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D43C0E9A-068E-47E7-BA5D-4434CE7A6077}"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<sst xmlns="http://schemas.openxmlformats.org/spreadsheetml/2006/main" count="16720" uniqueCount="2416">
  <si>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</si>
  <si>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</si>
  <si>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</si>
  <si>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</si>
  <si>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</si>
  <si>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</si>
  <si>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</si>
  <si>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</si>
  <si>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</si>
  <si>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</si>
  <si>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</si>
  <si>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</si>
  <si>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</si>
  <si>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</si>
  <si>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</si>
  <si>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</si>
  <si>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</si>
  <si>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</si>
  <si>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</si>
  <si>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</si>
  <si>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</si>
  <si>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</si>
  <si>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</si>
  <si>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</si>
  <si>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</si>
  <si>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</si>
  <si>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</si>
  <si>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</si>
  <si>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</si>
  <si>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</si>
  <si>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</si>
  <si>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</si>
  <si>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</si>
  <si>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</si>
  <si>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</si>
  <si>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</si>
  <si>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</si>
  <si>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</si>
  <si>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</si>
  <si>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</si>
  <si>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</si>
  <si>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</si>
  <si>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</si>
  <si>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</si>
  <si>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</si>
  <si>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</si>
  <si>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</si>
  <si>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</si>
  <si>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</si>
  <si>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</si>
  <si>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</si>
  <si>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</si>
  <si>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</si>
  <si>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</si>
  <si>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</si>
  <si>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</si>
  <si>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</si>
  <si>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</si>
  <si>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</si>
  <si>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</si>
  <si>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</si>
  <si>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</si>
  <si>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</si>
  <si>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</si>
  <si>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</si>
  <si>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</si>
  <si>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</si>
  <si>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</si>
  <si>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</si>
  <si>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</si>
  <si>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</si>
  <si>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</si>
  <si>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</si>
  <si>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</si>
  <si>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</si>
  <si>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</si>
  <si>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</si>
  <si>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</si>
  <si>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</si>
  <si>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</si>
  <si>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</si>
  <si>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</si>
  <si>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</si>
  <si>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</si>
  <si>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</si>
  <si>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</si>
  <si>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</si>
  <si>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</si>
  <si>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</si>
  <si>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</si>
  <si>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</si>
  <si>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</si>
  <si>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</si>
  <si>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</si>
  <si>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</si>
  <si>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</si>
  <si>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</si>
  <si>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</si>
  <si>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</si>
  <si>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</si>
  <si>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</si>
  <si>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</si>
  <si>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</si>
  <si>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</si>
  <si>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</si>
  <si>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</si>
  <si>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</si>
  <si>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</si>
  <si>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</si>
  <si>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</si>
  <si>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</si>
  <si>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</si>
  <si>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</si>
  <si>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</si>
  <si>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</si>
  <si>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</si>
  <si>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</si>
  <si>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</si>
  <si>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</si>
  <si>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</si>
  <si>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</si>
  <si>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</si>
  <si>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</si>
  <si>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</si>
  <si>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</si>
  <si>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</si>
  <si>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</si>
  <si>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</si>
  <si>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</si>
  <si>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</si>
  <si>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</si>
  <si>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</si>
  <si>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</si>
  <si>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</si>
  <si>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</si>
  <si>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</si>
  <si>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</si>
  <si>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</si>
  <si>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</si>
  <si>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</si>
  <si>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</si>
  <si>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</si>
  <si>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</si>
  <si>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</si>
  <si>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</si>
  <si>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</si>
  <si>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</si>
  <si>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</si>
  <si>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</si>
  <si>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</si>
  <si>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</si>
  <si>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</si>
  <si>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</si>
  <si>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</si>
  <si>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</si>
  <si>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</si>
  <si>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</si>
  <si>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</si>
  <si>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</si>
  <si>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</si>
  <si>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</si>
  <si>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</si>
  <si>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</si>
  <si>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</si>
  <si>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</si>
  <si>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</si>
  <si>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</si>
  <si>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</si>
  <si>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</si>
  <si>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</si>
  <si>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</si>
  <si>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</si>
  <si>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</si>
  <si>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</si>
  <si>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</si>
  <si>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</si>
  <si>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</si>
  <si>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</si>
  <si>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</si>
  <si>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</si>
  <si>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</si>
  <si>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</si>
  <si>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</si>
  <si>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</si>
  <si>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</si>
  <si>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</si>
  <si>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</si>
  <si>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</si>
  <si>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</si>
  <si>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</si>
  <si>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</si>
  <si>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</si>
  <si>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</si>
  <si>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</si>
  <si>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</si>
  <si>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</si>
  <si>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</si>
  <si>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</si>
  <si>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</si>
  <si>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</si>
  <si>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</si>
  <si>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</si>
  <si>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</si>
  <si>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</si>
  <si>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</si>
  <si>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</si>
  <si>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</si>
  <si>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</si>
  <si>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</si>
  <si>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</si>
  <si>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</si>
  <si>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</si>
  <si>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</si>
  <si>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</si>
  <si>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</si>
  <si>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</si>
  <si>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</si>
  <si>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</si>
  <si>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</si>
  <si>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</si>
  <si>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</si>
  <si>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</si>
  <si>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</si>
  <si>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</si>
  <si>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</si>
  <si>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</si>
  <si>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</si>
  <si>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</si>
  <si>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</si>
  <si>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</si>
  <si>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</si>
  <si>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</si>
  <si>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</si>
  <si>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</si>
  <si>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</si>
  <si>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</si>
  <si>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</si>
  <si>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</si>
  <si>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</si>
  <si>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</si>
  <si>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</si>
  <si>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</si>
  <si>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</si>
  <si>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</si>
  <si>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</si>
  <si>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</si>
  <si>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</si>
  <si>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</si>
  <si>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</si>
  <si>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</si>
  <si>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</si>
  <si>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</si>
  <si>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</si>
  <si>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</si>
  <si>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</si>
  <si>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</si>
  <si>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</si>
  <si>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</si>
  <si>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</si>
  <si>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</si>
  <si>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</si>
  <si>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</si>
  <si>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</si>
  <si>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</si>
  <si>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</si>
  <si>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</si>
  <si>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</si>
  <si>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</si>
  <si>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</si>
  <si>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</si>
  <si>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</si>
  <si>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</si>
  <si>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</si>
  <si>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</si>
  <si>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</si>
  <si>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</si>
  <si>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</si>
  <si>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</si>
  <si>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</si>
  <si>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</si>
  <si>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</si>
  <si>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</si>
  <si>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</si>
  <si>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</si>
  <si>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</si>
  <si>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</si>
  <si>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</si>
  <si>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</si>
  <si>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</si>
  <si>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</si>
  <si>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</si>
  <si>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</si>
  <si>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</si>
  <si>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</si>
  <si>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</si>
  <si>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</si>
  <si>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</si>
  <si>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</si>
  <si>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</si>
  <si>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</si>
  <si>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</si>
  <si>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</si>
  <si>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</si>
  <si>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</si>
  <si>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</si>
  <si>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</si>
  <si>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</si>
  <si>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</si>
  <si>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</si>
  <si>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</si>
  <si>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</si>
  <si>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</si>
  <si>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</si>
  <si>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</si>
  <si>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</si>
  <si>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</si>
  <si>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</si>
  <si>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</si>
  <si>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</si>
  <si>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</si>
  <si>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</si>
  <si>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</si>
  <si>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</si>
  <si>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</si>
  <si>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</si>
  <si>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</si>
  <si>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</si>
  <si>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</si>
  <si>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</si>
  <si>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</si>
  <si>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</si>
  <si>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</si>
  <si>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</si>
  <si>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</si>
  <si>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</si>
  <si>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</si>
  <si>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</si>
  <si>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</si>
  <si>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</si>
  <si>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</si>
  <si>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</si>
  <si>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</si>
  <si>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</si>
  <si>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</si>
  <si>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</si>
  <si>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</si>
  <si>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</si>
  <si>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</si>
  <si>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</si>
  <si>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</si>
  <si>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</si>
  <si>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</si>
  <si>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</si>
  <si>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</si>
  <si>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</si>
  <si>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</si>
  <si>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</si>
  <si>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</si>
  <si>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</si>
  <si>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</si>
  <si>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</si>
  <si>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</si>
  <si>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</si>
  <si>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</si>
  <si>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</si>
  <si>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</si>
  <si>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</si>
  <si>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</si>
  <si>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</si>
  <si>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</si>
  <si>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</si>
  <si>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</si>
  <si>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</si>
  <si>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</si>
  <si>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</si>
  <si>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</si>
  <si>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</si>
  <si>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</si>
  <si>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</si>
  <si>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</si>
  <si>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</si>
  <si>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</si>
  <si>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</si>
  <si>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</si>
  <si>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</si>
  <si>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</si>
  <si>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</si>
  <si>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</si>
  <si>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</si>
  <si>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</si>
  <si>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</si>
  <si>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</si>
  <si>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</si>
  <si>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</si>
  <si>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</si>
  <si>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</si>
  <si>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</si>
  <si>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</si>
  <si>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</si>
  <si>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</si>
  <si>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</si>
  <si>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</si>
  <si>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</si>
  <si>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</si>
  <si>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</si>
  <si>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</si>
  <si>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</si>
  <si>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</si>
  <si>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</si>
  <si>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</si>
  <si>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</si>
  <si>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</si>
  <si>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</si>
  <si>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</si>
  <si>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</si>
  <si>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</si>
  <si>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</si>
  <si>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</si>
  <si>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</si>
  <si>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</si>
  <si>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</si>
  <si>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</si>
  <si>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</si>
  <si>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</si>
  <si>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</si>
  <si>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</si>
  <si>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</si>
  <si>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</si>
  <si>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</si>
  <si>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</si>
  <si>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</si>
  <si>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</si>
  <si>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</si>
  <si>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</si>
  <si>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</si>
  <si>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</si>
  <si>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</si>
  <si>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</si>
  <si>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</si>
  <si>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</si>
  <si>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</si>
  <si>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</si>
  <si>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</si>
  <si>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</si>
  <si>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</si>
  <si>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</si>
  <si>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</si>
  <si>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</si>
  <si>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</si>
  <si>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</si>
  <si>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</si>
  <si>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</si>
  <si>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</si>
  <si>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</si>
  <si>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</si>
  <si>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</si>
  <si>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</si>
  <si>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</si>
  <si>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</si>
  <si>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</si>
  <si>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</si>
  <si>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</si>
  <si>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</si>
  <si>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</si>
  <si>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</si>
  <si>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</si>
  <si>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</si>
  <si>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</si>
  <si>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</si>
  <si>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</si>
  <si>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</si>
  <si>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</si>
  <si>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</si>
  <si>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</si>
  <si>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</si>
  <si>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</si>
  <si>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</si>
  <si>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</si>
  <si>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</si>
  <si>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</si>
  <si>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</si>
  <si>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</si>
  <si>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</si>
  <si>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</si>
  <si>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</si>
  <si>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</si>
  <si>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</si>
  <si>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</si>
  <si>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</si>
  <si>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</si>
  <si>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</si>
  <si>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</si>
  <si>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</si>
  <si>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</si>
  <si>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</si>
  <si>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</si>
  <si>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</si>
  <si>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</si>
  <si>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</si>
  <si>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</si>
  <si>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</si>
  <si>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</si>
  <si>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</si>
  <si>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</si>
  <si>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</si>
  <si>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</si>
  <si>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</si>
  <si>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</si>
  <si>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</si>
  <si>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</si>
  <si>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</si>
  <si>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</si>
  <si>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</si>
  <si>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</si>
  <si>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</si>
  <si>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</si>
  <si>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</si>
  <si>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</si>
  <si>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</si>
  <si>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</si>
  <si>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</si>
  <si>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</si>
  <si>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</si>
  <si>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</si>
  <si>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</si>
  <si>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</si>
  <si>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</si>
  <si>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</si>
  <si>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</si>
  <si>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</si>
  <si>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</si>
  <si>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</si>
  <si>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</si>
  <si>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</si>
  <si>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</si>
  <si>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</si>
  <si>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</si>
  <si>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</si>
  <si>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</si>
  <si>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</si>
  <si>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</si>
  <si>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</si>
  <si>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</si>
  <si>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</si>
  <si>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</si>
  <si>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</si>
  <si>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</si>
  <si>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</si>
  <si>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</si>
  <si>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</si>
  <si>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</si>
  <si>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</si>
  <si>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</si>
  <si>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</si>
  <si>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</si>
  <si>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</si>
  <si>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</si>
  <si>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</si>
  <si>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</si>
  <si>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</si>
  <si>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</si>
  <si>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</si>
  <si>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</si>
  <si>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</si>
  <si>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</si>
  <si>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</si>
  <si>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</si>
  <si>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</si>
  <si>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</si>
  <si>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</si>
  <si>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</si>
  <si>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</si>
  <si>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</si>
  <si>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</si>
  <si>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</si>
  <si>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</si>
  <si>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</si>
  <si>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</si>
  <si>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</si>
  <si>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</si>
  <si>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</si>
  <si>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</si>
  <si>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</si>
  <si>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</si>
  <si>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</si>
  <si>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</si>
  <si>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</si>
  <si>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</si>
  <si>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</si>
  <si>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</si>
  <si>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</si>
  <si>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</si>
  <si>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</si>
  <si>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</si>
  <si>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</si>
  <si>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</si>
  <si>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</si>
  <si>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</si>
  <si>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</si>
  <si>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</si>
  <si>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</si>
  <si>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</si>
  <si>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</si>
  <si>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</si>
  <si>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</si>
  <si>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</si>
  <si>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</si>
  <si>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</si>
  <si>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</si>
  <si>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</si>
  <si>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</si>
  <si>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</si>
  <si>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</si>
  <si>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</si>
  <si>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</si>
  <si>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</si>
  <si>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</si>
  <si>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</si>
  <si>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</si>
  <si>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</si>
  <si>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</si>
  <si>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</si>
  <si>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</si>
  <si>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</si>
  <si>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</si>
  <si>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</si>
  <si>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</si>
  <si>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</si>
  <si>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</si>
  <si>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</si>
  <si>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</si>
  <si>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</si>
  <si>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</si>
  <si>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</si>
  <si>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</si>
  <si>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</si>
  <si>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</si>
  <si>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</si>
  <si>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</si>
  <si>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</si>
  <si>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</si>
  <si>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</si>
  <si>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</si>
  <si>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</si>
  <si>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</si>
  <si>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</si>
  <si>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</si>
  <si>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</si>
  <si>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</si>
  <si>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</si>
  <si>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</si>
  <si>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</si>
  <si>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</si>
  <si>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</si>
  <si>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</si>
  <si>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</si>
  <si>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</si>
  <si>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</si>
  <si>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</si>
  <si>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</si>
  <si>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</si>
  <si>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</si>
  <si>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</si>
  <si>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</si>
  <si>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</si>
  <si>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</si>
  <si>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</si>
  <si>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</si>
  <si>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</si>
  <si>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</si>
  <si>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</si>
  <si>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</si>
  <si>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</si>
  <si>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</si>
  <si>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</si>
  <si>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</si>
  <si>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</si>
  <si>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</si>
  <si>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</si>
  <si>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</si>
  <si>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</si>
  <si>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</si>
  <si>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</si>
  <si>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</si>
  <si>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</si>
  <si>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</si>
  <si>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</si>
  <si>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</si>
  <si>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</si>
  <si>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</si>
  <si>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</si>
  <si>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</si>
  <si>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</si>
  <si>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</si>
  <si>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</si>
  <si>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</si>
  <si>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</si>
  <si>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</si>
  <si>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</si>
  <si>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</si>
  <si>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</si>
  <si>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</si>
  <si>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</si>
  <si>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</si>
  <si>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</si>
  <si>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</si>
  <si>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</si>
  <si>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</si>
  <si>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</si>
  <si>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</si>
  <si>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</si>
  <si>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</si>
  <si>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</si>
  <si>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</si>
  <si>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</si>
  <si>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</si>
  <si>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</si>
  <si>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</si>
  <si>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</si>
  <si>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</si>
  <si>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</si>
  <si>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</si>
  <si>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</si>
  <si>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</si>
  <si>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</si>
  <si>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</si>
  <si>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</si>
  <si>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</si>
  <si>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</si>
  <si>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</si>
  <si>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</si>
  <si>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</si>
  <si>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</si>
  <si>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</si>
  <si>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</si>
  <si>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</si>
  <si>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</si>
  <si>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</si>
  <si>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</si>
  <si>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</si>
  <si>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</si>
  <si>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</si>
  <si>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</si>
  <si>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</si>
  <si>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</si>
  <si>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</si>
  <si>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</si>
  <si>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</si>
  <si>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</si>
  <si>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</si>
  <si>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</si>
  <si>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</si>
  <si>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</si>
  <si>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</si>
  <si>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</si>
  <si>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</si>
  <si>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</si>
  <si>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</si>
  <si>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</si>
  <si>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</si>
  <si>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</si>
  <si>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</si>
  <si>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</si>
  <si>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</si>
  <si>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</si>
  <si>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</si>
  <si>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</si>
  <si>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</si>
  <si>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</si>
  <si>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</si>
  <si>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</si>
  <si>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</si>
  <si>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</si>
  <si>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</si>
  <si>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</si>
  <si>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</si>
  <si>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</si>
  <si>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</si>
  <si>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</si>
  <si>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</si>
  <si>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</si>
  <si>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</si>
  <si>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</si>
  <si>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</si>
  <si>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</si>
  <si>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</si>
  <si>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</si>
  <si>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</si>
  <si>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</si>
  <si>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</si>
  <si>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</si>
  <si>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</si>
  <si>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</si>
  <si>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</si>
  <si>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</si>
  <si>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</si>
  <si>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</si>
  <si>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</si>
  <si>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</si>
  <si>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</si>
  <si>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</si>
  <si>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</si>
  <si>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</si>
  <si>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</si>
  <si>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</si>
  <si>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</si>
  <si>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</si>
  <si>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</si>
  <si>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</si>
  <si>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</si>
  <si>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</si>
  <si>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</si>
  <si>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</si>
  <si>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</si>
  <si>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</si>
  <si>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</si>
  <si>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</si>
  <si>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</si>
  <si>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</si>
  <si>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</si>
  <si>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</si>
  <si>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</si>
  <si>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</si>
  <si>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</si>
  <si>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</si>
  <si>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</si>
  <si>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</si>
  <si>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</si>
  <si>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</si>
  <si>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</si>
  <si>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</si>
  <si>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</si>
  <si>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</si>
  <si>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</si>
  <si>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</si>
  <si>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</si>
  <si>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</si>
  <si>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</si>
  <si>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</si>
  <si>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</si>
  <si>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</si>
  <si>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</si>
  <si>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</si>
  <si>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</si>
  <si>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</si>
  <si>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</si>
  <si>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</si>
  <si>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</si>
  <si>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</si>
  <si>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</si>
  <si>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</si>
  <si>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</si>
  <si>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</si>
  <si>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</si>
  <si>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</si>
  <si>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</si>
  <si>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</si>
  <si>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</si>
  <si>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</si>
  <si>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</si>
  <si>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</si>
  <si>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</si>
  <si>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</si>
  <si>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</si>
  <si>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</si>
  <si>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</si>
  <si>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</si>
  <si>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</si>
  <si>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</si>
  <si>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</si>
  <si>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</si>
  <si>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</si>
  <si>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</si>
  <si>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</si>
  <si>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</si>
  <si>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</si>
  <si>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</si>
  <si>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</si>
  <si>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</si>
  <si>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</si>
  <si>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</si>
  <si>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</si>
  <si>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</si>
  <si>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</si>
  <si>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</si>
  <si>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</si>
  <si>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</si>
  <si>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</si>
  <si>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</si>
  <si>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</si>
  <si>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</si>
  <si>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</si>
  <si>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</si>
  <si>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</si>
  <si>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</si>
  <si>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</si>
  <si>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</si>
  <si>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</si>
  <si>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</si>
  <si>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</si>
  <si>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</si>
  <si>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</si>
  <si>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</si>
  <si>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</si>
  <si>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</si>
  <si>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</si>
  <si>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</si>
  <si>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</si>
  <si>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</si>
  <si>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</si>
  <si>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</si>
  <si>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</si>
  <si>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</si>
  <si>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</si>
  <si>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</si>
  <si>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</si>
  <si>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</si>
  <si>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</si>
  <si>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</si>
  <si>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</si>
  <si>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</si>
  <si>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</si>
  <si>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</si>
  <si>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</si>
  <si>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</si>
  <si>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</si>
  <si>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</si>
  <si>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</si>
  <si>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</si>
  <si>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</si>
  <si>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</si>
  <si>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</si>
  <si>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</si>
  <si>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</si>
  <si>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</si>
  <si>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</si>
  <si>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</si>
  <si>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</si>
  <si>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</si>
  <si>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</si>
  <si>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</si>
  <si>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</si>
  <si>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</si>
  <si>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</si>
  <si>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</si>
  <si>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</si>
  <si>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</si>
  <si>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</si>
  <si>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</si>
  <si>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</si>
  <si>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</si>
  <si>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</si>
  <si>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</si>
  <si>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</si>
  <si>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</si>
  <si>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</si>
  <si>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</si>
  <si>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</si>
  <si>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</si>
  <si>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</si>
  <si>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</si>
  <si>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</si>
  <si>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</si>
  <si>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</si>
  <si>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</si>
  <si>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</si>
  <si>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</si>
  <si>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</si>
  <si>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</si>
  <si>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</si>
  <si>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</si>
  <si>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</si>
  <si>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</si>
  <si>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</si>
  <si>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</si>
  <si>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</si>
  <si>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</si>
  <si>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</si>
  <si>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</si>
  <si>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</si>
  <si>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</si>
  <si>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</si>
  <si>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</si>
  <si>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</si>
  <si>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</si>
  <si>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</si>
  <si>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</si>
  <si>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</si>
  <si>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</si>
  <si>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</si>
  <si>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</si>
  <si>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</si>
  <si>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</si>
  <si>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</si>
  <si>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</si>
  <si>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</si>
  <si>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</si>
  <si>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</si>
  <si>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</si>
  <si>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</si>
  <si>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</si>
  <si>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</si>
  <si>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</si>
  <si>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</si>
  <si>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</si>
  <si>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</si>
  <si>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</si>
  <si>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</si>
  <si>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</si>
  <si>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</si>
  <si>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</si>
  <si>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</si>
  <si>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</si>
  <si>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</si>
  <si>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</si>
  <si>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</si>
  <si>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</si>
  <si>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</si>
  <si>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</si>
  <si>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</si>
  <si>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</si>
  <si>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</si>
  <si>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</si>
  <si>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</si>
  <si>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</si>
  <si>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</si>
  <si>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</si>
  <si>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</si>
  <si>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</si>
  <si>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</si>
  <si>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</si>
  <si>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</si>
  <si>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</si>
  <si>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</si>
  <si>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</si>
  <si>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</si>
  <si>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</si>
  <si>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</si>
  <si>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</si>
  <si>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</si>
  <si>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</si>
  <si>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</si>
  <si>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</si>
  <si>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</si>
  <si>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</si>
  <si>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</si>
  <si>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</si>
  <si>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</si>
  <si>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</si>
  <si>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</si>
  <si>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</si>
  <si>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</si>
  <si>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</si>
  <si>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</si>
  <si>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</si>
  <si>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</si>
  <si>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</si>
  <si>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</si>
  <si>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</si>
  <si>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</si>
  <si>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</si>
  <si>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</si>
  <si>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</si>
  <si>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</si>
  <si>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</si>
  <si>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</si>
  <si>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</si>
  <si>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</si>
  <si>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</si>
  <si>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</si>
  <si>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</si>
  <si>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</si>
  <si>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</si>
  <si>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</si>
  <si>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</si>
  <si>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</si>
  <si>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</si>
  <si>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</si>
  <si>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</si>
  <si>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</si>
  <si>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</si>
  <si>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</si>
  <si>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</si>
  <si>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</si>
  <si>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</si>
  <si>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</si>
  <si>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</si>
  <si>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</si>
  <si>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</si>
  <si>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</si>
  <si>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</si>
  <si>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</si>
  <si>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</si>
  <si>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</si>
  <si>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</si>
  <si>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</si>
  <si>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</si>
  <si>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</si>
  <si>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</si>
  <si>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</si>
  <si>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</si>
  <si>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</si>
  <si>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</si>
  <si>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</si>
  <si>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</si>
  <si>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</si>
  <si>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</si>
  <si>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</si>
  <si>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</si>
  <si>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</si>
  <si>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</si>
  <si>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</si>
  <si>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</si>
  <si>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</si>
  <si>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</si>
  <si>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</si>
  <si>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</si>
  <si>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</si>
  <si>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</si>
  <si>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</si>
  <si>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</si>
  <si>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</si>
  <si>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</si>
  <si>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</si>
  <si>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</si>
  <si>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</si>
  <si>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</si>
  <si>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</si>
  <si>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</si>
  <si>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</si>
  <si>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</si>
  <si>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</si>
  <si>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</si>
  <si>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</si>
  <si>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</si>
  <si>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</si>
  <si>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</si>
  <si>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</si>
  <si>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</si>
  <si>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</si>
  <si>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</si>
  <si>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</si>
  <si>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</si>
  <si>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</si>
  <si>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</si>
  <si>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</si>
  <si>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</si>
  <si>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</si>
  <si>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</si>
  <si>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</si>
  <si>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</si>
  <si>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</si>
  <si>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</si>
  <si>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</si>
  <si>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</si>
  <si>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</si>
  <si>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</si>
  <si>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</si>
  <si>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</si>
  <si>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</si>
  <si>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</si>
  <si>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</si>
  <si>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</si>
  <si>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</si>
  <si>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</si>
  <si>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</si>
  <si>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</si>
  <si>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</si>
  <si>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</si>
  <si>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</si>
  <si>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</si>
  <si>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</si>
  <si>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</si>
  <si>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</si>
  <si>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</si>
  <si>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</si>
  <si>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</si>
  <si>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</si>
  <si>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</si>
  <si>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</si>
  <si>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</si>
  <si>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</si>
  <si>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</si>
  <si>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</si>
  <si>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</si>
  <si>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</si>
  <si>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</si>
  <si>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</si>
  <si>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</si>
  <si>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</si>
  <si>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</si>
  <si>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</si>
  <si>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</si>
  <si>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</si>
  <si>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</si>
  <si>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</si>
  <si>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</si>
  <si>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</si>
  <si>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</si>
  <si>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</si>
  <si>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</si>
  <si>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</si>
  <si>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</si>
  <si>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</si>
  <si>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</si>
  <si>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</si>
  <si>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</si>
  <si>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</si>
  <si>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</si>
  <si>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</si>
  <si>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</si>
  <si>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</si>
  <si>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</si>
  <si>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</si>
  <si>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</si>
  <si>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</si>
  <si>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</si>
  <si>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</si>
  <si>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</si>
  <si>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</si>
  <si>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</si>
  <si>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</si>
  <si>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</si>
  <si>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</si>
  <si>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</si>
  <si>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</si>
  <si>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</si>
  <si>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</si>
  <si>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</si>
  <si>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</si>
  <si>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</si>
  <si>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</si>
  <si>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</si>
  <si>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</si>
  <si>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</si>
  <si>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</si>
  <si>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</si>
  <si>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</si>
  <si>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</si>
  <si>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</si>
  <si>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</si>
  <si>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</si>
  <si>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</si>
  <si>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</si>
  <si>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</si>
  <si>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</si>
  <si>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</si>
  <si>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</si>
  <si>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</si>
  <si>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</si>
  <si>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</si>
  <si>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</si>
  <si>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</si>
  <si>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</si>
  <si>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</si>
  <si>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</si>
  <si>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</si>
  <si>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</si>
  <si>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</si>
  <si>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</si>
  <si>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</si>
  <si>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</si>
  <si>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</si>
  <si>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</si>
  <si>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</si>
  <si>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</si>
  <si>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</si>
  <si>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</si>
  <si>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</si>
  <si>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</si>
  <si>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</si>
  <si>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</si>
  <si>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</si>
  <si>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</si>
  <si>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</si>
  <si>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</si>
  <si>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</si>
  <si>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</si>
  <si>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</si>
  <si>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</si>
  <si>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</si>
  <si>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</si>
  <si>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</si>
  <si>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</si>
  <si>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</si>
  <si>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</si>
  <si>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</si>
  <si>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</si>
  <si>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</si>
  <si>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</si>
  <si>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</si>
  <si>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</si>
  <si>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</si>
  <si>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</si>
  <si>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</si>
  <si>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</si>
  <si>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</si>
  <si>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</si>
  <si>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</si>
  <si>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</si>
  <si>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</si>
  <si>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</si>
  <si>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</si>
  <si>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</si>
  <si>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</si>
  <si>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</si>
  <si>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</si>
  <si>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</si>
  <si>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</si>
  <si>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</si>
  <si>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</si>
  <si>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</si>
  <si>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</si>
  <si>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</si>
  <si>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</si>
  <si>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</si>
  <si>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</si>
  <si>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</si>
  <si>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</si>
  <si>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</si>
  <si>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</si>
  <si>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</si>
  <si>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</si>
  <si>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</si>
  <si>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</si>
  <si>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</si>
  <si>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</si>
  <si>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</si>
  <si>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</si>
  <si>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</si>
  <si>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</si>
  <si>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</si>
  <si>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</si>
  <si>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</si>
  <si>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</si>
  <si>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</si>
  <si>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</si>
  <si>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</si>
  <si>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</si>
  <si>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</si>
  <si>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</si>
  <si>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</si>
  <si>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</si>
  <si>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</si>
  <si>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</si>
  <si>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</si>
  <si>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</si>
  <si>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</si>
  <si>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</si>
  <si>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</si>
  <si>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</si>
  <si>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</si>
  <si>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</si>
  <si>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</si>
  <si>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</si>
  <si>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</si>
  <si>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</si>
  <si>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</si>
  <si>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</si>
  <si>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</si>
  <si>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</si>
  <si>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</si>
  <si>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</si>
  <si>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</si>
  <si>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</si>
  <si>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</si>
  <si>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</si>
  <si>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</si>
  <si>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</si>
  <si>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</si>
  <si>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</si>
  <si>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</si>
  <si>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</si>
  <si>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</si>
  <si>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</si>
  <si>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</si>
  <si>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</si>
  <si>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</si>
  <si>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</si>
  <si>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</si>
  <si>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</si>
  <si>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</si>
  <si>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</si>
  <si>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</si>
  <si>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</si>
  <si>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</si>
  <si>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</si>
  <si>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</si>
  <si>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</si>
  <si>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</si>
  <si>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</si>
  <si>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</si>
  <si>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</si>
  <si>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</si>
  <si>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</si>
  <si>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</si>
  <si>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</si>
  <si>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</si>
  <si>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</si>
  <si>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</si>
  <si>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</si>
  <si>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</si>
  <si>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</si>
  <si>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</si>
  <si>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</si>
  <si>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</si>
  <si>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</si>
  <si>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</si>
  <si>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</si>
  <si>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</si>
  <si>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</si>
  <si>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</si>
  <si>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</si>
  <si>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</si>
  <si>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</si>
  <si>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</si>
  <si>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</si>
  <si>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</si>
  <si>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</si>
  <si>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</si>
  <si>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</si>
  <si>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</si>
  <si>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</si>
  <si>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</si>
  <si>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</si>
  <si>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</si>
  <si>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</si>
  <si>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</si>
  <si>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</si>
  <si>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</si>
  <si>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</si>
  <si>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</si>
  <si>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</si>
  <si>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</si>
  <si>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</si>
  <si>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</si>
  <si>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</si>
  <si>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</si>
  <si>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</si>
  <si>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</si>
  <si>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</si>
  <si>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</si>
  <si>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</si>
  <si>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</si>
  <si>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</si>
  <si>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</si>
  <si>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</si>
  <si>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</si>
  <si>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</si>
  <si>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</si>
  <si>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</si>
  <si>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</si>
  <si>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</si>
  <si>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</si>
  <si>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</si>
  <si>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</si>
  <si>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</si>
  <si>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</si>
  <si>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</si>
  <si>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</si>
  <si>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</si>
  <si>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</si>
  <si>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</si>
  <si>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</si>
  <si>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</si>
  <si>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</si>
  <si>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</si>
  <si>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</si>
  <si>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</si>
  <si>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</si>
  <si>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</si>
  <si>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</si>
  <si>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</si>
  <si>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</si>
  <si>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</si>
  <si>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</si>
  <si>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</si>
  <si>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</si>
  <si>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</si>
  <si>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</si>
  <si>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</si>
  <si>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</si>
  <si>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</si>
  <si>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</si>
  <si>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</si>
  <si>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</si>
  <si>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</si>
  <si>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</si>
  <si>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</si>
  <si>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</si>
  <si>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</si>
  <si>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</si>
  <si>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</si>
  <si>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</si>
  <si>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</si>
  <si>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</si>
  <si>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</si>
  <si>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</si>
  <si>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</si>
  <si>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</si>
  <si>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</si>
  <si>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</si>
  <si>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</si>
  <si>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</si>
  <si>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</si>
  <si>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</si>
  <si>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</si>
  <si>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</si>
  <si>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</si>
  <si>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</si>
  <si>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</si>
  <si>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</si>
  <si>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</si>
  <si>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</si>
  <si>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</si>
  <si>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</si>
  <si>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</si>
  <si>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</si>
  <si>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</si>
  <si>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</si>
  <si>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</si>
  <si>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</si>
  <si>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</si>
  <si>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</si>
  <si>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</si>
  <si>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</si>
  <si>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</si>
  <si>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</si>
  <si>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</si>
  <si>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</si>
  <si>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</si>
  <si>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</si>
  <si>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</si>
  <si>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</si>
  <si>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</si>
  <si>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</si>
  <si>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</si>
  <si>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</si>
  <si>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</si>
  <si>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</si>
  <si>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</si>
  <si>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</si>
  <si>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</si>
  <si>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</si>
  <si>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</si>
  <si>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</si>
  <si>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</si>
  <si>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</si>
  <si>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</si>
  <si>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</si>
  <si>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</si>
  <si>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</si>
  <si>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</si>
  <si>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</si>
  <si>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</si>
  <si>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</si>
  <si>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</si>
  <si>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</si>
  <si>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</si>
  <si>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</si>
  <si>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</si>
  <si>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</si>
  <si>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</si>
  <si>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</si>
  <si>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</si>
  <si>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</si>
  <si>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</si>
  <si>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</si>
  <si>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</si>
  <si>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</si>
  <si>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</si>
  <si>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</si>
  <si>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</si>
  <si>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</si>
  <si>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</si>
  <si>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</si>
  <si>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</si>
  <si>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</si>
  <si>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</si>
  <si>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</si>
  <si>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</si>
  <si>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</si>
  <si>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</si>
  <si>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</si>
  <si>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</si>
  <si>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</si>
  <si>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</si>
  <si>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</si>
  <si>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</si>
  <si>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</si>
  <si>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</si>
  <si>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</si>
  <si>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</si>
  <si>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</si>
  <si>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</si>
  <si>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</si>
  <si>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</si>
  <si>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</si>
  <si>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</si>
  <si>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</si>
  <si>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</si>
  <si>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</si>
  <si>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</si>
  <si>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</si>
  <si>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</si>
  <si>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</si>
  <si>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</si>
  <si>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</si>
  <si>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</si>
  <si>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</si>
  <si>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</si>
  <si>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</si>
  <si>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</si>
  <si>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</si>
  <si>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</si>
  <si>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</si>
  <si>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</si>
  <si>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</si>
  <si>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</si>
  <si>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</si>
  <si>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</si>
  <si>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</si>
  <si>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</si>
  <si>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</si>
  <si>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</si>
  <si>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</si>
  <si>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</si>
  <si>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</si>
  <si>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36201</t>
  </si>
  <si>
    <t>徳島市</t>
  </si>
  <si>
    <t>36201_令和4年度</t>
  </si>
  <si>
    <t>36201_令和6年度</t>
  </si>
  <si>
    <t>36405</t>
  </si>
  <si>
    <t>上板町</t>
  </si>
  <si>
    <t>36405_令和4年度</t>
  </si>
  <si>
    <t>36405_令和6年度</t>
  </si>
  <si>
    <t>36388</t>
  </si>
  <si>
    <t>海陽町</t>
  </si>
  <si>
    <t>36388_令和4年度</t>
  </si>
  <si>
    <t>36388_令和6年度</t>
  </si>
  <si>
    <t>36341</t>
  </si>
  <si>
    <t>石井町</t>
  </si>
  <si>
    <t>36341_令和4年度</t>
  </si>
  <si>
    <t>36341_令和6年度</t>
  </si>
  <si>
    <t>36468</t>
  </si>
  <si>
    <t>つるぎ町</t>
  </si>
  <si>
    <t>36468_令和4年度</t>
  </si>
  <si>
    <t>36468_令和6年度</t>
  </si>
  <si>
    <t>36402</t>
  </si>
  <si>
    <t>北島町</t>
  </si>
  <si>
    <t>36402_令和4年度</t>
  </si>
  <si>
    <t>36402_令和6年度</t>
  </si>
  <si>
    <t>36205</t>
  </si>
  <si>
    <t>吉野川市</t>
  </si>
  <si>
    <t>36205_令和4年度</t>
  </si>
  <si>
    <t>36205_令和6年度</t>
  </si>
  <si>
    <t>36204</t>
  </si>
  <si>
    <t>阿南市</t>
  </si>
  <si>
    <t>36204_令和4年度</t>
  </si>
  <si>
    <t>36204_令和6年度</t>
  </si>
  <si>
    <t>36383</t>
  </si>
  <si>
    <t>牟岐町</t>
  </si>
  <si>
    <t>36383_令和4年度</t>
  </si>
  <si>
    <t>36383_令和6年度</t>
  </si>
  <si>
    <t>36207</t>
  </si>
  <si>
    <t>美馬市</t>
  </si>
  <si>
    <t>36207_令和4年度</t>
  </si>
  <si>
    <t>36207_令和6年度</t>
  </si>
  <si>
    <t>36489</t>
  </si>
  <si>
    <t>東みよし町</t>
  </si>
  <si>
    <t>36489_令和4年度</t>
  </si>
  <si>
    <t>36489_令和6年度</t>
  </si>
  <si>
    <t>36401</t>
  </si>
  <si>
    <t>松茂町</t>
  </si>
  <si>
    <t>36401_令和4年度</t>
  </si>
  <si>
    <t>36401_令和6年度</t>
  </si>
  <si>
    <t>36342</t>
  </si>
  <si>
    <t>神山町</t>
  </si>
  <si>
    <t>36342_令和4年度</t>
  </si>
  <si>
    <t>36342_令和6年度</t>
  </si>
  <si>
    <t>36301</t>
  </si>
  <si>
    <t>勝浦町</t>
  </si>
  <si>
    <t>36301_令和4年度</t>
  </si>
  <si>
    <t>36301_令和6年度</t>
  </si>
  <si>
    <t>36321</t>
  </si>
  <si>
    <t>佐那河内村</t>
  </si>
  <si>
    <t>36321_令和4年度</t>
  </si>
  <si>
    <t>36321_令和6年度</t>
  </si>
  <si>
    <t>36368</t>
  </si>
  <si>
    <t>那賀町</t>
  </si>
  <si>
    <t>36368_令和4年度</t>
  </si>
  <si>
    <t>36368_令和6年度</t>
  </si>
  <si>
    <t>36387</t>
  </si>
  <si>
    <t>美波町</t>
  </si>
  <si>
    <t>36387_令和4年度</t>
  </si>
  <si>
    <t>36387_令和6年度</t>
  </si>
  <si>
    <t>36302</t>
  </si>
  <si>
    <t>上勝町</t>
  </si>
  <si>
    <t>36302_令和4年度</t>
  </si>
  <si>
    <t>36302_令和6年度</t>
  </si>
  <si>
    <t>36208</t>
  </si>
  <si>
    <t>三好市</t>
  </si>
  <si>
    <t>36208_令和4年度</t>
  </si>
  <si>
    <t>36208_令和6年度</t>
  </si>
  <si>
    <t>02205_令和6年度</t>
  </si>
  <si>
    <t>02205</t>
  </si>
  <si>
    <t>五所川原市</t>
  </si>
  <si>
    <t>02208_令和6年度</t>
  </si>
  <si>
    <t>02208</t>
  </si>
  <si>
    <t>むつ市</t>
  </si>
  <si>
    <t>02205_令和4年度</t>
  </si>
  <si>
    <t>02208_令和4年度</t>
  </si>
  <si>
    <t>30209_平成2年度</t>
  </si>
  <si>
    <t>30209</t>
  </si>
  <si>
    <t>岩出市</t>
  </si>
  <si>
    <t>30209_平成17年度</t>
  </si>
  <si>
    <t>30209_平成18年度</t>
  </si>
  <si>
    <t>30209_平成19年度</t>
  </si>
  <si>
    <t>30209_平成20年度</t>
  </si>
  <si>
    <t>30209_平成21年度</t>
  </si>
  <si>
    <t>30209_平成22年度</t>
  </si>
  <si>
    <t>30209_平成23年度</t>
  </si>
  <si>
    <t>30209_平成24年度</t>
  </si>
  <si>
    <t>30209_平成25年度</t>
  </si>
  <si>
    <t>30209_平成26年度</t>
  </si>
  <si>
    <t>30209_平成27年度</t>
  </si>
  <si>
    <t>30209_平成28年度</t>
  </si>
  <si>
    <t>30209_平成29年度</t>
  </si>
  <si>
    <t>30209_平成30年度</t>
  </si>
  <si>
    <t>30209_令和元年度</t>
  </si>
  <si>
    <t>30209_令和2年度</t>
  </si>
  <si>
    <t>30209_令和3年度</t>
  </si>
  <si>
    <t>30209_令和4年度</t>
  </si>
  <si>
    <t>30209_令和5年度</t>
  </si>
  <si>
    <t>30209_令和6年度</t>
  </si>
  <si>
    <t>36202_平成2年度</t>
  </si>
  <si>
    <t>36202</t>
  </si>
  <si>
    <t>鳴門市</t>
  </si>
  <si>
    <t>36202_平成17年度</t>
  </si>
  <si>
    <t>36202_平成18年度</t>
  </si>
  <si>
    <t>36202_平成19年度</t>
  </si>
  <si>
    <t>36202_平成20年度</t>
  </si>
  <si>
    <t>36202_平成21年度</t>
  </si>
  <si>
    <t>36202_平成22年度</t>
  </si>
  <si>
    <t>36202_平成23年度</t>
  </si>
  <si>
    <t>36202_平成24年度</t>
  </si>
  <si>
    <t>36202_平成25年度</t>
  </si>
  <si>
    <t>36202_平成26年度</t>
  </si>
  <si>
    <t>36202_平成27年度</t>
  </si>
  <si>
    <t>36202_平成28年度</t>
  </si>
  <si>
    <t>36202_平成29年度</t>
  </si>
  <si>
    <t>36202_平成30年度</t>
  </si>
  <si>
    <t>36202_令和元年度</t>
  </si>
  <si>
    <t>36202_令和2年度</t>
  </si>
  <si>
    <t>36202_令和3年度</t>
  </si>
  <si>
    <t>36202_令和4年度</t>
  </si>
  <si>
    <t>36202_令和5年度</t>
  </si>
  <si>
    <t>36202_令和6年度</t>
  </si>
  <si>
    <t>11216_平成2年度</t>
  </si>
  <si>
    <t>11216</t>
  </si>
  <si>
    <t>羽生市</t>
  </si>
  <si>
    <t>11216_平成17年度</t>
  </si>
  <si>
    <t>11216_平成18年度</t>
  </si>
  <si>
    <t>11216_平成19年度</t>
  </si>
  <si>
    <t>11216_平成20年度</t>
  </si>
  <si>
    <t>11216_平成21年度</t>
  </si>
  <si>
    <t>11216_平成22年度</t>
  </si>
  <si>
    <t>11216_平成23年度</t>
  </si>
  <si>
    <t>11216_平成24年度</t>
  </si>
  <si>
    <t>11216_平成25年度</t>
  </si>
  <si>
    <t>11216_平成26年度</t>
  </si>
  <si>
    <t>11216_平成27年度</t>
  </si>
  <si>
    <t>11216_平成28年度</t>
  </si>
  <si>
    <t>11216_平成29年度</t>
  </si>
  <si>
    <t>11216_平成30年度</t>
  </si>
  <si>
    <t>11216_令和元年度</t>
  </si>
  <si>
    <t>11216_令和2年度</t>
  </si>
  <si>
    <t>11216_令和3年度</t>
  </si>
  <si>
    <t>11216_令和4年度</t>
  </si>
  <si>
    <t>11216_令和5年度</t>
  </si>
  <si>
    <t>11216_令和6年度</t>
  </si>
  <si>
    <t>08226_平成2年度</t>
  </si>
  <si>
    <t>08226</t>
  </si>
  <si>
    <t>那珂市</t>
  </si>
  <si>
    <t>08226_平成17年度</t>
  </si>
  <si>
    <t>08226_平成18年度</t>
  </si>
  <si>
    <t>08226_平成19年度</t>
  </si>
  <si>
    <t>08226_平成20年度</t>
  </si>
  <si>
    <t>08226_平成21年度</t>
  </si>
  <si>
    <t>08226_平成22年度</t>
  </si>
  <si>
    <t>08226_平成23年度</t>
  </si>
  <si>
    <t>08226_平成24年度</t>
  </si>
  <si>
    <t>08226_平成25年度</t>
  </si>
  <si>
    <t>08226_平成26年度</t>
  </si>
  <si>
    <t>08226_平成27年度</t>
  </si>
  <si>
    <t>08226_平成28年度</t>
  </si>
  <si>
    <t>08226_平成29年度</t>
  </si>
  <si>
    <t>08226_平成30年度</t>
  </si>
  <si>
    <t>08226_令和元年度</t>
  </si>
  <si>
    <t>08226_令和2年度</t>
  </si>
  <si>
    <t>08226_令和3年度</t>
  </si>
  <si>
    <t>08226_令和4年度</t>
  </si>
  <si>
    <t>08226_令和5年度</t>
  </si>
  <si>
    <t>08226_令和6年度</t>
  </si>
  <si>
    <t>08235_平成2年度</t>
  </si>
  <si>
    <t>08235</t>
  </si>
  <si>
    <t>つくばみらい市</t>
  </si>
  <si>
    <t>08235_平成17年度</t>
  </si>
  <si>
    <t>08235_平成18年度</t>
  </si>
  <si>
    <t>08235_平成19年度</t>
  </si>
  <si>
    <t>08235_平成20年度</t>
  </si>
  <si>
    <t>08235_平成21年度</t>
  </si>
  <si>
    <t>08235_平成22年度</t>
  </si>
  <si>
    <t>08235_平成23年度</t>
  </si>
  <si>
    <t>08235_平成24年度</t>
  </si>
  <si>
    <t>08235_平成25年度</t>
  </si>
  <si>
    <t>08235_平成26年度</t>
  </si>
  <si>
    <t>08235_平成27年度</t>
  </si>
  <si>
    <t>08235_平成28年度</t>
  </si>
  <si>
    <t>08235_平成29年度</t>
  </si>
  <si>
    <t>08235_平成30年度</t>
  </si>
  <si>
    <t>08235_令和元年度</t>
  </si>
  <si>
    <t>08235_令和2年度</t>
  </si>
  <si>
    <t>08235_令和3年度</t>
  </si>
  <si>
    <t>08235_令和4年度</t>
  </si>
  <si>
    <t>08235_令和5年度</t>
  </si>
  <si>
    <t>08235_令和6年度</t>
  </si>
  <si>
    <t>15226_平成2年度</t>
  </si>
  <si>
    <t>15226</t>
  </si>
  <si>
    <t>南魚沼市</t>
  </si>
  <si>
    <t>15226_平成17年度</t>
  </si>
  <si>
    <t>15226_平成18年度</t>
  </si>
  <si>
    <t>15226_平成19年度</t>
  </si>
  <si>
    <t>15226_平成20年度</t>
  </si>
  <si>
    <t>15226_平成21年度</t>
  </si>
  <si>
    <t>15226_平成22年度</t>
  </si>
  <si>
    <t>15226_平成23年度</t>
  </si>
  <si>
    <t>15226_平成24年度</t>
  </si>
  <si>
    <t>15226_平成25年度</t>
  </si>
  <si>
    <t>15226_平成26年度</t>
  </si>
  <si>
    <t>15226_平成27年度</t>
  </si>
  <si>
    <t>15226_平成28年度</t>
  </si>
  <si>
    <t>15226_平成29年度</t>
  </si>
  <si>
    <t>15226_平成30年度</t>
  </si>
  <si>
    <t>15226_令和元年度</t>
  </si>
  <si>
    <t>15226_令和2年度</t>
  </si>
  <si>
    <t>15226_令和3年度</t>
  </si>
  <si>
    <t>15226_令和4年度</t>
  </si>
  <si>
    <t>15226_令和5年度</t>
  </si>
  <si>
    <t>15226_令和6年度</t>
  </si>
  <si>
    <t>44211_平成2年度</t>
  </si>
  <si>
    <t>44211</t>
  </si>
  <si>
    <t>宇佐市</t>
  </si>
  <si>
    <t>44211_平成17年度</t>
  </si>
  <si>
    <t>44211_平成18年度</t>
  </si>
  <si>
    <t>44211_平成19年度</t>
  </si>
  <si>
    <t>44211_平成20年度</t>
  </si>
  <si>
    <t>44211_平成21年度</t>
  </si>
  <si>
    <t>44211_平成22年度</t>
  </si>
  <si>
    <t>44211_平成23年度</t>
  </si>
  <si>
    <t>44211_平成24年度</t>
  </si>
  <si>
    <t>44211_平成25年度</t>
  </si>
  <si>
    <t>44211_平成26年度</t>
  </si>
  <si>
    <t>44211_平成27年度</t>
  </si>
  <si>
    <t>44211_平成28年度</t>
  </si>
  <si>
    <t>44211_平成29年度</t>
  </si>
  <si>
    <t>44211_平成30年度</t>
  </si>
  <si>
    <t>44211_令和元年度</t>
  </si>
  <si>
    <t>44211_令和2年度</t>
  </si>
  <si>
    <t>44211_令和3年度</t>
  </si>
  <si>
    <t>44211_令和4年度</t>
  </si>
  <si>
    <t>44211_令和5年度</t>
  </si>
  <si>
    <t>44211_令和6年度</t>
  </si>
  <si>
    <t>02208_平成2年度</t>
  </si>
  <si>
    <t>02208_平成17年度</t>
  </si>
  <si>
    <t>02208_平成18年度</t>
  </si>
  <si>
    <t>02208_平成19年度</t>
  </si>
  <si>
    <t>02208_平成20年度</t>
  </si>
  <si>
    <t>02208_平成21年度</t>
  </si>
  <si>
    <t>02208_平成22年度</t>
  </si>
  <si>
    <t>02208_平成23年度</t>
  </si>
  <si>
    <t>02208_平成24年度</t>
  </si>
  <si>
    <t>02208_平成25年度</t>
  </si>
  <si>
    <t>02208_平成26年度</t>
  </si>
  <si>
    <t>02208_平成27年度</t>
  </si>
  <si>
    <t>02208_平成28年度</t>
  </si>
  <si>
    <t>02208_平成29年度</t>
  </si>
  <si>
    <t>02208_平成30年度</t>
  </si>
  <si>
    <t>02208_令和元年度</t>
  </si>
  <si>
    <t>02208_令和2年度</t>
  </si>
  <si>
    <t>02208_令和3年度</t>
  </si>
  <si>
    <t>02208_令和5年度</t>
  </si>
  <si>
    <t>11246_平成2年度</t>
  </si>
  <si>
    <t>11246</t>
  </si>
  <si>
    <t>白岡市</t>
  </si>
  <si>
    <t>11246_平成17年度</t>
  </si>
  <si>
    <t>11246_平成18年度</t>
  </si>
  <si>
    <t>11246_平成19年度</t>
  </si>
  <si>
    <t>11246_平成20年度</t>
  </si>
  <si>
    <t>11246_平成21年度</t>
  </si>
  <si>
    <t>11246_平成22年度</t>
  </si>
  <si>
    <t>11246_平成23年度</t>
  </si>
  <si>
    <t>11246_平成24年度</t>
  </si>
  <si>
    <t>11246_平成25年度</t>
  </si>
  <si>
    <t>11246_平成26年度</t>
  </si>
  <si>
    <t>11246_平成27年度</t>
  </si>
  <si>
    <t>11246_平成28年度</t>
  </si>
  <si>
    <t>11246_平成29年度</t>
  </si>
  <si>
    <t>11246_平成30年度</t>
  </si>
  <si>
    <t>11246_令和元年度</t>
  </si>
  <si>
    <t>11246_令和2年度</t>
  </si>
  <si>
    <t>11246_令和3年度</t>
  </si>
  <si>
    <t>11246_令和4年度</t>
  </si>
  <si>
    <t>11246_令和5年度</t>
  </si>
  <si>
    <t>11246_令和6年度</t>
  </si>
  <si>
    <t>34302_平成2年度</t>
  </si>
  <si>
    <t>34302</t>
  </si>
  <si>
    <t>府中町</t>
  </si>
  <si>
    <t>34302_平成17年度</t>
  </si>
  <si>
    <t>34302_平成18年度</t>
  </si>
  <si>
    <t>34302_平成19年度</t>
  </si>
  <si>
    <t>34302_平成20年度</t>
  </si>
  <si>
    <t>34302_平成21年度</t>
  </si>
  <si>
    <t>34302_平成22年度</t>
  </si>
  <si>
    <t>34302_平成23年度</t>
  </si>
  <si>
    <t>34302_平成24年度</t>
  </si>
  <si>
    <t>34302_平成25年度</t>
  </si>
  <si>
    <t>34302_平成26年度</t>
  </si>
  <si>
    <t>34302_平成27年度</t>
  </si>
  <si>
    <t>34302_平成28年度</t>
  </si>
  <si>
    <t>34302_平成29年度</t>
  </si>
  <si>
    <t>34302_平成30年度</t>
  </si>
  <si>
    <t>34302_令和元年度</t>
  </si>
  <si>
    <t>34302_令和2年度</t>
  </si>
  <si>
    <t>34302_令和3年度</t>
  </si>
  <si>
    <t>34302_令和4年度</t>
  </si>
  <si>
    <t>34302_令和5年度</t>
  </si>
  <si>
    <t>34302_令和6年度</t>
  </si>
  <si>
    <t>04216_平成2年度</t>
  </si>
  <si>
    <t>04216</t>
  </si>
  <si>
    <t>富谷市</t>
  </si>
  <si>
    <t>04216_平成17年度</t>
  </si>
  <si>
    <t>04216_平成18年度</t>
  </si>
  <si>
    <t>04216_平成19年度</t>
  </si>
  <si>
    <t>04216_平成20年度</t>
  </si>
  <si>
    <t>04216_平成21年度</t>
  </si>
  <si>
    <t>04216_平成22年度</t>
  </si>
  <si>
    <t>04216_平成23年度</t>
  </si>
  <si>
    <t>04216_平成24年度</t>
  </si>
  <si>
    <t>04216_平成25年度</t>
  </si>
  <si>
    <t>04216_平成26年度</t>
  </si>
  <si>
    <t>04216_平成27年度</t>
  </si>
  <si>
    <t>04216_平成28年度</t>
  </si>
  <si>
    <t>04216_平成29年度</t>
  </si>
  <si>
    <t>04216_平成30年度</t>
  </si>
  <si>
    <t>04216_令和元年度</t>
  </si>
  <si>
    <t>04216_令和2年度</t>
  </si>
  <si>
    <t>04216_令和3年度</t>
  </si>
  <si>
    <t>04216_令和4年度</t>
  </si>
  <si>
    <t>04216_令和5年度</t>
  </si>
  <si>
    <t>04216_令和6年度</t>
  </si>
  <si>
    <t>08228_平成2年度</t>
  </si>
  <si>
    <t>08228</t>
  </si>
  <si>
    <t>坂東市</t>
  </si>
  <si>
    <t>08228_平成17年度</t>
  </si>
  <si>
    <t>08228_平成18年度</t>
  </si>
  <si>
    <t>08228_平成19年度</t>
  </si>
  <si>
    <t>08228_平成20年度</t>
  </si>
  <si>
    <t>08228_平成21年度</t>
  </si>
  <si>
    <t>08228_平成22年度</t>
  </si>
  <si>
    <t>08228_平成23年度</t>
  </si>
  <si>
    <t>08228_平成24年度</t>
  </si>
  <si>
    <t>08228_平成25年度</t>
  </si>
  <si>
    <t>08228_平成26年度</t>
  </si>
  <si>
    <t>08228_平成27年度</t>
  </si>
  <si>
    <t>08228_平成28年度</t>
  </si>
  <si>
    <t>08228_平成29年度</t>
  </si>
  <si>
    <t>08228_平成30年度</t>
  </si>
  <si>
    <t>08228_令和元年度</t>
  </si>
  <si>
    <t>08228_令和2年度</t>
  </si>
  <si>
    <t>08228_令和3年度</t>
  </si>
  <si>
    <t>08228_令和4年度</t>
  </si>
  <si>
    <t>08228_令和5年度</t>
  </si>
  <si>
    <t>08228_令和6年度</t>
  </si>
  <si>
    <t>41205_平成2年度</t>
  </si>
  <si>
    <t>41205</t>
  </si>
  <si>
    <t>伊万里市</t>
  </si>
  <si>
    <t>41205_平成17年度</t>
  </si>
  <si>
    <t>41205_平成18年度</t>
  </si>
  <si>
    <t>41205_平成19年度</t>
  </si>
  <si>
    <t>41205_平成20年度</t>
  </si>
  <si>
    <t>41205_平成21年度</t>
  </si>
  <si>
    <t>41205_平成22年度</t>
  </si>
  <si>
    <t>41205_平成23年度</t>
  </si>
  <si>
    <t>41205_平成24年度</t>
  </si>
  <si>
    <t>41205_平成25年度</t>
  </si>
  <si>
    <t>41205_平成26年度</t>
  </si>
  <si>
    <t>41205_平成27年度</t>
  </si>
  <si>
    <t>41205_平成28年度</t>
  </si>
  <si>
    <t>41205_平成29年度</t>
  </si>
  <si>
    <t>41205_平成30年度</t>
  </si>
  <si>
    <t>41205_令和元年度</t>
  </si>
  <si>
    <t>41205_令和2年度</t>
  </si>
  <si>
    <t>41205_令和3年度</t>
  </si>
  <si>
    <t>41205_令和4年度</t>
  </si>
  <si>
    <t>41205_令和5年度</t>
  </si>
  <si>
    <t>41205_令和6年度</t>
  </si>
  <si>
    <t>04203_平成2年度</t>
  </si>
  <si>
    <t>04203</t>
  </si>
  <si>
    <t>塩竈市</t>
  </si>
  <si>
    <t>04203_平成17年度</t>
  </si>
  <si>
    <t>04203_平成18年度</t>
  </si>
  <si>
    <t>04203_平成19年度</t>
  </si>
  <si>
    <t>04203_平成20年度</t>
  </si>
  <si>
    <t>04203_平成21年度</t>
  </si>
  <si>
    <t>04203_平成22年度</t>
  </si>
  <si>
    <t>04203_平成23年度</t>
  </si>
  <si>
    <t>04203_平成24年度</t>
  </si>
  <si>
    <t>04203_平成25年度</t>
  </si>
  <si>
    <t>04203_平成26年度</t>
  </si>
  <si>
    <t>04203_平成27年度</t>
  </si>
  <si>
    <t>04203_平成28年度</t>
  </si>
  <si>
    <t>04203_平成29年度</t>
  </si>
  <si>
    <t>04203_平成30年度</t>
  </si>
  <si>
    <t>04203_令和元年度</t>
  </si>
  <si>
    <t>04203_令和2年度</t>
  </si>
  <si>
    <t>04203_令和3年度</t>
  </si>
  <si>
    <t>04203_令和4年度</t>
  </si>
  <si>
    <t>04203_令和5年度</t>
  </si>
  <si>
    <t>04203_令和6年度</t>
  </si>
  <si>
    <t>46208_平成2年度</t>
  </si>
  <si>
    <t>46208</t>
  </si>
  <si>
    <t>出水市</t>
  </si>
  <si>
    <t>46208_平成17年度</t>
  </si>
  <si>
    <t>46208_平成18年度</t>
  </si>
  <si>
    <t>46208_平成19年度</t>
  </si>
  <si>
    <t>46208_平成20年度</t>
  </si>
  <si>
    <t>46208_平成21年度</t>
  </si>
  <si>
    <t>46208_平成22年度</t>
  </si>
  <si>
    <t>46208_平成23年度</t>
  </si>
  <si>
    <t>46208_平成24年度</t>
  </si>
  <si>
    <t>46208_平成25年度</t>
  </si>
  <si>
    <t>46208_平成26年度</t>
  </si>
  <si>
    <t>46208_平成27年度</t>
  </si>
  <si>
    <t>46208_平成28年度</t>
  </si>
  <si>
    <t>46208_平成29年度</t>
  </si>
  <si>
    <t>46208_平成30年度</t>
  </si>
  <si>
    <t>46208_令和元年度</t>
  </si>
  <si>
    <t>46208_令和2年度</t>
  </si>
  <si>
    <t>46208_令和3年度</t>
  </si>
  <si>
    <t>46208_令和4年度</t>
  </si>
  <si>
    <t>46208_令和5年度</t>
  </si>
  <si>
    <t>46208_令和6年度</t>
  </si>
  <si>
    <t>07210_平成2年度</t>
  </si>
  <si>
    <t>07210</t>
  </si>
  <si>
    <t>二本松市</t>
  </si>
  <si>
    <t>07210_平成17年度</t>
  </si>
  <si>
    <t>07210_平成18年度</t>
  </si>
  <si>
    <t>07210_平成19年度</t>
  </si>
  <si>
    <t>07210_平成20年度</t>
  </si>
  <si>
    <t>07210_平成21年度</t>
  </si>
  <si>
    <t>07210_平成22年度</t>
  </si>
  <si>
    <t>07210_平成23年度</t>
  </si>
  <si>
    <t>07210_平成24年度</t>
  </si>
  <si>
    <t>07210_平成25年度</t>
  </si>
  <si>
    <t>07210_平成26年度</t>
  </si>
  <si>
    <t>07210_平成27年度</t>
  </si>
  <si>
    <t>07210_平成28年度</t>
  </si>
  <si>
    <t>07210_平成29年度</t>
  </si>
  <si>
    <t>07210_平成30年度</t>
  </si>
  <si>
    <t>07210_令和元年度</t>
  </si>
  <si>
    <t>07210_令和2年度</t>
  </si>
  <si>
    <t>07210_令和3年度</t>
  </si>
  <si>
    <t>07210_令和4年度</t>
  </si>
  <si>
    <t>07210_令和5年度</t>
  </si>
  <si>
    <t>07210_令和6年度</t>
  </si>
  <si>
    <t>26212_平成2年度</t>
  </si>
  <si>
    <t>26212</t>
  </si>
  <si>
    <t>京丹後市</t>
  </si>
  <si>
    <t>26212_平成17年度</t>
  </si>
  <si>
    <t>26212_平成18年度</t>
  </si>
  <si>
    <t>26212_平成19年度</t>
  </si>
  <si>
    <t>26212_平成20年度</t>
  </si>
  <si>
    <t>26212_平成21年度</t>
  </si>
  <si>
    <t>26212_平成22年度</t>
  </si>
  <si>
    <t>26212_平成23年度</t>
  </si>
  <si>
    <t>26212_平成24年度</t>
  </si>
  <si>
    <t>26212_平成25年度</t>
  </si>
  <si>
    <t>26212_平成26年度</t>
  </si>
  <si>
    <t>26212_平成27年度</t>
  </si>
  <si>
    <t>26212_平成28年度</t>
  </si>
  <si>
    <t>26212_平成29年度</t>
  </si>
  <si>
    <t>26212_平成30年度</t>
  </si>
  <si>
    <t>26212_令和元年度</t>
  </si>
  <si>
    <t>26212_令和2年度</t>
  </si>
  <si>
    <t>26212_令和3年度</t>
  </si>
  <si>
    <t>26212_令和4年度</t>
  </si>
  <si>
    <t>26212_令和5年度</t>
  </si>
  <si>
    <t>26212_令和6年度</t>
  </si>
  <si>
    <t>27232_平成2年度</t>
  </si>
  <si>
    <t>27232</t>
  </si>
  <si>
    <t>阪南市</t>
  </si>
  <si>
    <t>27232_平成17年度</t>
  </si>
  <si>
    <t>27232_平成18年度</t>
  </si>
  <si>
    <t>27232_平成19年度</t>
  </si>
  <si>
    <t>27232_平成20年度</t>
  </si>
  <si>
    <t>27232_平成21年度</t>
  </si>
  <si>
    <t>27232_平成22年度</t>
  </si>
  <si>
    <t>27232_平成23年度</t>
  </si>
  <si>
    <t>27232_平成24年度</t>
  </si>
  <si>
    <t>27232_平成25年度</t>
  </si>
  <si>
    <t>27232_平成26年度</t>
  </si>
  <si>
    <t>27232_平成27年度</t>
  </si>
  <si>
    <t>27232_平成28年度</t>
  </si>
  <si>
    <t>27232_平成29年度</t>
  </si>
  <si>
    <t>27232_平成30年度</t>
  </si>
  <si>
    <t>27232_令和元年度</t>
  </si>
  <si>
    <t>27232_令和2年度</t>
  </si>
  <si>
    <t>27232_令和3年度</t>
  </si>
  <si>
    <t>27232_令和4年度</t>
  </si>
  <si>
    <t>27232_令和5年度</t>
  </si>
  <si>
    <t>27232_令和6年度</t>
  </si>
  <si>
    <t>25210_平成2年度</t>
  </si>
  <si>
    <t>25210</t>
  </si>
  <si>
    <t>野洲市</t>
  </si>
  <si>
    <t>25210_平成17年度</t>
  </si>
  <si>
    <t>25210_平成18年度</t>
  </si>
  <si>
    <t>25210_平成19年度</t>
  </si>
  <si>
    <t>25210_平成20年度</t>
  </si>
  <si>
    <t>25210_平成21年度</t>
  </si>
  <si>
    <t>25210_平成22年度</t>
  </si>
  <si>
    <t>25210_平成23年度</t>
  </si>
  <si>
    <t>25210_平成24年度</t>
  </si>
  <si>
    <t>25210_平成25年度</t>
  </si>
  <si>
    <t>25210_平成26年度</t>
  </si>
  <si>
    <t>25210_平成27年度</t>
  </si>
  <si>
    <t>25210_平成28年度</t>
  </si>
  <si>
    <t>25210_平成29年度</t>
  </si>
  <si>
    <t>25210_平成30年度</t>
  </si>
  <si>
    <t>25210_令和元年度</t>
  </si>
  <si>
    <t>25210_令和2年度</t>
  </si>
  <si>
    <t>25210_令和3年度</t>
  </si>
  <si>
    <t>25210_令和4年度</t>
  </si>
  <si>
    <t>25210_令和5年度</t>
  </si>
  <si>
    <t>25210_令和6年度</t>
  </si>
  <si>
    <t>02205_平成2年度</t>
  </si>
  <si>
    <t>02205_平成17年度</t>
  </si>
  <si>
    <t>02205_平成18年度</t>
  </si>
  <si>
    <t>02205_平成19年度</t>
  </si>
  <si>
    <t>02205_平成20年度</t>
  </si>
  <si>
    <t>02205_平成21年度</t>
  </si>
  <si>
    <t>02205_平成22年度</t>
  </si>
  <si>
    <t>02205_平成23年度</t>
  </si>
  <si>
    <t>02205_平成24年度</t>
  </si>
  <si>
    <t>02205_平成25年度</t>
  </si>
  <si>
    <t>02205_平成26年度</t>
  </si>
  <si>
    <t>02205_平成27年度</t>
  </si>
  <si>
    <t>02205_平成28年度</t>
  </si>
  <si>
    <t>02205_平成29年度</t>
  </si>
  <si>
    <t>02205_平成30年度</t>
  </si>
  <si>
    <t>02205_令和元年度</t>
  </si>
  <si>
    <t>02205_令和2年度</t>
  </si>
  <si>
    <t>02205_令和3年度</t>
  </si>
  <si>
    <t>02205_令和5年度</t>
  </si>
  <si>
    <t>40228_平成2年度</t>
  </si>
  <si>
    <t>40228</t>
  </si>
  <si>
    <t>朝倉市</t>
  </si>
  <si>
    <t>40228_平成17年度</t>
  </si>
  <si>
    <t>40228_平成18年度</t>
  </si>
  <si>
    <t>40228_平成19年度</t>
  </si>
  <si>
    <t>40228_平成20年度</t>
  </si>
  <si>
    <t>40228_平成21年度</t>
  </si>
  <si>
    <t>40228_平成22年度</t>
  </si>
  <si>
    <t>40228_平成23年度</t>
  </si>
  <si>
    <t>40228_平成24年度</t>
  </si>
  <si>
    <t>40228_平成25年度</t>
  </si>
  <si>
    <t>40228_平成26年度</t>
  </si>
  <si>
    <t>40228_平成27年度</t>
  </si>
  <si>
    <t>40228_平成28年度</t>
  </si>
  <si>
    <t>40228_平成29年度</t>
  </si>
  <si>
    <t>40228_平成30年度</t>
  </si>
  <si>
    <t>40228_令和元年度</t>
  </si>
  <si>
    <t>40228_令和2年度</t>
  </si>
  <si>
    <t>40228_令和3年度</t>
  </si>
  <si>
    <t>40228_令和4年度</t>
  </si>
  <si>
    <t>40228_令和5年度</t>
  </si>
  <si>
    <t>40228_令和6年度</t>
  </si>
  <si>
    <t>37203_平成2年度</t>
  </si>
  <si>
    <t>37203</t>
  </si>
  <si>
    <t>坂出市</t>
  </si>
  <si>
    <t>37203_平成17年度</t>
  </si>
  <si>
    <t>37203_平成18年度</t>
  </si>
  <si>
    <t>37203_平成19年度</t>
  </si>
  <si>
    <t>37203_平成20年度</t>
  </si>
  <si>
    <t>37203_平成21年度</t>
  </si>
  <si>
    <t>37203_平成22年度</t>
  </si>
  <si>
    <t>37203_平成23年度</t>
  </si>
  <si>
    <t>37203_平成24年度</t>
  </si>
  <si>
    <t>37203_平成25年度</t>
  </si>
  <si>
    <t>37203_平成26年度</t>
  </si>
  <si>
    <t>37203_平成27年度</t>
  </si>
  <si>
    <t>37203_平成28年度</t>
  </si>
  <si>
    <t>37203_平成29年度</t>
  </si>
  <si>
    <t>37203_平成30年度</t>
  </si>
  <si>
    <t>37203_令和元年度</t>
  </si>
  <si>
    <t>37203_令和2年度</t>
  </si>
  <si>
    <t>37203_令和3年度</t>
  </si>
  <si>
    <t>37203_令和4年度</t>
  </si>
  <si>
    <t>37203_令和5年度</t>
  </si>
  <si>
    <t>37203_令和6年度</t>
  </si>
  <si>
    <t>23442_平成2年度</t>
  </si>
  <si>
    <t>23442</t>
  </si>
  <si>
    <t>東浦町</t>
  </si>
  <si>
    <t>23442_平成17年度</t>
  </si>
  <si>
    <t>23442_平成18年度</t>
  </si>
  <si>
    <t>23442_平成19年度</t>
  </si>
  <si>
    <t>23442_平成20年度</t>
  </si>
  <si>
    <t>23442_平成21年度</t>
  </si>
  <si>
    <t>23442_平成22年度</t>
  </si>
  <si>
    <t>23442_平成23年度</t>
  </si>
  <si>
    <t>23442_平成24年度</t>
  </si>
  <si>
    <t>23442_平成25年度</t>
  </si>
  <si>
    <t>23442_平成26年度</t>
  </si>
  <si>
    <t>23442_平成27年度</t>
  </si>
  <si>
    <t>23442_平成28年度</t>
  </si>
  <si>
    <t>23442_平成29年度</t>
  </si>
  <si>
    <t>23442_平成30年度</t>
  </si>
  <si>
    <t>23442_令和元年度</t>
  </si>
  <si>
    <t>23442_令和2年度</t>
  </si>
  <si>
    <t>23442_令和3年度</t>
  </si>
  <si>
    <t>23442_令和4年度</t>
  </si>
  <si>
    <t>23442_令和5年度</t>
  </si>
  <si>
    <t>23442_令和6年度</t>
  </si>
  <si>
    <t>47207_平成2年度</t>
  </si>
  <si>
    <t>47207</t>
  </si>
  <si>
    <t>石垣市</t>
  </si>
  <si>
    <t>47207_平成17年度</t>
  </si>
  <si>
    <t>47207_平成18年度</t>
  </si>
  <si>
    <t>47207_平成19年度</t>
  </si>
  <si>
    <t>47207_平成20年度</t>
  </si>
  <si>
    <t>47207_平成21年度</t>
  </si>
  <si>
    <t>47207_平成22年度</t>
  </si>
  <si>
    <t>47207_平成23年度</t>
  </si>
  <si>
    <t>47207_平成24年度</t>
  </si>
  <si>
    <t>47207_平成25年度</t>
  </si>
  <si>
    <t>47207_平成26年度</t>
  </si>
  <si>
    <t>47207_平成27年度</t>
  </si>
  <si>
    <t>47207_平成28年度</t>
  </si>
  <si>
    <t>47207_平成29年度</t>
  </si>
  <si>
    <t>47207_平成30年度</t>
  </si>
  <si>
    <t>47207_令和元年度</t>
  </si>
  <si>
    <t>47207_令和2年度</t>
  </si>
  <si>
    <t>47207_令和3年度</t>
  </si>
  <si>
    <t>47207_令和4年度</t>
  </si>
  <si>
    <t>47207_令和5年度</t>
  </si>
  <si>
    <t>47207_令和6年度</t>
  </si>
  <si>
    <t>08207_平成2年度</t>
  </si>
  <si>
    <t>08207</t>
  </si>
  <si>
    <t>結城市</t>
  </si>
  <si>
    <t>08207_平成17年度</t>
  </si>
  <si>
    <t>08207_平成18年度</t>
  </si>
  <si>
    <t>08207_平成19年度</t>
  </si>
  <si>
    <t>08207_平成20年度</t>
  </si>
  <si>
    <t>08207_平成21年度</t>
  </si>
  <si>
    <t>08207_平成22年度</t>
  </si>
  <si>
    <t>08207_平成23年度</t>
  </si>
  <si>
    <t>08207_平成24年度</t>
  </si>
  <si>
    <t>08207_平成25年度</t>
  </si>
  <si>
    <t>08207_平成26年度</t>
  </si>
  <si>
    <t>08207_平成27年度</t>
  </si>
  <si>
    <t>08207_平成28年度</t>
  </si>
  <si>
    <t>08207_平成29年度</t>
  </si>
  <si>
    <t>08207_平成30年度</t>
  </si>
  <si>
    <t>08207_令和元年度</t>
  </si>
  <si>
    <t>08207_令和2年度</t>
  </si>
  <si>
    <t>08207_令和3年度</t>
  </si>
  <si>
    <t>08207_令和4年度</t>
  </si>
  <si>
    <t>08207_令和5年度</t>
  </si>
  <si>
    <t>08207_令和6年度</t>
  </si>
  <si>
    <t>17211_平成2年度</t>
  </si>
  <si>
    <t>17211</t>
  </si>
  <si>
    <t>能美市</t>
  </si>
  <si>
    <t>17211_平成17年度</t>
  </si>
  <si>
    <t>17211_平成18年度</t>
  </si>
  <si>
    <t>17211_平成19年度</t>
  </si>
  <si>
    <t>17211_平成20年度</t>
  </si>
  <si>
    <t>17211_平成21年度</t>
  </si>
  <si>
    <t>17211_平成22年度</t>
  </si>
  <si>
    <t>17211_平成23年度</t>
  </si>
  <si>
    <t>17211_平成24年度</t>
  </si>
  <si>
    <t>17211_平成25年度</t>
  </si>
  <si>
    <t>17211_平成26年度</t>
  </si>
  <si>
    <t>17211_平成27年度</t>
  </si>
  <si>
    <t>17211_平成28年度</t>
  </si>
  <si>
    <t>17211_平成29年度</t>
  </si>
  <si>
    <t>17211_平成30年度</t>
  </si>
  <si>
    <t>17211_令和元年度</t>
  </si>
  <si>
    <t>17211_令和2年度</t>
  </si>
  <si>
    <t>17211_令和3年度</t>
  </si>
  <si>
    <t>17211_令和4年度</t>
  </si>
  <si>
    <t>17211_令和5年度</t>
  </si>
  <si>
    <t>17211_令和6年度</t>
  </si>
  <si>
    <t>32202_平成2年度</t>
  </si>
  <si>
    <t>32202</t>
  </si>
  <si>
    <t>浜田市</t>
  </si>
  <si>
    <t>32202_平成17年度</t>
  </si>
  <si>
    <t>32202_平成18年度</t>
  </si>
  <si>
    <t>32202_平成19年度</t>
  </si>
  <si>
    <t>32202_平成20年度</t>
  </si>
  <si>
    <t>32202_平成21年度</t>
  </si>
  <si>
    <t>32202_平成22年度</t>
  </si>
  <si>
    <t>32202_平成23年度</t>
  </si>
  <si>
    <t>32202_平成24年度</t>
  </si>
  <si>
    <t>32202_平成25年度</t>
  </si>
  <si>
    <t>32202_平成26年度</t>
  </si>
  <si>
    <t>32202_平成27年度</t>
  </si>
  <si>
    <t>32202_平成28年度</t>
  </si>
  <si>
    <t>32202_平成29年度</t>
  </si>
  <si>
    <t>32202_平成30年度</t>
  </si>
  <si>
    <t>32202_令和元年度</t>
  </si>
  <si>
    <t>32202_令和2年度</t>
  </si>
  <si>
    <t>32202_令和3年度</t>
  </si>
  <si>
    <t>32202_令和4年度</t>
  </si>
  <si>
    <t>32202_令和5年度</t>
  </si>
  <si>
    <t>32202_令和6年度</t>
  </si>
  <si>
    <t>12233_平成2年度</t>
  </si>
  <si>
    <t>12233</t>
  </si>
  <si>
    <t>富里市</t>
  </si>
  <si>
    <t>12233_平成17年度</t>
  </si>
  <si>
    <t>12233_平成18年度</t>
  </si>
  <si>
    <t>12233_平成19年度</t>
  </si>
  <si>
    <t>12233_平成20年度</t>
  </si>
  <si>
    <t>12233_平成21年度</t>
  </si>
  <si>
    <t>12233_平成22年度</t>
  </si>
  <si>
    <t>12233_平成23年度</t>
  </si>
  <si>
    <t>12233_平成24年度</t>
  </si>
  <si>
    <t>12233_平成25年度</t>
  </si>
  <si>
    <t>12233_平成26年度</t>
  </si>
  <si>
    <t>12233_平成27年度</t>
  </si>
  <si>
    <t>12233_平成28年度</t>
  </si>
  <si>
    <t>12233_平成29年度</t>
  </si>
  <si>
    <t>12233_平成30年度</t>
  </si>
  <si>
    <t>12233_令和元年度</t>
  </si>
  <si>
    <t>12233_令和2年度</t>
  </si>
  <si>
    <t>12233_令和3年度</t>
  </si>
  <si>
    <t>12233_令和4年度</t>
  </si>
  <si>
    <t>12233_令和5年度</t>
  </si>
  <si>
    <t>12233_令和6年度</t>
  </si>
  <si>
    <t>40231_平成2年度</t>
  </si>
  <si>
    <t>40231</t>
  </si>
  <si>
    <t>那珂川市</t>
  </si>
  <si>
    <t>40231_平成17年度</t>
  </si>
  <si>
    <t>40231_平成18年度</t>
  </si>
  <si>
    <t>40231_平成19年度</t>
  </si>
  <si>
    <t>40231_平成20年度</t>
  </si>
  <si>
    <t>40231_平成21年度</t>
  </si>
  <si>
    <t>40231_平成22年度</t>
  </si>
  <si>
    <t>40231_平成23年度</t>
  </si>
  <si>
    <t>40231_平成24年度</t>
  </si>
  <si>
    <t>40231_平成25年度</t>
  </si>
  <si>
    <t>40231_平成26年度</t>
  </si>
  <si>
    <t>40231_平成27年度</t>
  </si>
  <si>
    <t>40231_平成28年度</t>
  </si>
  <si>
    <t>40231_平成29年度</t>
  </si>
  <si>
    <t>40231_平成30年度</t>
  </si>
  <si>
    <t>40231_令和元年度</t>
  </si>
  <si>
    <t>40231_令和2年度</t>
  </si>
  <si>
    <t>40231_令和3年度</t>
  </si>
  <si>
    <t>40231_令和4年度</t>
  </si>
  <si>
    <t>40231_令和5年度</t>
  </si>
  <si>
    <t>40231_令和6年度</t>
  </si>
  <si>
    <t>36404</t>
  </si>
  <si>
    <t>板野町</t>
  </si>
  <si>
    <t>36404_令和4年度</t>
  </si>
  <si>
    <t>36404_令和6年度</t>
  </si>
  <si>
    <t>36403</t>
  </si>
  <si>
    <t>藍住町</t>
  </si>
  <si>
    <t>36403_令和4年度</t>
  </si>
  <si>
    <t>36403_令和6年度</t>
  </si>
  <si>
    <t>36203</t>
  </si>
  <si>
    <t>小松島市</t>
  </si>
  <si>
    <t>36203_令和4年度</t>
  </si>
  <si>
    <t>36203_令和6年度</t>
  </si>
  <si>
    <t>36206</t>
  </si>
  <si>
    <t>阿波市</t>
  </si>
  <si>
    <t>36206_令和4年度</t>
  </si>
  <si>
    <t>36206_令和6年度</t>
  </si>
  <si>
    <t>36_平成2年度</t>
  </si>
  <si>
    <t>36</t>
  </si>
  <si>
    <t>徳島県</t>
  </si>
  <si>
    <t>36_平成17年度</t>
  </si>
  <si>
    <t>36_平成18年度</t>
  </si>
  <si>
    <t>36_平成19年度</t>
  </si>
  <si>
    <t>36_平成20年度</t>
  </si>
  <si>
    <t>36_平成21年度</t>
  </si>
  <si>
    <t>36_平成22年度</t>
  </si>
  <si>
    <t>36_平成23年度</t>
  </si>
  <si>
    <t>36_平成24年度</t>
  </si>
  <si>
    <t>36_平成25年度</t>
  </si>
  <si>
    <t>36_平成26年度</t>
  </si>
  <si>
    <t>36_平成27年度</t>
  </si>
  <si>
    <t>36_平成28年度</t>
  </si>
  <si>
    <t>36_平成29年度</t>
  </si>
  <si>
    <t>36_平成30年度</t>
  </si>
  <si>
    <t>36_令和元年度</t>
  </si>
  <si>
    <t>36_令和2年度</t>
  </si>
  <si>
    <t>36_令和3年度</t>
  </si>
  <si>
    <t>36_令和4年度</t>
  </si>
  <si>
    <t>36_令和5年度</t>
  </si>
  <si>
    <t>36_令和6年度</t>
  </si>
  <si>
    <t>36202_令和7年度</t>
  </si>
  <si>
    <t>36202_令和8年度</t>
  </si>
  <si>
    <t>36202_令和9年度</t>
  </si>
  <si>
    <t>36202_令和10年度</t>
  </si>
  <si>
    <t>36202_令和11年度</t>
  </si>
  <si>
    <t>36202_令和12年度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</si>
</sst>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4.86874310371</c:v>
                </c:pt>
                <c:pt idx="1">
                  <c:v>5.2663366694199993</c:v>
                </c:pt>
                <c:pt idx="2">
                  <c:v>2.1572407466399999</c:v>
                </c:pt>
                <c:pt idx="3">
                  <c:v>5.8292124658000004</c:v>
                </c:pt>
                <c:pt idx="4">
                  <c:v>5.4280983712000008</c:v>
                </c:pt>
                <c:pt idx="5">
                  <c:v>6.844125140720001</c:v>
                </c:pt>
                <c:pt idx="6">
                  <c:v>6.3943832907499996</c:v>
                </c:pt>
                <c:pt idx="7">
                  <c:v>6.7483939851999999</c:v>
                </c:pt>
                <c:pt idx="8">
                  <c:v>6.8047888021399974</c:v>
                </c:pt>
                <c:pt idx="9">
                  <c:v>7.7905211955199993</c:v>
                </c:pt>
                <c:pt idx="10">
                  <c:v>7.1423803878000021</c:v>
                </c:pt>
                <c:pt idx="11">
                  <c:v>6.5461648547200024</c:v>
                </c:pt>
                <c:pt idx="12">
                  <c:v>6.8290054068600012</c:v>
                </c:pt>
                <c:pt idx="13">
                  <c:v>6.2316668904000014</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128.11215741507468</c:v>
                </c:pt>
                <c:pt idx="1">
                  <c:v>128.87949398641084</c:v>
                </c:pt>
                <c:pt idx="2">
                  <c:v>126.49686972486887</c:v>
                </c:pt>
                <c:pt idx="3">
                  <c:v>126.03786556910055</c:v>
                </c:pt>
                <c:pt idx="4">
                  <c:v>123.16208725957554</c:v>
                </c:pt>
                <c:pt idx="5">
                  <c:v>119.80028803948184</c:v>
                </c:pt>
                <c:pt idx="6">
                  <c:v>115.10238587776901</c:v>
                </c:pt>
                <c:pt idx="7">
                  <c:v>112.87522398757918</c:v>
                </c:pt>
                <c:pt idx="8">
                  <c:v>114.81324407613168</c:v>
                </c:pt>
                <c:pt idx="9">
                  <c:v>113.06918069718989</c:v>
                </c:pt>
                <c:pt idx="10">
                  <c:v>109.86928978606574</c:v>
                </c:pt>
                <c:pt idx="11">
                  <c:v>98.649184715532755</c:v>
                </c:pt>
                <c:pt idx="12">
                  <c:v>97.940002318535065</c:v>
                </c:pt>
                <c:pt idx="13">
                  <c:v>100.26763433015545</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88.420224853900891</c:v>
                </c:pt>
                <c:pt idx="1">
                  <c:v>73.939763105433826</c:v>
                </c:pt>
                <c:pt idx="2">
                  <c:v>111.99930059991171</c:v>
                </c:pt>
                <c:pt idx="3">
                  <c:v>135.42011888598049</c:v>
                </c:pt>
                <c:pt idx="4">
                  <c:v>136.8541886221015</c:v>
                </c:pt>
                <c:pt idx="5">
                  <c:v>122.1755070629718</c:v>
                </c:pt>
                <c:pt idx="6">
                  <c:v>108.8708455546097</c:v>
                </c:pt>
                <c:pt idx="7">
                  <c:v>91.173952426729571</c:v>
                </c:pt>
                <c:pt idx="8">
                  <c:v>90.622654291561119</c:v>
                </c:pt>
                <c:pt idx="9">
                  <c:v>86.895404518294512</c:v>
                </c:pt>
                <c:pt idx="10">
                  <c:v>67.981224326243733</c:v>
                </c:pt>
                <c:pt idx="11">
                  <c:v>99.258448611796041</c:v>
                </c:pt>
                <c:pt idx="12">
                  <c:v>88.87293597280491</c:v>
                </c:pt>
                <c:pt idx="13">
                  <c:v>73.607442742920369</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75.892297594972874</c:v>
                </c:pt>
                <c:pt idx="1">
                  <c:v>70.900132463560709</c:v>
                </c:pt>
                <c:pt idx="2">
                  <c:v>96.920752093070149</c:v>
                </c:pt>
                <c:pt idx="3">
                  <c:v>112.6977085705042</c:v>
                </c:pt>
                <c:pt idx="4">
                  <c:v>105.52511400139311</c:v>
                </c:pt>
                <c:pt idx="5">
                  <c:v>110.95893512255689</c:v>
                </c:pt>
                <c:pt idx="6">
                  <c:v>101.02652090188541</c:v>
                </c:pt>
                <c:pt idx="7">
                  <c:v>71.923288577173608</c:v>
                </c:pt>
                <c:pt idx="8">
                  <c:v>72.756517950241161</c:v>
                </c:pt>
                <c:pt idx="9">
                  <c:v>71.974568653764763</c:v>
                </c:pt>
                <c:pt idx="10">
                  <c:v>60.78329274975345</c:v>
                </c:pt>
                <c:pt idx="11">
                  <c:v>69.172254263138612</c:v>
                </c:pt>
                <c:pt idx="12">
                  <c:v>73.813753275336737</c:v>
                </c:pt>
                <c:pt idx="13">
                  <c:v>61.999237790069849</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167.531472292231</c:v>
                </c:pt>
                <c:pt idx="1">
                  <c:v>183.37567016116165</c:v>
                </c:pt>
                <c:pt idx="2">
                  <c:v>308.72078186751617</c:v>
                </c:pt>
                <c:pt idx="3">
                  <c:v>368.49120504314175</c:v>
                </c:pt>
                <c:pt idx="4">
                  <c:v>369.97946168889297</c:v>
                </c:pt>
                <c:pt idx="5">
                  <c:v>397.77101128513448</c:v>
                </c:pt>
                <c:pt idx="6">
                  <c:v>397.69175569718527</c:v>
                </c:pt>
                <c:pt idx="7">
                  <c:v>337.17075582574103</c:v>
                </c:pt>
                <c:pt idx="8">
                  <c:v>354.82197464173663</c:v>
                </c:pt>
                <c:pt idx="9">
                  <c:v>288.13060268305401</c:v>
                </c:pt>
                <c:pt idx="10">
                  <c:v>225.31401928159895</c:v>
                </c:pt>
                <c:pt idx="11">
                  <c:v>216.68821162751826</c:v>
                </c:pt>
                <c:pt idx="12">
                  <c:v>248.0695225355862</c:v>
                </c:pt>
                <c:pt idx="13">
                  <c:v>175.17645117711152</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34866</c:v>
                </c:pt>
                <c:pt idx="1">
                  <c:v>35203</c:v>
                </c:pt>
                <c:pt idx="2">
                  <c:v>35582</c:v>
                </c:pt>
                <c:pt idx="3">
                  <c:v>35924</c:v>
                </c:pt>
                <c:pt idx="4">
                  <c:v>36553</c:v>
                </c:pt>
                <c:pt idx="5">
                  <c:v>36688</c:v>
                </c:pt>
                <c:pt idx="6">
                  <c:v>36781</c:v>
                </c:pt>
                <c:pt idx="7">
                  <c:v>36979</c:v>
                </c:pt>
                <c:pt idx="8">
                  <c:v>37094</c:v>
                </c:pt>
                <c:pt idx="9">
                  <c:v>37121</c:v>
                </c:pt>
                <c:pt idx="10">
                  <c:v>36953</c:v>
                </c:pt>
                <c:pt idx="11">
                  <c:v>36953</c:v>
                </c:pt>
                <c:pt idx="12">
                  <c:v>36721</c:v>
                </c:pt>
                <c:pt idx="13">
                  <c:v>36597</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10324</c:v>
                </c:pt>
                <c:pt idx="1">
                  <c:v>10122</c:v>
                </c:pt>
                <c:pt idx="2">
                  <c:v>9958</c:v>
                </c:pt>
                <c:pt idx="3">
                  <c:v>9715</c:v>
                </c:pt>
                <c:pt idx="4">
                  <c:v>9461</c:v>
                </c:pt>
                <c:pt idx="5">
                  <c:v>9392</c:v>
                </c:pt>
                <c:pt idx="6">
                  <c:v>9332</c:v>
                </c:pt>
                <c:pt idx="7">
                  <c:v>9333</c:v>
                </c:pt>
                <c:pt idx="8">
                  <c:v>9250</c:v>
                </c:pt>
                <c:pt idx="9">
                  <c:v>9322</c:v>
                </c:pt>
                <c:pt idx="10">
                  <c:v>9016</c:v>
                </c:pt>
                <c:pt idx="11">
                  <c:v>8949</c:v>
                </c:pt>
                <c:pt idx="12">
                  <c:v>8942</c:v>
                </c:pt>
                <c:pt idx="13">
                  <c:v>8954</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25758</c:v>
                </c:pt>
                <c:pt idx="1">
                  <c:v>25896</c:v>
                </c:pt>
                <c:pt idx="2">
                  <c:v>26008</c:v>
                </c:pt>
                <c:pt idx="3">
                  <c:v>26265</c:v>
                </c:pt>
                <c:pt idx="4">
                  <c:v>26367</c:v>
                </c:pt>
                <c:pt idx="5">
                  <c:v>26408</c:v>
                </c:pt>
                <c:pt idx="6">
                  <c:v>26492</c:v>
                </c:pt>
                <c:pt idx="7">
                  <c:v>26556</c:v>
                </c:pt>
                <c:pt idx="8">
                  <c:v>26479</c:v>
                </c:pt>
                <c:pt idx="9">
                  <c:v>26430</c:v>
                </c:pt>
                <c:pt idx="10">
                  <c:v>26292</c:v>
                </c:pt>
                <c:pt idx="11">
                  <c:v>26255</c:v>
                </c:pt>
                <c:pt idx="12">
                  <c:v>26193</c:v>
                </c:pt>
                <c:pt idx="13">
                  <c:v>26216</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304</c:v>
                </c:pt>
                <c:pt idx="1">
                  <c:v>304</c:v>
                </c:pt>
                <c:pt idx="2">
                  <c:v>304</c:v>
                </c:pt>
                <c:pt idx="3">
                  <c:v>304</c:v>
                </c:pt>
                <c:pt idx="4">
                  <c:v>304</c:v>
                </c:pt>
                <c:pt idx="5">
                  <c:v>219</c:v>
                </c:pt>
                <c:pt idx="6">
                  <c:v>219</c:v>
                </c:pt>
                <c:pt idx="7">
                  <c:v>219</c:v>
                </c:pt>
                <c:pt idx="8">
                  <c:v>219</c:v>
                </c:pt>
                <c:pt idx="9">
                  <c:v>219</c:v>
                </c:pt>
                <c:pt idx="10">
                  <c:v>219</c:v>
                </c:pt>
                <c:pt idx="11">
                  <c:v>236</c:v>
                </c:pt>
                <c:pt idx="12">
                  <c:v>236</c:v>
                </c:pt>
                <c:pt idx="13">
                  <c:v>236</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1453</c:v>
                </c:pt>
                <c:pt idx="1">
                  <c:v>1453</c:v>
                </c:pt>
                <c:pt idx="2">
                  <c:v>1453</c:v>
                </c:pt>
                <c:pt idx="3">
                  <c:v>1453</c:v>
                </c:pt>
                <c:pt idx="4">
                  <c:v>1453</c:v>
                </c:pt>
                <c:pt idx="5">
                  <c:v>1256</c:v>
                </c:pt>
                <c:pt idx="6">
                  <c:v>1256</c:v>
                </c:pt>
                <c:pt idx="7">
                  <c:v>1256</c:v>
                </c:pt>
                <c:pt idx="8">
                  <c:v>1256</c:v>
                </c:pt>
                <c:pt idx="9">
                  <c:v>1256</c:v>
                </c:pt>
                <c:pt idx="10">
                  <c:v>1256</c:v>
                </c:pt>
                <c:pt idx="11">
                  <c:v>1182</c:v>
                </c:pt>
                <c:pt idx="12">
                  <c:v>1182</c:v>
                </c:pt>
                <c:pt idx="13">
                  <c:v>1182</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1306.5974000000001</c:v>
                </c:pt>
                <c:pt idx="1">
                  <c:v>1696.5713000000001</c:v>
                </c:pt>
                <c:pt idx="2">
                  <c:v>2282.7820999999999</c:v>
                </c:pt>
                <c:pt idx="3">
                  <c:v>2514.0524</c:v>
                </c:pt>
                <c:pt idx="4">
                  <c:v>2530.1349</c:v>
                </c:pt>
                <c:pt idx="5">
                  <c:v>2845.1514999999999</c:v>
                </c:pt>
                <c:pt idx="6">
                  <c:v>2927.9286000000002</c:v>
                </c:pt>
                <c:pt idx="7">
                  <c:v>2907.2907</c:v>
                </c:pt>
                <c:pt idx="8">
                  <c:v>3081.0634</c:v>
                </c:pt>
                <c:pt idx="9">
                  <c:v>2675.8917999999999</c:v>
                </c:pt>
                <c:pt idx="10">
                  <c:v>2531.2328000000002</c:v>
                </c:pt>
                <c:pt idx="11">
                  <c:v>1927.6351</c:v>
                </c:pt>
                <c:pt idx="12">
                  <c:v>2609.9139</c:v>
                </c:pt>
                <c:pt idx="13">
                  <c:v>2317.4353999999998</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26.35</c:v>
                </c:pt>
                <c:pt idx="2">
                  <c:v>26.35</c:v>
                </c:pt>
                <c:pt idx="3">
                  <c:v>26.35</c:v>
                </c:pt>
                <c:pt idx="4">
                  <c:v>26.66</c:v>
                </c:pt>
                <c:pt idx="5">
                  <c:v>25.33</c:v>
                </c:pt>
                <c:pt idx="6">
                  <c:v>24.734000000000002</c:v>
                </c:pt>
                <c:pt idx="7">
                  <c:v>24.436</c:v>
                </c:pt>
                <c:pt idx="8">
                  <c:v>25.925999999999998</c:v>
                </c:pt>
                <c:pt idx="9">
                  <c:v>0</c:v>
                </c:pt>
                <c:pt idx="10">
                  <c:v>23.878</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5.3310000000000004</c:v>
                </c:pt>
                <c:pt idx="1">
                  <c:v>5.306</c:v>
                </c:pt>
                <c:pt idx="2">
                  <c:v>3.669</c:v>
                </c:pt>
                <c:pt idx="3">
                  <c:v>5.6029999999999998</c:v>
                </c:pt>
                <c:pt idx="4">
                  <c:v>5.9369999999999994</c:v>
                </c:pt>
                <c:pt idx="5">
                  <c:v>6.5270000000000001</c:v>
                </c:pt>
                <c:pt idx="6">
                  <c:v>6.4789999999999992</c:v>
                </c:pt>
                <c:pt idx="7">
                  <c:v>6.6030000000000006</c:v>
                </c:pt>
                <c:pt idx="8">
                  <c:v>7.0990000000000002</c:v>
                </c:pt>
                <c:pt idx="9">
                  <c:v>0</c:v>
                </c:pt>
                <c:pt idx="10">
                  <c:v>6.7670000000000003</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209.071</c:v>
                </c:pt>
                <c:pt idx="1">
                  <c:v>236.46100000000001</c:v>
                </c:pt>
                <c:pt idx="2">
                  <c:v>244.77</c:v>
                </c:pt>
                <c:pt idx="3">
                  <c:v>250.66800000000001</c:v>
                </c:pt>
                <c:pt idx="4">
                  <c:v>248.25200000000001</c:v>
                </c:pt>
                <c:pt idx="5">
                  <c:v>247.745</c:v>
                </c:pt>
                <c:pt idx="6">
                  <c:v>226.75399999999999</c:v>
                </c:pt>
                <c:pt idx="7">
                  <c:v>225.27</c:v>
                </c:pt>
                <c:pt idx="8">
                  <c:v>234.22200000000001</c:v>
                </c:pt>
                <c:pt idx="9">
                  <c:v>218.15700000000001</c:v>
                </c:pt>
                <c:pt idx="10">
                  <c:v>237.48400000000001</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21.29</c:v>
                </c:pt>
                <c:pt idx="1">
                  <c:v>26.437000000000001</c:v>
                </c:pt>
                <c:pt idx="2">
                  <c:v>23.254000000000001</c:v>
                </c:pt>
                <c:pt idx="3">
                  <c:v>25.481999999999999</c:v>
                </c:pt>
                <c:pt idx="4">
                  <c:v>25.16</c:v>
                </c:pt>
                <c:pt idx="5">
                  <c:v>25.777000000000001</c:v>
                </c:pt>
                <c:pt idx="6">
                  <c:v>22.451000000000001</c:v>
                </c:pt>
                <c:pt idx="7">
                  <c:v>22.201999999999998</c:v>
                </c:pt>
                <c:pt idx="8">
                  <c:v>26.736000000000001</c:v>
                </c:pt>
                <c:pt idx="9">
                  <c:v>15.016999999999999</c:v>
                </c:pt>
                <c:pt idx="10">
                  <c:v>26.245000000000001</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193.11199999999999</c:v>
                </c:pt>
                <c:pt idx="1">
                  <c:v>241.68</c:v>
                </c:pt>
                <c:pt idx="2">
                  <c:v>251.535</c:v>
                </c:pt>
                <c:pt idx="3">
                  <c:v>257.13900000000001</c:v>
                </c:pt>
                <c:pt idx="4">
                  <c:v>255.68899999999999</c:v>
                </c:pt>
                <c:pt idx="5">
                  <c:v>253.82499999999999</c:v>
                </c:pt>
                <c:pt idx="6">
                  <c:v>235.51599999999999</c:v>
                </c:pt>
                <c:pt idx="7">
                  <c:v>234.107</c:v>
                </c:pt>
                <c:pt idx="8">
                  <c:v>240.511</c:v>
                </c:pt>
                <c:pt idx="9">
                  <c:v>203.14</c:v>
                </c:pt>
                <c:pt idx="10">
                  <c:v>241.88399999999999</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96.920752093070149</c:v>
                </c:pt>
                <c:pt idx="1">
                  <c:v>112.6977085705042</c:v>
                </c:pt>
                <c:pt idx="2">
                  <c:v>105.52511400139311</c:v>
                </c:pt>
                <c:pt idx="3">
                  <c:v>110.95893512255689</c:v>
                </c:pt>
                <c:pt idx="4">
                  <c:v>101.02652090188541</c:v>
                </c:pt>
                <c:pt idx="5">
                  <c:v>71.923288577173608</c:v>
                </c:pt>
                <c:pt idx="6">
                  <c:v>72.756517950241161</c:v>
                </c:pt>
                <c:pt idx="7">
                  <c:v>71.974568653764763</c:v>
                </c:pt>
                <c:pt idx="8">
                  <c:v>60.78329274975345</c:v>
                </c:pt>
                <c:pt idx="9">
                  <c:v>69.172254263138612</c:v>
                </c:pt>
                <c:pt idx="10">
                  <c:v>73.813753275336737</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308.72078186751617</c:v>
                </c:pt>
                <c:pt idx="1">
                  <c:v>368.49120504314175</c:v>
                </c:pt>
                <c:pt idx="2">
                  <c:v>369.97946168889297</c:v>
                </c:pt>
                <c:pt idx="3">
                  <c:v>397.77101128513448</c:v>
                </c:pt>
                <c:pt idx="4">
                  <c:v>397.69175569718527</c:v>
                </c:pt>
                <c:pt idx="5">
                  <c:v>337.17075582574103</c:v>
                </c:pt>
                <c:pt idx="6">
                  <c:v>354.82197464173663</c:v>
                </c:pt>
                <c:pt idx="7">
                  <c:v>288.13060268305401</c:v>
                </c:pt>
                <c:pt idx="8">
                  <c:v>225.31401928159895</c:v>
                </c:pt>
                <c:pt idx="9">
                  <c:v>216.68821162751826</c:v>
                </c:pt>
                <c:pt idx="10">
                  <c:v>248.0695225355862</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0.62552316313733525</c:v>
                </c:pt>
                <c:pt idx="1">
                  <c:v>0.65586368600494793</c:v>
                </c:pt>
                <c:pt idx="2">
                  <c:v>0.67986206275285055</c:v>
                </c:pt>
                <c:pt idx="3">
                  <c:v>0.64644982340272872</c:v>
                </c:pt>
                <c:pt idx="4">
                  <c:v>0.64293261385757627</c:v>
                </c:pt>
                <c:pt idx="5">
                  <c:v>0.75280846756230435</c:v>
                </c:pt>
                <c:pt idx="6">
                  <c:v>0.66375821350354713</c:v>
                </c:pt>
                <c:pt idx="7">
                  <c:v>0.81250307263445942</c:v>
                </c:pt>
                <c:pt idx="8">
                  <c:v>1</c:v>
                </c:pt>
                <c:pt idx="9">
                  <c:v>0.93747600976647816</c:v>
                </c:pt>
                <c:pt idx="10">
                  <c:v>0.97506536686827827</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0.21966399909439246</c:v>
                </c:pt>
                <c:pt idx="1">
                  <c:v>0.23458329663784505</c:v>
                </c:pt>
                <c:pt idx="2">
                  <c:v>0.2203646043887999</c:v>
                </c:pt>
                <c:pt idx="3">
                  <c:v>0.22965252840480579</c:v>
                </c:pt>
                <c:pt idx="4">
                  <c:v>0.24904351625089419</c:v>
                </c:pt>
                <c:pt idx="5">
                  <c:v>0.35839573676252734</c:v>
                </c:pt>
                <c:pt idx="6">
                  <c:v>0.308577164390336</c:v>
                </c:pt>
                <c:pt idx="7">
                  <c:v>0.30847006679266403</c:v>
                </c:pt>
                <c:pt idx="8">
                  <c:v>0.43985771073760144</c:v>
                </c:pt>
                <c:pt idx="9">
                  <c:v>0.21709571503732891</c:v>
                </c:pt>
                <c:pt idx="10">
                  <c:v>0.35555704506858071</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241.88399999999999</c:v>
                </c:pt>
                <c:pt idx="2">
                  <c:v>0</c:v>
                </c:pt>
                <c:pt idx="3">
                  <c:v>0</c:v>
                </c:pt>
                <c:pt idx="4">
                  <c:v>26.245000000000001</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241.88399999999999</c:v>
                </c:pt>
                <c:pt idx="4" formatCode="#,##0">
                  <c:v>26.245000000000001</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14：パルプ・紙・紙加工品製造業(N=1)</c:v>
                </c:pt>
                <c:pt idx="1">
                  <c:v>16：化学工業(N=3)</c:v>
                </c:pt>
                <c:pt idx="2">
                  <c:v>17：石油製品・石炭製品製造業(N=0)</c:v>
                </c:pt>
                <c:pt idx="3">
                  <c:v>21：窯業・土石製品製造業(N=1)</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18：プラスチック製品製造業(N=2)</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28：電子部品等製造業(N=1)</c:v>
                </c:pt>
                <c:pt idx="20">
                  <c:v>29：電気機械器具製造業(N=0)</c:v>
                </c:pt>
                <c:pt idx="21">
                  <c:v>30：情報通信機械器具製造業(N=0)</c:v>
                </c:pt>
                <c:pt idx="22">
                  <c:v>31：輸送用機械器具製造業(N=0)</c:v>
                </c:pt>
                <c:pt idx="23">
                  <c:v>32：その他の製造業(N=1)</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M：宿泊業，飲食サービス業(N=2)</c:v>
                </c:pt>
                <c:pt idx="32">
                  <c:v>N：生活関連ｻｰﾋﾞｽ業,娯楽業(N=0)</c:v>
                </c:pt>
                <c:pt idx="33">
                  <c:v>O：教育，学習支援業(N=0)</c:v>
                </c:pt>
                <c:pt idx="34">
                  <c:v>P：医療，福祉(N=1)</c:v>
                </c:pt>
                <c:pt idx="35">
                  <c:v>Q：複合サービス事業(N=0)</c:v>
                </c:pt>
                <c:pt idx="36">
                  <c:v>R：ｻｰﾋﾞｽ業(他に分類されない)(N=1)</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4.056</c:v>
                </c:pt>
                <c:pt idx="1">
                  <c:v>198.22499999999999</c:v>
                </c:pt>
                <c:pt idx="2">
                  <c:v>0</c:v>
                </c:pt>
                <c:pt idx="3">
                  <c:v>3.556</c:v>
                </c:pt>
                <c:pt idx="4">
                  <c:v>0</c:v>
                </c:pt>
                <c:pt idx="5">
                  <c:v>0</c:v>
                </c:pt>
                <c:pt idx="6">
                  <c:v>0</c:v>
                </c:pt>
                <c:pt idx="7">
                  <c:v>0</c:v>
                </c:pt>
                <c:pt idx="8">
                  <c:v>0</c:v>
                </c:pt>
                <c:pt idx="9">
                  <c:v>0</c:v>
                </c:pt>
                <c:pt idx="10">
                  <c:v>0</c:v>
                </c:pt>
                <c:pt idx="11">
                  <c:v>13.702999999999999</c:v>
                </c:pt>
                <c:pt idx="12">
                  <c:v>0</c:v>
                </c:pt>
                <c:pt idx="13">
                  <c:v>0</c:v>
                </c:pt>
                <c:pt idx="14">
                  <c:v>0</c:v>
                </c:pt>
                <c:pt idx="15">
                  <c:v>0</c:v>
                </c:pt>
                <c:pt idx="16">
                  <c:v>0</c:v>
                </c:pt>
                <c:pt idx="17">
                  <c:v>0</c:v>
                </c:pt>
                <c:pt idx="18">
                  <c:v>0</c:v>
                </c:pt>
                <c:pt idx="19">
                  <c:v>18.763000000000002</c:v>
                </c:pt>
                <c:pt idx="20">
                  <c:v>0</c:v>
                </c:pt>
                <c:pt idx="21">
                  <c:v>0</c:v>
                </c:pt>
                <c:pt idx="22">
                  <c:v>0</c:v>
                </c:pt>
                <c:pt idx="23">
                  <c:v>3.581</c:v>
                </c:pt>
                <c:pt idx="24">
                  <c:v>0</c:v>
                </c:pt>
                <c:pt idx="25">
                  <c:v>0</c:v>
                </c:pt>
                <c:pt idx="26">
                  <c:v>0</c:v>
                </c:pt>
                <c:pt idx="27">
                  <c:v>0</c:v>
                </c:pt>
                <c:pt idx="28">
                  <c:v>0</c:v>
                </c:pt>
                <c:pt idx="29">
                  <c:v>0</c:v>
                </c:pt>
                <c:pt idx="30">
                  <c:v>0</c:v>
                </c:pt>
                <c:pt idx="31">
                  <c:v>10.429</c:v>
                </c:pt>
                <c:pt idx="32">
                  <c:v>0</c:v>
                </c:pt>
                <c:pt idx="33">
                  <c:v>0</c:v>
                </c:pt>
                <c:pt idx="34">
                  <c:v>5.2549999999999999</c:v>
                </c:pt>
                <c:pt idx="35">
                  <c:v>0</c:v>
                </c:pt>
                <c:pt idx="36">
                  <c:v>10.561</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161.63647924543159</c:v>
                </c:pt>
                <c:pt idx="2">
                  <c:v>4.1534728350687047</c:v>
                </c:pt>
                <c:pt idx="3">
                  <c:v>19.617839459352759</c:v>
                </c:pt>
                <c:pt idx="4">
                  <c:v>68.99967672868847</c:v>
                </c:pt>
                <c:pt idx="5">
                  <c:v>91.59661393327886</c:v>
                </c:pt>
                <c:pt idx="7">
                  <c:v>129.22981336681318</c:v>
                </c:pt>
                <c:pt idx="8">
                  <c:v>3.78371309118518</c:v>
                </c:pt>
                <c:pt idx="9">
                  <c:v>4.2509217930444878</c:v>
                </c:pt>
                <c:pt idx="10">
                  <c:v>2.6839925839999998</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185.40779153985304</c:v>
                </c:pt>
                <c:pt idx="4" formatCode="#,##0">
                  <c:v>68.99967672868847</c:v>
                </c:pt>
                <c:pt idx="5" formatCode="#,##0">
                  <c:v>91.59661393327886</c:v>
                </c:pt>
                <c:pt idx="6" formatCode="#,##0">
                  <c:v>137.26444825104284</c:v>
                </c:pt>
                <c:pt idx="10" formatCode="#,##0">
                  <c:v>2.6839925839999998</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237.48400000000001</c:v>
                </c:pt>
                <c:pt idx="2" formatCode="#,##0_);[Red]\(#,##0\)">
                  <c:v>0</c:v>
                </c:pt>
                <c:pt idx="3" formatCode="#,##0_);[Red]\(#,##0\)">
                  <c:v>6.7670000000000003</c:v>
                </c:pt>
                <c:pt idx="4" formatCode="#,##0_);[Red]\(#,##0\)">
                  <c:v>0</c:v>
                </c:pt>
                <c:pt idx="5" formatCode="#,##0_);[Red]\(#,##0\)">
                  <c:v>23.878</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237.48400000000001</c:v>
                </c:pt>
                <c:pt idx="1">
                  <c:v>6.7670000000000003</c:v>
                </c:pt>
                <c:pt idx="4" formatCode="#,##0_);[Red]\(#,##0\)">
                  <c:v>0</c:v>
                </c:pt>
                <c:pt idx="5" formatCode="#,##0_);[Red]\(#,##0\)">
                  <c:v>23.878</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鳴門市</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18：プラスチック製品製造業(N=2)</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28：電子部品等製造業(N=1)</c:v>
                </c:pt>
                <c:pt idx="15">
                  <c:v>29：電気機械器具製造業(N=0)</c:v>
                </c:pt>
                <c:pt idx="16">
                  <c:v>30：情報通信機械器具製造業(N=0)</c:v>
                </c:pt>
                <c:pt idx="17">
                  <c:v>31：輸送用機械器具製造業(N=0)</c:v>
                </c:pt>
                <c:pt idx="18">
                  <c:v>32：その他の製造業(N=1)</c:v>
                </c:pt>
              </c:strCache>
            </c:strRef>
          </c:cat>
          <c:val>
            <c:numRef>
              <c:f>③特定事業所の現状把握!$BG$21:$BG$39</c:f>
              <c:numCache>
                <c:formatCode>[=0]#,##0;[&lt;1]0.00;#,##0</c:formatCode>
                <c:ptCount val="19"/>
                <c:pt idx="0">
                  <c:v>0</c:v>
                </c:pt>
                <c:pt idx="1">
                  <c:v>0</c:v>
                </c:pt>
                <c:pt idx="2">
                  <c:v>0</c:v>
                </c:pt>
                <c:pt idx="3">
                  <c:v>0</c:v>
                </c:pt>
                <c:pt idx="4">
                  <c:v>0</c:v>
                </c:pt>
                <c:pt idx="5">
                  <c:v>0</c:v>
                </c:pt>
                <c:pt idx="6">
                  <c:v>6.8514999999999997</c:v>
                </c:pt>
                <c:pt idx="7">
                  <c:v>0</c:v>
                </c:pt>
                <c:pt idx="8">
                  <c:v>0</c:v>
                </c:pt>
                <c:pt idx="9">
                  <c:v>0</c:v>
                </c:pt>
                <c:pt idx="10">
                  <c:v>0</c:v>
                </c:pt>
                <c:pt idx="11">
                  <c:v>0</c:v>
                </c:pt>
                <c:pt idx="12">
                  <c:v>0</c:v>
                </c:pt>
                <c:pt idx="13">
                  <c:v>0</c:v>
                </c:pt>
                <c:pt idx="14">
                  <c:v>18.763000000000002</c:v>
                </c:pt>
                <c:pt idx="15">
                  <c:v>0</c:v>
                </c:pt>
                <c:pt idx="16">
                  <c:v>0</c:v>
                </c:pt>
                <c:pt idx="17">
                  <c:v>0</c:v>
                </c:pt>
                <c:pt idx="18">
                  <c:v>3.581</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18：プラスチック製品製造業(N=2)</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28：電子部品等製造業(N=1)</c:v>
                </c:pt>
                <c:pt idx="15">
                  <c:v>29：電気機械器具製造業(N=0)</c:v>
                </c:pt>
                <c:pt idx="16">
                  <c:v>30：情報通信機械器具製造業(N=0)</c:v>
                </c:pt>
                <c:pt idx="17">
                  <c:v>31：輸送用機械器具製造業(N=0)</c:v>
                </c:pt>
                <c:pt idx="18">
                  <c:v>32：その他の製造業(N=1)</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鳴門市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M：宿泊業，飲食サービス業(N=2)</c:v>
                </c:pt>
                <c:pt idx="8">
                  <c:v>N：生活関連ｻｰﾋﾞｽ業,娯楽業(N=0)</c:v>
                </c:pt>
                <c:pt idx="9">
                  <c:v>O：教育，学習支援業(N=0)</c:v>
                </c:pt>
                <c:pt idx="10">
                  <c:v>P：医療，福祉(N=1)</c:v>
                </c:pt>
                <c:pt idx="11">
                  <c:v>Q：複合サービス事業(N=0)</c:v>
                </c:pt>
                <c:pt idx="12">
                  <c:v>R：ｻｰﾋﾞｽ業(他に分類されない)(N=1)</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5.2145000000000001</c:v>
                </c:pt>
                <c:pt idx="8">
                  <c:v>0</c:v>
                </c:pt>
                <c:pt idx="9">
                  <c:v>0</c:v>
                </c:pt>
                <c:pt idx="10">
                  <c:v>5.2549999999999999</c:v>
                </c:pt>
                <c:pt idx="11">
                  <c:v>0</c:v>
                </c:pt>
                <c:pt idx="12">
                  <c:v>10.561</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M：宿泊業，飲食サービス業(N=2)</c:v>
                </c:pt>
                <c:pt idx="8">
                  <c:v>N：生活関連ｻｰﾋﾞｽ業,娯楽業(N=0)</c:v>
                </c:pt>
                <c:pt idx="9">
                  <c:v>O：教育，学習支援業(N=0)</c:v>
                </c:pt>
                <c:pt idx="10">
                  <c:v>P：医療，福祉(N=1)</c:v>
                </c:pt>
                <c:pt idx="11">
                  <c:v>Q：複合サービス事業(N=0)</c:v>
                </c:pt>
                <c:pt idx="12">
                  <c:v>R：ｻｰﾋﾞｽ業(他に分類されない)(N=1)</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鳴門市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鳴門市</c:v>
                </c:pt>
              </c:strCache>
            </c:strRef>
          </c:tx>
          <c:spPr>
            <a:solidFill>
              <a:srgbClr val="FF0066"/>
            </a:solidFill>
            <a:ln>
              <a:noFill/>
            </a:ln>
          </c:spPr>
          <c:invertIfNegative val="0"/>
          <c:cat>
            <c:strRef>
              <c:f>③特定事業所の現状把握!$BD$16:$BD$20</c:f>
              <c:strCache>
                <c:ptCount val="5"/>
                <c:pt idx="0">
                  <c:v>14：パルプ・紙・紙加工品製造業(N=1)</c:v>
                </c:pt>
                <c:pt idx="1">
                  <c:v>16：化学工業(N=3)</c:v>
                </c:pt>
                <c:pt idx="2">
                  <c:v>17：石油製品・石炭製品製造業(N=0)</c:v>
                </c:pt>
                <c:pt idx="3">
                  <c:v>21：窯業・土石製品製造業(N=1)</c:v>
                </c:pt>
                <c:pt idx="4">
                  <c:v>22：鉄鋼業(N=0)</c:v>
                </c:pt>
              </c:strCache>
            </c:strRef>
          </c:cat>
          <c:val>
            <c:numRef>
              <c:f>③特定事業所の現状把握!$BG$16:$BG$20</c:f>
              <c:numCache>
                <c:formatCode>[=0]#,##0;[&lt;1]0.00;#,##0</c:formatCode>
                <c:ptCount val="5"/>
                <c:pt idx="0">
                  <c:v>4.056</c:v>
                </c:pt>
                <c:pt idx="1">
                  <c:v>66.075000000000003</c:v>
                </c:pt>
                <c:pt idx="2">
                  <c:v>0</c:v>
                </c:pt>
                <c:pt idx="3">
                  <c:v>3.556</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14：パルプ・紙・紙加工品製造業(N=1)</c:v>
                </c:pt>
                <c:pt idx="1">
                  <c:v>16：化学工業(N=3)</c:v>
                </c:pt>
                <c:pt idx="2">
                  <c:v>17：石油製品・石炭製品製造業(N=0)</c:v>
                </c:pt>
                <c:pt idx="3">
                  <c:v>21：窯業・土石製品製造業(N=1)</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71,815</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10160.525999999973</c:v>
                </c:pt>
                <c:pt idx="1">
                  <c:v>61634.76</c:v>
                </c:pt>
                <c:pt idx="2">
                  <c:v>19.600000000000001</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93,764</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12193.850463119967</c:v>
                </c:pt>
                <c:pt idx="1">
                  <c:v>81527.99513760001</c:v>
                </c:pt>
                <c:pt idx="2">
                  <c:v>42.580607999999998</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66</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鳴門市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25.121165976</c:v>
                </c:pt>
                <c:pt idx="1">
                  <c:v>7.56810882</c:v>
                </c:pt>
                <c:pt idx="2">
                  <c:v>0</c:v>
                </c:pt>
                <c:pt idx="3">
                  <c:v>0</c:v>
                </c:pt>
                <c:pt idx="4">
                  <c:v>6.7586981000000002</c:v>
                </c:pt>
                <c:pt idx="5">
                  <c:v>26.751469140000001</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573,915</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鳴門市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500215</c:v>
                </c:pt>
                <c:pt idx="1">
                  <c:v>73700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19.600000000000001</c:v>
                </c:pt>
                <c:pt idx="2">
                  <c:v>19.600000000000001</c:v>
                </c:pt>
                <c:pt idx="3">
                  <c:v>20</c:v>
                </c:pt>
                <c:pt idx="4">
                  <c:v>19.600000000000001</c:v>
                </c:pt>
                <c:pt idx="5">
                  <c:v>19.600000000000001</c:v>
                </c:pt>
                <c:pt idx="6">
                  <c:v>19.600000000000001</c:v>
                </c:pt>
                <c:pt idx="7">
                  <c:v>19.600000000000001</c:v>
                </c:pt>
                <c:pt idx="8">
                  <c:v>19.600000000000001</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34328.160000000003</c:v>
                </c:pt>
                <c:pt idx="1">
                  <c:v>39887.26</c:v>
                </c:pt>
                <c:pt idx="2">
                  <c:v>45205.460000000006</c:v>
                </c:pt>
                <c:pt idx="3">
                  <c:v>48453.96</c:v>
                </c:pt>
                <c:pt idx="4">
                  <c:v>50447.55999999999</c:v>
                </c:pt>
                <c:pt idx="5">
                  <c:v>56663.260000000009</c:v>
                </c:pt>
                <c:pt idx="6">
                  <c:v>59894.559999999998</c:v>
                </c:pt>
                <c:pt idx="7">
                  <c:v>61338.76</c:v>
                </c:pt>
                <c:pt idx="8">
                  <c:v>61634.76</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5936.5499999999993</c:v>
                </c:pt>
                <c:pt idx="1">
                  <c:v>6428.6119999999992</c:v>
                </c:pt>
                <c:pt idx="2">
                  <c:v>6786.27</c:v>
                </c:pt>
                <c:pt idx="3">
                  <c:v>7337.3599999999988</c:v>
                </c:pt>
                <c:pt idx="4">
                  <c:v>7850.639000000001</c:v>
                </c:pt>
                <c:pt idx="5">
                  <c:v>8368.0669999999936</c:v>
                </c:pt>
                <c:pt idx="6">
                  <c:v>8898.7739999999867</c:v>
                </c:pt>
                <c:pt idx="7">
                  <c:v>9589.4659999999785</c:v>
                </c:pt>
                <c:pt idx="8">
                  <c:v>10160.525999999973</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8.6036660650666216E-2</c:v>
                </c:pt>
                <c:pt idx="1">
                  <c:v>0.10180331933495948</c:v>
                </c:pt>
                <c:pt idx="2">
                  <c:v>0.10981778489822883</c:v>
                </c:pt>
                <c:pt idx="3">
                  <c:v>0.13150608444133979</c:v>
                </c:pt>
                <c:pt idx="4">
                  <c:v>0.14424897629114666</c:v>
                </c:pt>
                <c:pt idx="5">
                  <c:v>0.17903912936049646</c:v>
                </c:pt>
                <c:pt idx="6">
                  <c:v>0.17031308761125177</c:v>
                </c:pt>
                <c:pt idx="7">
                  <c:v>0.19324298312840824</c:v>
                </c:pt>
                <c:pt idx="8">
                  <c:v>0.19548815004630338</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354.28198704857232</c:v>
                </c:pt>
                <c:pt idx="2">
                  <c:v>3.4811193706852301</c:v>
                </c:pt>
                <c:pt idx="3">
                  <c:v>12.216355269635431</c:v>
                </c:pt>
                <c:pt idx="4">
                  <c:v>105.52511400139311</c:v>
                </c:pt>
                <c:pt idx="5">
                  <c:v>136.8541886221015</c:v>
                </c:pt>
                <c:pt idx="7">
                  <c:v>114.16210104541619</c:v>
                </c:pt>
                <c:pt idx="8">
                  <c:v>4.7498998987724796</c:v>
                </c:pt>
                <c:pt idx="9">
                  <c:v>4.2500863153868664</c:v>
                </c:pt>
                <c:pt idx="10">
                  <c:v>5.4280983712000008</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369.97946168889297</c:v>
                </c:pt>
                <c:pt idx="4" formatCode="#,##0">
                  <c:v>105.52511400139311</c:v>
                </c:pt>
                <c:pt idx="5" formatCode="#,##0">
                  <c:v>136.8541886221015</c:v>
                </c:pt>
                <c:pt idx="6" formatCode="#,##0">
                  <c:v>123.16208725957554</c:v>
                </c:pt>
                <c:pt idx="10" formatCode="#,##0">
                  <c:v>5.4280983712000008</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1291</c:v>
                </c:pt>
                <c:pt idx="1">
                  <c:v>1376</c:v>
                </c:pt>
                <c:pt idx="2">
                  <c:v>1443</c:v>
                </c:pt>
                <c:pt idx="3">
                  <c:v>1537</c:v>
                </c:pt>
                <c:pt idx="4">
                  <c:v>1627</c:v>
                </c:pt>
                <c:pt idx="5">
                  <c:v>1715</c:v>
                </c:pt>
                <c:pt idx="6">
                  <c:v>1804</c:v>
                </c:pt>
                <c:pt idx="7">
                  <c:v>1906</c:v>
                </c:pt>
                <c:pt idx="8">
                  <c:v>1994</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479642.50613917469</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93764.426208719975</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908035.41099999996</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697810.16599999997</c:v>
                </c:pt>
                <c:pt idx="1">
                  <c:v>210225.245</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93721.845600719971</c:v>
                </c:pt>
                <c:pt idx="1">
                  <c:v>42.580607999999998</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排出量比較シート!$DN$21:$DN$50</c:f>
              <c:numCache>
                <c:formatCode>0.0%;;</c:formatCode>
                <c:ptCount val="30"/>
                <c:pt idx="0">
                  <c:v>0.24</c:v>
                </c:pt>
                <c:pt idx="1">
                  <c:v>0.9</c:v>
                </c:pt>
                <c:pt idx="2">
                  <c:v>0.95</c:v>
                </c:pt>
                <c:pt idx="3">
                  <c:v>0.57999999999999996</c:v>
                </c:pt>
                <c:pt idx="4">
                  <c:v>1</c:v>
                </c:pt>
                <c:pt idx="5">
                  <c:v>0.34</c:v>
                </c:pt>
                <c:pt idx="6">
                  <c:v>1</c:v>
                </c:pt>
                <c:pt idx="7">
                  <c:v>0</c:v>
                </c:pt>
                <c:pt idx="8">
                  <c:v>0.77</c:v>
                </c:pt>
                <c:pt idx="9">
                  <c:v>0.98</c:v>
                </c:pt>
                <c:pt idx="10">
                  <c:v>0.88</c:v>
                </c:pt>
                <c:pt idx="11">
                  <c:v>0.99</c:v>
                </c:pt>
                <c:pt idx="12">
                  <c:v>0.9</c:v>
                </c:pt>
                <c:pt idx="13">
                  <c:v>1</c:v>
                </c:pt>
                <c:pt idx="14">
                  <c:v>1</c:v>
                </c:pt>
                <c:pt idx="15">
                  <c:v>0.97</c:v>
                </c:pt>
                <c:pt idx="16">
                  <c:v>0.26</c:v>
                </c:pt>
                <c:pt idx="17">
                  <c:v>0.2</c:v>
                </c:pt>
                <c:pt idx="18">
                  <c:v>0.92</c:v>
                </c:pt>
                <c:pt idx="19">
                  <c:v>0.88</c:v>
                </c:pt>
                <c:pt idx="20">
                  <c:v>1</c:v>
                </c:pt>
                <c:pt idx="21">
                  <c:v>0.3</c:v>
                </c:pt>
                <c:pt idx="22">
                  <c:v>0.73</c:v>
                </c:pt>
                <c:pt idx="23">
                  <c:v>0</c:v>
                </c:pt>
                <c:pt idx="24">
                  <c:v>1</c:v>
                </c:pt>
                <c:pt idx="25">
                  <c:v>0.97</c:v>
                </c:pt>
                <c:pt idx="26">
                  <c:v>0.05</c:v>
                </c:pt>
                <c:pt idx="27">
                  <c:v>0.82</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0.26</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排出量比較シート!$DP$21:$DP$50</c:f>
              <c:numCache>
                <c:formatCode>0.0%;;</c:formatCode>
                <c:ptCount val="30"/>
                <c:pt idx="0">
                  <c:v>0</c:v>
                </c:pt>
                <c:pt idx="1">
                  <c:v>0</c:v>
                </c:pt>
                <c:pt idx="2">
                  <c:v>0</c:v>
                </c:pt>
                <c:pt idx="3">
                  <c:v>0</c:v>
                </c:pt>
                <c:pt idx="4">
                  <c:v>0</c:v>
                </c:pt>
                <c:pt idx="5">
                  <c:v>0.42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排出量比較シート!$DQ$21:$DQ$50</c:f>
              <c:numCache>
                <c:formatCode>0.0%;;</c:formatCode>
                <c:ptCount val="30"/>
                <c:pt idx="0">
                  <c:v>0.76</c:v>
                </c:pt>
                <c:pt idx="1">
                  <c:v>0.1</c:v>
                </c:pt>
                <c:pt idx="2">
                  <c:v>0.05</c:v>
                </c:pt>
                <c:pt idx="3">
                  <c:v>0.34</c:v>
                </c:pt>
                <c:pt idx="4">
                  <c:v>0</c:v>
                </c:pt>
                <c:pt idx="5">
                  <c:v>0.24</c:v>
                </c:pt>
                <c:pt idx="6">
                  <c:v>0</c:v>
                </c:pt>
                <c:pt idx="7">
                  <c:v>1</c:v>
                </c:pt>
                <c:pt idx="8">
                  <c:v>0.23</c:v>
                </c:pt>
                <c:pt idx="9">
                  <c:v>0.02</c:v>
                </c:pt>
                <c:pt idx="10">
                  <c:v>0.12</c:v>
                </c:pt>
                <c:pt idx="11">
                  <c:v>0.01</c:v>
                </c:pt>
                <c:pt idx="12">
                  <c:v>0.1</c:v>
                </c:pt>
                <c:pt idx="13">
                  <c:v>0</c:v>
                </c:pt>
                <c:pt idx="14">
                  <c:v>0</c:v>
                </c:pt>
                <c:pt idx="15">
                  <c:v>0.03</c:v>
                </c:pt>
                <c:pt idx="16">
                  <c:v>0.48</c:v>
                </c:pt>
                <c:pt idx="17">
                  <c:v>0.8</c:v>
                </c:pt>
                <c:pt idx="18">
                  <c:v>0.08</c:v>
                </c:pt>
                <c:pt idx="19">
                  <c:v>0.12</c:v>
                </c:pt>
                <c:pt idx="20">
                  <c:v>0</c:v>
                </c:pt>
                <c:pt idx="21">
                  <c:v>0</c:v>
                </c:pt>
                <c:pt idx="22">
                  <c:v>0.27</c:v>
                </c:pt>
                <c:pt idx="23">
                  <c:v>0.6</c:v>
                </c:pt>
                <c:pt idx="24">
                  <c:v>0</c:v>
                </c:pt>
                <c:pt idx="25">
                  <c:v>0.03</c:v>
                </c:pt>
                <c:pt idx="26">
                  <c:v>0.06</c:v>
                </c:pt>
                <c:pt idx="27">
                  <c:v>0.18</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排出量比較シート!$DR$21:$DR$50</c:f>
              <c:numCache>
                <c:formatCode>0.0%;;</c:formatCode>
                <c:ptCount val="30"/>
                <c:pt idx="0">
                  <c:v>0</c:v>
                </c:pt>
                <c:pt idx="1">
                  <c:v>0</c:v>
                </c:pt>
                <c:pt idx="2">
                  <c:v>0</c:v>
                </c:pt>
                <c:pt idx="3">
                  <c:v>0.08</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0.69</c:v>
                </c:pt>
                <c:pt idx="22">
                  <c:v>0</c:v>
                </c:pt>
                <c:pt idx="23">
                  <c:v>0.4</c:v>
                </c:pt>
                <c:pt idx="24">
                  <c:v>0</c:v>
                </c:pt>
                <c:pt idx="25">
                  <c:v>0</c:v>
                </c:pt>
                <c:pt idx="26">
                  <c:v>0.89</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排出量比較シート!$DF$21:$DF$50</c:f>
              <c:numCache>
                <c:formatCode>#,##0;;</c:formatCode>
                <c:ptCount val="30"/>
                <c:pt idx="0">
                  <c:v>1</c:v>
                </c:pt>
                <c:pt idx="1">
                  <c:v>9</c:v>
                </c:pt>
                <c:pt idx="2">
                  <c:v>12</c:v>
                </c:pt>
                <c:pt idx="3">
                  <c:v>5</c:v>
                </c:pt>
                <c:pt idx="4">
                  <c:v>3</c:v>
                </c:pt>
                <c:pt idx="5">
                  <c:v>2</c:v>
                </c:pt>
                <c:pt idx="6">
                  <c:v>8</c:v>
                </c:pt>
                <c:pt idx="7">
                  <c:v>0</c:v>
                </c:pt>
                <c:pt idx="8">
                  <c:v>6</c:v>
                </c:pt>
                <c:pt idx="9">
                  <c:v>3</c:v>
                </c:pt>
                <c:pt idx="10">
                  <c:v>2</c:v>
                </c:pt>
                <c:pt idx="11">
                  <c:v>14</c:v>
                </c:pt>
                <c:pt idx="12">
                  <c:v>9</c:v>
                </c:pt>
                <c:pt idx="13">
                  <c:v>1</c:v>
                </c:pt>
                <c:pt idx="14">
                  <c:v>5</c:v>
                </c:pt>
                <c:pt idx="15">
                  <c:v>10</c:v>
                </c:pt>
                <c:pt idx="16">
                  <c:v>1</c:v>
                </c:pt>
                <c:pt idx="17">
                  <c:v>1</c:v>
                </c:pt>
                <c:pt idx="18">
                  <c:v>12</c:v>
                </c:pt>
                <c:pt idx="19">
                  <c:v>2</c:v>
                </c:pt>
                <c:pt idx="20">
                  <c:v>11</c:v>
                </c:pt>
                <c:pt idx="21">
                  <c:v>15</c:v>
                </c:pt>
                <c:pt idx="22">
                  <c:v>10</c:v>
                </c:pt>
                <c:pt idx="23">
                  <c:v>0</c:v>
                </c:pt>
                <c:pt idx="24">
                  <c:v>8</c:v>
                </c:pt>
                <c:pt idx="25">
                  <c:v>18</c:v>
                </c:pt>
                <c:pt idx="26">
                  <c:v>2</c:v>
                </c:pt>
                <c:pt idx="27">
                  <c:v>4</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1</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排出量比較シート!$DH$21:$DH$50</c:f>
              <c:numCache>
                <c:formatCode>#,##0;;</c:formatCode>
                <c:ptCount val="30"/>
                <c:pt idx="0">
                  <c:v>0</c:v>
                </c:pt>
                <c:pt idx="1">
                  <c:v>0</c:v>
                </c:pt>
                <c:pt idx="2">
                  <c:v>0</c:v>
                </c:pt>
                <c:pt idx="3">
                  <c:v>0</c:v>
                </c:pt>
                <c:pt idx="4">
                  <c:v>0</c:v>
                </c:pt>
                <c:pt idx="5">
                  <c:v>5</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排出量比較シート!$DI$21:$DI$50</c:f>
              <c:numCache>
                <c:formatCode>#,##0;;</c:formatCode>
                <c:ptCount val="30"/>
                <c:pt idx="0">
                  <c:v>1</c:v>
                </c:pt>
                <c:pt idx="1">
                  <c:v>4</c:v>
                </c:pt>
                <c:pt idx="2">
                  <c:v>2</c:v>
                </c:pt>
                <c:pt idx="3">
                  <c:v>2</c:v>
                </c:pt>
                <c:pt idx="4">
                  <c:v>0</c:v>
                </c:pt>
                <c:pt idx="5">
                  <c:v>4</c:v>
                </c:pt>
                <c:pt idx="6">
                  <c:v>0</c:v>
                </c:pt>
                <c:pt idx="7">
                  <c:v>5</c:v>
                </c:pt>
                <c:pt idx="8">
                  <c:v>1</c:v>
                </c:pt>
                <c:pt idx="9">
                  <c:v>2</c:v>
                </c:pt>
                <c:pt idx="10">
                  <c:v>1</c:v>
                </c:pt>
                <c:pt idx="11">
                  <c:v>1</c:v>
                </c:pt>
                <c:pt idx="12">
                  <c:v>1</c:v>
                </c:pt>
                <c:pt idx="13">
                  <c:v>0</c:v>
                </c:pt>
                <c:pt idx="14">
                  <c:v>0</c:v>
                </c:pt>
                <c:pt idx="15">
                  <c:v>1</c:v>
                </c:pt>
                <c:pt idx="16">
                  <c:v>1</c:v>
                </c:pt>
                <c:pt idx="17">
                  <c:v>1</c:v>
                </c:pt>
                <c:pt idx="18">
                  <c:v>2</c:v>
                </c:pt>
                <c:pt idx="19">
                  <c:v>1</c:v>
                </c:pt>
                <c:pt idx="20">
                  <c:v>0</c:v>
                </c:pt>
                <c:pt idx="21">
                  <c:v>1</c:v>
                </c:pt>
                <c:pt idx="22">
                  <c:v>5</c:v>
                </c:pt>
                <c:pt idx="23">
                  <c:v>2</c:v>
                </c:pt>
                <c:pt idx="24">
                  <c:v>0</c:v>
                </c:pt>
                <c:pt idx="25">
                  <c:v>2</c:v>
                </c:pt>
                <c:pt idx="26">
                  <c:v>4</c:v>
                </c:pt>
                <c:pt idx="27">
                  <c:v>2</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排出量比較シート!$DJ$21:$DJ$50</c:f>
              <c:numCache>
                <c:formatCode>#,##0;;</c:formatCode>
                <c:ptCount val="30"/>
                <c:pt idx="0">
                  <c:v>0</c:v>
                </c:pt>
                <c:pt idx="1">
                  <c:v>0</c:v>
                </c:pt>
                <c:pt idx="2">
                  <c:v>0</c:v>
                </c:pt>
                <c:pt idx="3">
                  <c:v>1</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3</c:v>
                </c:pt>
                <c:pt idx="22">
                  <c:v>0</c:v>
                </c:pt>
                <c:pt idx="23">
                  <c:v>1</c:v>
                </c:pt>
                <c:pt idx="24">
                  <c:v>0</c:v>
                </c:pt>
                <c:pt idx="25">
                  <c:v>0</c:v>
                </c:pt>
                <c:pt idx="26">
                  <c:v>1</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排出量比較シート!$DL$21:$DL$50</c:f>
              <c:numCache>
                <c:formatCode>#,##0;;</c:formatCode>
                <c:ptCount val="30"/>
                <c:pt idx="0">
                  <c:v>2</c:v>
                </c:pt>
                <c:pt idx="1">
                  <c:v>13</c:v>
                </c:pt>
                <c:pt idx="2">
                  <c:v>14</c:v>
                </c:pt>
                <c:pt idx="3">
                  <c:v>8</c:v>
                </c:pt>
                <c:pt idx="4">
                  <c:v>3</c:v>
                </c:pt>
                <c:pt idx="5">
                  <c:v>11</c:v>
                </c:pt>
                <c:pt idx="6">
                  <c:v>8</c:v>
                </c:pt>
                <c:pt idx="7">
                  <c:v>5</c:v>
                </c:pt>
                <c:pt idx="8">
                  <c:v>7</c:v>
                </c:pt>
                <c:pt idx="9">
                  <c:v>5</c:v>
                </c:pt>
                <c:pt idx="10">
                  <c:v>3</c:v>
                </c:pt>
                <c:pt idx="11">
                  <c:v>15</c:v>
                </c:pt>
                <c:pt idx="12">
                  <c:v>10</c:v>
                </c:pt>
                <c:pt idx="13">
                  <c:v>1</c:v>
                </c:pt>
                <c:pt idx="14">
                  <c:v>5</c:v>
                </c:pt>
                <c:pt idx="15">
                  <c:v>11</c:v>
                </c:pt>
                <c:pt idx="16">
                  <c:v>3</c:v>
                </c:pt>
                <c:pt idx="17">
                  <c:v>2</c:v>
                </c:pt>
                <c:pt idx="18">
                  <c:v>14</c:v>
                </c:pt>
                <c:pt idx="19">
                  <c:v>3</c:v>
                </c:pt>
                <c:pt idx="20">
                  <c:v>11</c:v>
                </c:pt>
                <c:pt idx="21">
                  <c:v>19</c:v>
                </c:pt>
                <c:pt idx="22">
                  <c:v>15</c:v>
                </c:pt>
                <c:pt idx="23">
                  <c:v>3</c:v>
                </c:pt>
                <c:pt idx="24">
                  <c:v>8</c:v>
                </c:pt>
                <c:pt idx="25">
                  <c:v>20</c:v>
                </c:pt>
                <c:pt idx="26">
                  <c:v>7</c:v>
                </c:pt>
                <c:pt idx="27">
                  <c:v>6</c:v>
                </c:pt>
                <c:pt idx="28">
                  <c:v>0</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排出量比較シート!$CX$21:$CX$50</c:f>
              <c:numCache>
                <c:formatCode>[=0]#;[&lt;1]0.00;#,##0</c:formatCode>
                <c:ptCount val="30"/>
                <c:pt idx="0">
                  <c:v>3.1669999999999998</c:v>
                </c:pt>
                <c:pt idx="1">
                  <c:v>241.88399999999999</c:v>
                </c:pt>
                <c:pt idx="2">
                  <c:v>106.652</c:v>
                </c:pt>
                <c:pt idx="3">
                  <c:v>28.542000000000002</c:v>
                </c:pt>
                <c:pt idx="4">
                  <c:v>54.374000000000002</c:v>
                </c:pt>
                <c:pt idx="5">
                  <c:v>40.01</c:v>
                </c:pt>
                <c:pt idx="6">
                  <c:v>46.338000000000001</c:v>
                </c:pt>
                <c:pt idx="7">
                  <c:v>0</c:v>
                </c:pt>
                <c:pt idx="8">
                  <c:v>54.226999999999997</c:v>
                </c:pt>
                <c:pt idx="9">
                  <c:v>514.47900000000004</c:v>
                </c:pt>
                <c:pt idx="10">
                  <c:v>5.8419999999999996</c:v>
                </c:pt>
                <c:pt idx="11">
                  <c:v>229.702</c:v>
                </c:pt>
                <c:pt idx="12">
                  <c:v>307.88200000000001</c:v>
                </c:pt>
                <c:pt idx="13">
                  <c:v>3.7709999999999999</c:v>
                </c:pt>
                <c:pt idx="14">
                  <c:v>25.495999999999999</c:v>
                </c:pt>
                <c:pt idx="15">
                  <c:v>169.89</c:v>
                </c:pt>
                <c:pt idx="16">
                  <c:v>3.2269999999999999</c:v>
                </c:pt>
                <c:pt idx="17">
                  <c:v>4.0709999999999997</c:v>
                </c:pt>
                <c:pt idx="18">
                  <c:v>148.08799999999999</c:v>
                </c:pt>
                <c:pt idx="19">
                  <c:v>46.81</c:v>
                </c:pt>
                <c:pt idx="20">
                  <c:v>155.208</c:v>
                </c:pt>
                <c:pt idx="21">
                  <c:v>312.45400000000001</c:v>
                </c:pt>
                <c:pt idx="22">
                  <c:v>137.42400000000001</c:v>
                </c:pt>
                <c:pt idx="23">
                  <c:v>0</c:v>
                </c:pt>
                <c:pt idx="24">
                  <c:v>84.9</c:v>
                </c:pt>
                <c:pt idx="25">
                  <c:v>455.31599999999997</c:v>
                </c:pt>
                <c:pt idx="26">
                  <c:v>14.702999999999999</c:v>
                </c:pt>
                <c:pt idx="27">
                  <c:v>32.802</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3.226</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排出量比較シート!$CZ$21:$CZ$50</c:f>
              <c:numCache>
                <c:formatCode>[=0]#;[&lt;1]0.00;#,##0</c:formatCode>
                <c:ptCount val="30"/>
                <c:pt idx="0">
                  <c:v>0</c:v>
                </c:pt>
                <c:pt idx="1">
                  <c:v>0</c:v>
                </c:pt>
                <c:pt idx="2">
                  <c:v>0</c:v>
                </c:pt>
                <c:pt idx="3">
                  <c:v>0</c:v>
                </c:pt>
                <c:pt idx="4">
                  <c:v>0</c:v>
                </c:pt>
                <c:pt idx="5">
                  <c:v>49.357999999999997</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排出量比較シート!$DA$21:$DA$50</c:f>
              <c:numCache>
                <c:formatCode>[=0]#;[&lt;1]0.00;#,##0</c:formatCode>
                <c:ptCount val="30"/>
                <c:pt idx="0">
                  <c:v>10</c:v>
                </c:pt>
                <c:pt idx="1">
                  <c:v>26.245000000000001</c:v>
                </c:pt>
                <c:pt idx="2">
                  <c:v>6.0709999999999997</c:v>
                </c:pt>
                <c:pt idx="3">
                  <c:v>16.737000000000002</c:v>
                </c:pt>
                <c:pt idx="4">
                  <c:v>0</c:v>
                </c:pt>
                <c:pt idx="5">
                  <c:v>27.706</c:v>
                </c:pt>
                <c:pt idx="6">
                  <c:v>0</c:v>
                </c:pt>
                <c:pt idx="7">
                  <c:v>40.906999999999996</c:v>
                </c:pt>
                <c:pt idx="8">
                  <c:v>16.619</c:v>
                </c:pt>
                <c:pt idx="9">
                  <c:v>9.2750000000000004</c:v>
                </c:pt>
                <c:pt idx="10">
                  <c:v>0.77900000000000003</c:v>
                </c:pt>
                <c:pt idx="11">
                  <c:v>2.7029999999999998</c:v>
                </c:pt>
                <c:pt idx="12">
                  <c:v>34.151000000000003</c:v>
                </c:pt>
                <c:pt idx="13">
                  <c:v>0</c:v>
                </c:pt>
                <c:pt idx="14">
                  <c:v>0</c:v>
                </c:pt>
                <c:pt idx="15">
                  <c:v>5.3259999999999996</c:v>
                </c:pt>
                <c:pt idx="16">
                  <c:v>6.0250000000000004</c:v>
                </c:pt>
                <c:pt idx="17">
                  <c:v>16.321000000000002</c:v>
                </c:pt>
                <c:pt idx="18">
                  <c:v>12.185</c:v>
                </c:pt>
                <c:pt idx="19">
                  <c:v>6.1710000000000003</c:v>
                </c:pt>
                <c:pt idx="20">
                  <c:v>0</c:v>
                </c:pt>
                <c:pt idx="21">
                  <c:v>3.8359999999999999</c:v>
                </c:pt>
                <c:pt idx="22">
                  <c:v>49.558999999999997</c:v>
                </c:pt>
                <c:pt idx="23">
                  <c:v>13.170999999999999</c:v>
                </c:pt>
                <c:pt idx="24">
                  <c:v>0</c:v>
                </c:pt>
                <c:pt idx="25">
                  <c:v>12.023999999999999</c:v>
                </c:pt>
                <c:pt idx="26">
                  <c:v>18.331</c:v>
                </c:pt>
                <c:pt idx="27">
                  <c:v>7.1040000000000001</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排出量比較シート!$DB$21:$DB$50</c:f>
              <c:numCache>
                <c:formatCode>[=0]#;[&lt;1]0.00;#,##0</c:formatCode>
                <c:ptCount val="30"/>
                <c:pt idx="0">
                  <c:v>0</c:v>
                </c:pt>
                <c:pt idx="1">
                  <c:v>0</c:v>
                </c:pt>
                <c:pt idx="2">
                  <c:v>0</c:v>
                </c:pt>
                <c:pt idx="3">
                  <c:v>4.1779999999999999</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708.36199999999997</c:v>
                </c:pt>
                <c:pt idx="22">
                  <c:v>0</c:v>
                </c:pt>
                <c:pt idx="23">
                  <c:v>8.8409999999999993</c:v>
                </c:pt>
                <c:pt idx="24">
                  <c:v>0</c:v>
                </c:pt>
                <c:pt idx="25">
                  <c:v>0</c:v>
                </c:pt>
                <c:pt idx="26">
                  <c:v>261.92899999999997</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排出量比較シート!$DD$21:$DD$50</c:f>
              <c:numCache>
                <c:formatCode>[=0]#;[&lt;1]0.00;#,##0</c:formatCode>
                <c:ptCount val="30"/>
                <c:pt idx="0">
                  <c:v>13.167</c:v>
                </c:pt>
                <c:pt idx="1">
                  <c:v>268.12899999999996</c:v>
                </c:pt>
                <c:pt idx="2">
                  <c:v>112.723</c:v>
                </c:pt>
                <c:pt idx="3">
                  <c:v>49.457000000000001</c:v>
                </c:pt>
                <c:pt idx="4">
                  <c:v>54.374000000000002</c:v>
                </c:pt>
                <c:pt idx="5">
                  <c:v>117.074</c:v>
                </c:pt>
                <c:pt idx="6">
                  <c:v>46.338000000000001</c:v>
                </c:pt>
                <c:pt idx="7">
                  <c:v>40.906999999999996</c:v>
                </c:pt>
                <c:pt idx="8">
                  <c:v>70.846000000000004</c:v>
                </c:pt>
                <c:pt idx="9">
                  <c:v>523.75400000000002</c:v>
                </c:pt>
                <c:pt idx="10">
                  <c:v>6.6209999999999996</c:v>
                </c:pt>
                <c:pt idx="11">
                  <c:v>232.405</c:v>
                </c:pt>
                <c:pt idx="12">
                  <c:v>342.03300000000002</c:v>
                </c:pt>
                <c:pt idx="13">
                  <c:v>3.7709999999999999</c:v>
                </c:pt>
                <c:pt idx="14">
                  <c:v>25.495999999999999</c:v>
                </c:pt>
                <c:pt idx="15">
                  <c:v>175.21599999999998</c:v>
                </c:pt>
                <c:pt idx="16">
                  <c:v>12.478</c:v>
                </c:pt>
                <c:pt idx="17">
                  <c:v>20.392000000000003</c:v>
                </c:pt>
                <c:pt idx="18">
                  <c:v>160.273</c:v>
                </c:pt>
                <c:pt idx="19">
                  <c:v>52.981000000000002</c:v>
                </c:pt>
                <c:pt idx="20">
                  <c:v>155.208</c:v>
                </c:pt>
                <c:pt idx="21">
                  <c:v>1024.652</c:v>
                </c:pt>
                <c:pt idx="22">
                  <c:v>186.983</c:v>
                </c:pt>
                <c:pt idx="23">
                  <c:v>22.012</c:v>
                </c:pt>
                <c:pt idx="24">
                  <c:v>84.9</c:v>
                </c:pt>
                <c:pt idx="25">
                  <c:v>467.34</c:v>
                </c:pt>
                <c:pt idx="26">
                  <c:v>294.96299999999997</c:v>
                </c:pt>
                <c:pt idx="27">
                  <c:v>39.905999999999999</c:v>
                </c:pt>
                <c:pt idx="28">
                  <c:v>0</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排出量比較シート!$CU$21:$CU$50</c:f>
              <c:numCache>
                <c:formatCode>\(0%\);;</c:formatCode>
                <c:ptCount val="30"/>
                <c:pt idx="0">
                  <c:v>0.26770361988706382</c:v>
                </c:pt>
                <c:pt idx="1">
                  <c:v>0.35555704506858071</c:v>
                </c:pt>
                <c:pt idx="2">
                  <c:v>9.2532005470275111E-2</c:v>
                </c:pt>
                <c:pt idx="3">
                  <c:v>0.28944103025083451</c:v>
                </c:pt>
                <c:pt idx="4">
                  <c:v>0</c:v>
                </c:pt>
                <c:pt idx="5">
                  <c:v>0.34395234069959085</c:v>
                </c:pt>
                <c:pt idx="6">
                  <c:v>0</c:v>
                </c:pt>
                <c:pt idx="7">
                  <c:v>0.52191871213603136</c:v>
                </c:pt>
                <c:pt idx="8">
                  <c:v>0.36124021952699303</c:v>
                </c:pt>
                <c:pt idx="9">
                  <c:v>0.15136586758693391</c:v>
                </c:pt>
                <c:pt idx="10">
                  <c:v>1.5756788962688943E-2</c:v>
                </c:pt>
                <c:pt idx="11">
                  <c:v>4.3840816156683962E-2</c:v>
                </c:pt>
                <c:pt idx="12">
                  <c:v>0.66981248313934239</c:v>
                </c:pt>
                <c:pt idx="13">
                  <c:v>0</c:v>
                </c:pt>
                <c:pt idx="14">
                  <c:v>0</c:v>
                </c:pt>
                <c:pt idx="15">
                  <c:v>9.2226820421660499E-2</c:v>
                </c:pt>
                <c:pt idx="16">
                  <c:v>0.11629727430063476</c:v>
                </c:pt>
                <c:pt idx="17">
                  <c:v>0.52602131986845158</c:v>
                </c:pt>
                <c:pt idx="18">
                  <c:v>0.25234314365327876</c:v>
                </c:pt>
                <c:pt idx="19">
                  <c:v>7.7599182408990747E-2</c:v>
                </c:pt>
                <c:pt idx="20">
                  <c:v>0</c:v>
                </c:pt>
                <c:pt idx="21">
                  <c:v>4.4727749047332337E-2</c:v>
                </c:pt>
                <c:pt idx="22">
                  <c:v>1</c:v>
                </c:pt>
                <c:pt idx="23">
                  <c:v>0.11981249147909262</c:v>
                </c:pt>
                <c:pt idx="24">
                  <c:v>0</c:v>
                </c:pt>
                <c:pt idx="25">
                  <c:v>0.23545417671522348</c:v>
                </c:pt>
                <c:pt idx="26">
                  <c:v>0.17869996221826315</c:v>
                </c:pt>
                <c:pt idx="27">
                  <c:v>0.10354542345643661</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排出量比較シート!$CM$21:$CM$50</c:f>
              <c:numCache>
                <c:formatCode>\(0%\);;</c:formatCode>
                <c:ptCount val="30"/>
                <c:pt idx="0">
                  <c:v>3.2745173162491426E-2</c:v>
                </c:pt>
                <c:pt idx="1">
                  <c:v>0.97506536686827827</c:v>
                </c:pt>
                <c:pt idx="2">
                  <c:v>0.81969817667693334</c:v>
                </c:pt>
                <c:pt idx="3">
                  <c:v>0.29271378469193832</c:v>
                </c:pt>
                <c:pt idx="4">
                  <c:v>7.9931504765105799E-2</c:v>
                </c:pt>
                <c:pt idx="5">
                  <c:v>0.60103535897070792</c:v>
                </c:pt>
                <c:pt idx="6">
                  <c:v>6.7589649413952929E-2</c:v>
                </c:pt>
                <c:pt idx="7">
                  <c:v>0</c:v>
                </c:pt>
                <c:pt idx="8">
                  <c:v>1</c:v>
                </c:pt>
                <c:pt idx="9">
                  <c:v>0.33156461047429947</c:v>
                </c:pt>
                <c:pt idx="10">
                  <c:v>0.22895815694603855</c:v>
                </c:pt>
                <c:pt idx="11">
                  <c:v>0.29818705457225925</c:v>
                </c:pt>
                <c:pt idx="12">
                  <c:v>1</c:v>
                </c:pt>
                <c:pt idx="13">
                  <c:v>3.6454646623182256E-2</c:v>
                </c:pt>
                <c:pt idx="14">
                  <c:v>0.34441498079095928</c:v>
                </c:pt>
                <c:pt idx="15">
                  <c:v>1</c:v>
                </c:pt>
                <c:pt idx="16">
                  <c:v>0.1466519893278522</c:v>
                </c:pt>
                <c:pt idx="17">
                  <c:v>0.26309864505178754</c:v>
                </c:pt>
                <c:pt idx="18">
                  <c:v>1</c:v>
                </c:pt>
                <c:pt idx="19">
                  <c:v>0.55639150156957917</c:v>
                </c:pt>
                <c:pt idx="20">
                  <c:v>0.26935952402527946</c:v>
                </c:pt>
                <c:pt idx="21">
                  <c:v>0.76734112997556925</c:v>
                </c:pt>
                <c:pt idx="22">
                  <c:v>1</c:v>
                </c:pt>
                <c:pt idx="23">
                  <c:v>0</c:v>
                </c:pt>
                <c:pt idx="24">
                  <c:v>0.20737868703261228</c:v>
                </c:pt>
                <c:pt idx="25">
                  <c:v>1</c:v>
                </c:pt>
                <c:pt idx="26">
                  <c:v>0.14419325679872397</c:v>
                </c:pt>
                <c:pt idx="27">
                  <c:v>0.22178274590028826</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排出量比較シート!$BV$21:$BV$50</c:f>
              <c:numCache>
                <c:formatCode>0%</c:formatCode>
                <c:ptCount val="30"/>
                <c:pt idx="0">
                  <c:v>0.35568681075848879</c:v>
                </c:pt>
                <c:pt idx="1">
                  <c:v>0.4811976468809715</c:v>
                </c:pt>
                <c:pt idx="2">
                  <c:v>0.3795084874459021</c:v>
                </c:pt>
                <c:pt idx="3">
                  <c:v>0.28722547675129928</c:v>
                </c:pt>
                <c:pt idx="4">
                  <c:v>0.75804629290264935</c:v>
                </c:pt>
                <c:pt idx="5">
                  <c:v>0.35691688377455771</c:v>
                </c:pt>
                <c:pt idx="6">
                  <c:v>0.74595758859545869</c:v>
                </c:pt>
                <c:pt idx="7">
                  <c:v>0.11474536979937595</c:v>
                </c:pt>
                <c:pt idx="8">
                  <c:v>0.17299892555333332</c:v>
                </c:pt>
                <c:pt idx="9">
                  <c:v>0.89437220280012275</c:v>
                </c:pt>
                <c:pt idx="10">
                  <c:v>0.12921653186516832</c:v>
                </c:pt>
                <c:pt idx="11">
                  <c:v>0.73760464169982765</c:v>
                </c:pt>
                <c:pt idx="12">
                  <c:v>0.46829360373646012</c:v>
                </c:pt>
                <c:pt idx="13">
                  <c:v>0.2853200581086196</c:v>
                </c:pt>
                <c:pt idx="14">
                  <c:v>0.26050580638708831</c:v>
                </c:pt>
                <c:pt idx="15">
                  <c:v>0.38731086463290099</c:v>
                </c:pt>
                <c:pt idx="16">
                  <c:v>0.17271590504810624</c:v>
                </c:pt>
                <c:pt idx="17">
                  <c:v>9.6251645991430948E-2</c:v>
                </c:pt>
                <c:pt idx="18">
                  <c:v>0.4475911510827808</c:v>
                </c:pt>
                <c:pt idx="19">
                  <c:v>0.21938403841609116</c:v>
                </c:pt>
                <c:pt idx="20">
                  <c:v>0.72824584678288118</c:v>
                </c:pt>
                <c:pt idx="21">
                  <c:v>0.56056353594123698</c:v>
                </c:pt>
                <c:pt idx="22">
                  <c:v>0.41663793328820026</c:v>
                </c:pt>
                <c:pt idx="23">
                  <c:v>8.2994142764497666E-2</c:v>
                </c:pt>
                <c:pt idx="24">
                  <c:v>0.6387518670724065</c:v>
                </c:pt>
                <c:pt idx="25">
                  <c:v>0.54668339945963651</c:v>
                </c:pt>
                <c:pt idx="26">
                  <c:v>0.25349898980955371</c:v>
                </c:pt>
                <c:pt idx="27">
                  <c:v>0.40051661964084256</c:v>
                </c:pt>
                <c:pt idx="28">
                  <c:v>0.18703019190544945</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排出量比較シート!$BZ$21:$BZ$50</c:f>
              <c:numCache>
                <c:formatCode>0%</c:formatCode>
                <c:ptCount val="30"/>
                <c:pt idx="0">
                  <c:v>0.13737659432269225</c:v>
                </c:pt>
                <c:pt idx="1">
                  <c:v>0.14318165335465322</c:v>
                </c:pt>
                <c:pt idx="2">
                  <c:v>0.1913703786207723</c:v>
                </c:pt>
                <c:pt idx="3">
                  <c:v>0.17033317941080234</c:v>
                </c:pt>
                <c:pt idx="4">
                  <c:v>6.362570102391156E-2</c:v>
                </c:pt>
                <c:pt idx="5">
                  <c:v>0.19335732831608846</c:v>
                </c:pt>
                <c:pt idx="6">
                  <c:v>6.2425050814546378E-2</c:v>
                </c:pt>
                <c:pt idx="7">
                  <c:v>0.20283984752493839</c:v>
                </c:pt>
                <c:pt idx="8">
                  <c:v>0.22378710265635776</c:v>
                </c:pt>
                <c:pt idx="9">
                  <c:v>3.531870523160105E-2</c:v>
                </c:pt>
                <c:pt idx="10">
                  <c:v>0.25037005668571427</c:v>
                </c:pt>
                <c:pt idx="11">
                  <c:v>5.9035747256800962E-2</c:v>
                </c:pt>
                <c:pt idx="12">
                  <c:v>0.12478785723294876</c:v>
                </c:pt>
                <c:pt idx="13">
                  <c:v>0.17091764771766002</c:v>
                </c:pt>
                <c:pt idx="14">
                  <c:v>0.1763512416270657</c:v>
                </c:pt>
                <c:pt idx="15">
                  <c:v>0.13772608145197598</c:v>
                </c:pt>
                <c:pt idx="16">
                  <c:v>0.20335091983520223</c:v>
                </c:pt>
                <c:pt idx="17">
                  <c:v>0.19300523656351337</c:v>
                </c:pt>
                <c:pt idx="18">
                  <c:v>0.14963180687314109</c:v>
                </c:pt>
                <c:pt idx="19">
                  <c:v>0.20736968804378858</c:v>
                </c:pt>
                <c:pt idx="20">
                  <c:v>7.0904383655568823E-2</c:v>
                </c:pt>
                <c:pt idx="21">
                  <c:v>0.11806707070388681</c:v>
                </c:pt>
                <c:pt idx="22">
                  <c:v>0.15019164781874564</c:v>
                </c:pt>
                <c:pt idx="23">
                  <c:v>0.32361338858164657</c:v>
                </c:pt>
                <c:pt idx="24">
                  <c:v>8.922591541279952E-2</c:v>
                </c:pt>
                <c:pt idx="25">
                  <c:v>0.11244794259176324</c:v>
                </c:pt>
                <c:pt idx="26">
                  <c:v>0.25502157498715444</c:v>
                </c:pt>
                <c:pt idx="27">
                  <c:v>0.18578900900686765</c:v>
                </c:pt>
                <c:pt idx="28">
                  <c:v>0.20843236875925597</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排出量比較シート!$CA$21:$CA$50</c:f>
              <c:numCache>
                <c:formatCode>0%</c:formatCode>
                <c:ptCount val="30"/>
                <c:pt idx="0">
                  <c:v>0.18588389094789179</c:v>
                </c:pt>
                <c:pt idx="1">
                  <c:v>0.17239299380431611</c:v>
                </c:pt>
                <c:pt idx="2">
                  <c:v>0.17208011409042528</c:v>
                </c:pt>
                <c:pt idx="3">
                  <c:v>0.21996249410767443</c:v>
                </c:pt>
                <c:pt idx="4">
                  <c:v>7.7561630918956626E-2</c:v>
                </c:pt>
                <c:pt idx="5">
                  <c:v>0.16687516184587664</c:v>
                </c:pt>
                <c:pt idx="6">
                  <c:v>5.7770227591483946E-2</c:v>
                </c:pt>
                <c:pt idx="7">
                  <c:v>0.34252873787233568</c:v>
                </c:pt>
                <c:pt idx="8">
                  <c:v>0.27136924285600128</c:v>
                </c:pt>
                <c:pt idx="9">
                  <c:v>3.9844809504630693E-2</c:v>
                </c:pt>
                <c:pt idx="10">
                  <c:v>0.29146554753172582</c:v>
                </c:pt>
                <c:pt idx="11">
                  <c:v>6.4254824947227299E-2</c:v>
                </c:pt>
                <c:pt idx="12">
                  <c:v>0.13198928724221265</c:v>
                </c:pt>
                <c:pt idx="13">
                  <c:v>0.19003812748965754</c:v>
                </c:pt>
                <c:pt idx="14">
                  <c:v>0.16520234986536431</c:v>
                </c:pt>
                <c:pt idx="15">
                  <c:v>0.18459044008019992</c:v>
                </c:pt>
                <c:pt idx="16">
                  <c:v>0.19603870180898919</c:v>
                </c:pt>
                <c:pt idx="17">
                  <c:v>0.29214576196305614</c:v>
                </c:pt>
                <c:pt idx="18">
                  <c:v>0.14644755096678819</c:v>
                </c:pt>
                <c:pt idx="19">
                  <c:v>0.30737485304579965</c:v>
                </c:pt>
                <c:pt idx="20">
                  <c:v>4.9442114855072855E-2</c:v>
                </c:pt>
                <c:pt idx="21">
                  <c:v>0.11531165151555152</c:v>
                </c:pt>
                <c:pt idx="22">
                  <c:v>0.18663720670455475</c:v>
                </c:pt>
                <c:pt idx="23">
                  <c:v>0.24818306827060907</c:v>
                </c:pt>
                <c:pt idx="24">
                  <c:v>0.10439376322020975</c:v>
                </c:pt>
                <c:pt idx="25">
                  <c:v>0.16237425526572746</c:v>
                </c:pt>
                <c:pt idx="26">
                  <c:v>0.23477962953179699</c:v>
                </c:pt>
                <c:pt idx="27">
                  <c:v>0.15451223014786614</c:v>
                </c:pt>
                <c:pt idx="28">
                  <c:v>0.20281040695099858</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排出量比較シート!$CB$21:$CB$50</c:f>
              <c:numCache>
                <c:formatCode>0%</c:formatCode>
                <c:ptCount val="30"/>
                <c:pt idx="0">
                  <c:v>0.29521758425981531</c:v>
                </c:pt>
                <c:pt idx="1">
                  <c:v>0.18998101084519667</c:v>
                </c:pt>
                <c:pt idx="2">
                  <c:v>0.245288540501408</c:v>
                </c:pt>
                <c:pt idx="3">
                  <c:v>0.30874199358933968</c:v>
                </c:pt>
                <c:pt idx="4">
                  <c:v>9.7361453545783669E-2</c:v>
                </c:pt>
                <c:pt idx="5">
                  <c:v>0.26501280867038052</c:v>
                </c:pt>
                <c:pt idx="6">
                  <c:v>0.12477557204075171</c:v>
                </c:pt>
                <c:pt idx="7">
                  <c:v>0.31734342442442248</c:v>
                </c:pt>
                <c:pt idx="8">
                  <c:v>0.29665477123470924</c:v>
                </c:pt>
                <c:pt idx="9">
                  <c:v>2.7103363640087887E-2</c:v>
                </c:pt>
                <c:pt idx="10">
                  <c:v>0.32894786391739167</c:v>
                </c:pt>
                <c:pt idx="11">
                  <c:v>0.13164445613172671</c:v>
                </c:pt>
                <c:pt idx="12">
                  <c:v>0.26175722799523227</c:v>
                </c:pt>
                <c:pt idx="13">
                  <c:v>0.32433010668528267</c:v>
                </c:pt>
                <c:pt idx="14">
                  <c:v>0.38462816902892699</c:v>
                </c:pt>
                <c:pt idx="15">
                  <c:v>0.27802345359878461</c:v>
                </c:pt>
                <c:pt idx="16">
                  <c:v>0.40226219109238393</c:v>
                </c:pt>
                <c:pt idx="17">
                  <c:v>0.37985576207076094</c:v>
                </c:pt>
                <c:pt idx="18">
                  <c:v>0.2395190267726349</c:v>
                </c:pt>
                <c:pt idx="19">
                  <c:v>0.2543551910897569</c:v>
                </c:pt>
                <c:pt idx="20">
                  <c:v>0.14456551599781209</c:v>
                </c:pt>
                <c:pt idx="21">
                  <c:v>0.19832093341264784</c:v>
                </c:pt>
                <c:pt idx="22">
                  <c:v>0.23211703210947301</c:v>
                </c:pt>
                <c:pt idx="23">
                  <c:v>0.33313481550045632</c:v>
                </c:pt>
                <c:pt idx="24">
                  <c:v>0.15507759560213524</c:v>
                </c:pt>
                <c:pt idx="25">
                  <c:v>0.16591690542788204</c:v>
                </c:pt>
                <c:pt idx="26">
                  <c:v>0.24789301274758424</c:v>
                </c:pt>
                <c:pt idx="27">
                  <c:v>0.25918214120442368</c:v>
                </c:pt>
                <c:pt idx="28">
                  <c:v>0.37214855426018545</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排出量比較シート!$CH$21:$CH$50</c:f>
              <c:numCache>
                <c:formatCode>0%</c:formatCode>
                <c:ptCount val="30"/>
                <c:pt idx="0">
                  <c:v>2.5835119711111847E-2</c:v>
                </c:pt>
                <c:pt idx="1">
                  <c:v>1.3246695114862666E-2</c:v>
                </c:pt>
                <c:pt idx="2">
                  <c:v>1.1752479341492345E-2</c:v>
                </c:pt>
                <c:pt idx="3">
                  <c:v>1.3736856140884303E-2</c:v>
                </c:pt>
                <c:pt idx="4">
                  <c:v>3.4049216086987702E-3</c:v>
                </c:pt>
                <c:pt idx="5">
                  <c:v>1.7837817393096693E-2</c:v>
                </c:pt>
                <c:pt idx="6">
                  <c:v>9.0715609577593243E-3</c:v>
                </c:pt>
                <c:pt idx="7">
                  <c:v>2.2542620378927618E-2</c:v>
                </c:pt>
                <c:pt idx="8">
                  <c:v>3.5189957699598449E-2</c:v>
                </c:pt>
                <c:pt idx="9">
                  <c:v>3.3609188235576696E-3</c:v>
                </c:pt>
                <c:pt idx="10">
                  <c:v>0</c:v>
                </c:pt>
                <c:pt idx="11">
                  <c:v>7.4603299644173809E-3</c:v>
                </c:pt>
                <c:pt idx="12">
                  <c:v>1.3172023793146177E-2</c:v>
                </c:pt>
                <c:pt idx="13">
                  <c:v>2.939405999878025E-2</c:v>
                </c:pt>
                <c:pt idx="14">
                  <c:v>1.3312433091554688E-2</c:v>
                </c:pt>
                <c:pt idx="15">
                  <c:v>1.2349160236138598E-2</c:v>
                </c:pt>
                <c:pt idx="16">
                  <c:v>2.5632282215318401E-2</c:v>
                </c:pt>
                <c:pt idx="17">
                  <c:v>3.874159341123868E-2</c:v>
                </c:pt>
                <c:pt idx="18">
                  <c:v>1.681046430465492E-2</c:v>
                </c:pt>
                <c:pt idx="19">
                  <c:v>1.1516229404563798E-2</c:v>
                </c:pt>
                <c:pt idx="20">
                  <c:v>6.8421387086650479E-3</c:v>
                </c:pt>
                <c:pt idx="21">
                  <c:v>7.7368084266769355E-3</c:v>
                </c:pt>
                <c:pt idx="22">
                  <c:v>1.4416180079026409E-2</c:v>
                </c:pt>
                <c:pt idx="23">
                  <c:v>1.2074584882790345E-2</c:v>
                </c:pt>
                <c:pt idx="24">
                  <c:v>1.2550858692449166E-2</c:v>
                </c:pt>
                <c:pt idx="25">
                  <c:v>1.2577497254990614E-2</c:v>
                </c:pt>
                <c:pt idx="26">
                  <c:v>8.8067929239106762E-3</c:v>
                </c:pt>
                <c:pt idx="27">
                  <c:v>0</c:v>
                </c:pt>
                <c:pt idx="28">
                  <c:v>2.957847812411055E-2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extLst>
                      <c:ext uri="{02D57815-91ED-43cb-92C2-25804820EDAC}">
                        <c15:formulaRef>
                          <c15:sqref>排出量比較シート!$BW$21:$BW$50</c15:sqref>
                        </c15:formulaRef>
                      </c:ext>
                    </c:extLst>
                    <c:numCache>
                      <c:formatCode>0%</c:formatCode>
                      <c:ptCount val="30"/>
                      <c:pt idx="0">
                        <c:v>0.342602620421391</c:v>
                      </c:pt>
                      <c:pt idx="1">
                        <c:v>0.45639207765867623</c:v>
                      </c:pt>
                      <c:pt idx="2">
                        <c:v>0.35073616350258596</c:v>
                      </c:pt>
                      <c:pt idx="3">
                        <c:v>0.26555065535283995</c:v>
                      </c:pt>
                      <c:pt idx="4">
                        <c:v>0.74836871341394107</c:v>
                      </c:pt>
                      <c:pt idx="5">
                        <c:v>0.20311879185676884</c:v>
                      </c:pt>
                      <c:pt idx="6">
                        <c:v>0.70032310735046455</c:v>
                      </c:pt>
                      <c:pt idx="7">
                        <c:v>4.7501977371062737E-2</c:v>
                      </c:pt>
                      <c:pt idx="8">
                        <c:v>0.14383303316103019</c:v>
                      </c:pt>
                      <c:pt idx="9">
                        <c:v>0.89333810116264578</c:v>
                      </c:pt>
                      <c:pt idx="10">
                        <c:v>0.11184392372076488</c:v>
                      </c:pt>
                      <c:pt idx="11">
                        <c:v>0.71439369385016926</c:v>
                      </c:pt>
                      <c:pt idx="12">
                        <c:v>0.43913794889433139</c:v>
                      </c:pt>
                      <c:pt idx="13">
                        <c:v>0.25502549478244191</c:v>
                      </c:pt>
                      <c:pt idx="14">
                        <c:v>0.13654584572296494</c:v>
                      </c:pt>
                      <c:pt idx="15">
                        <c:v>0.34992643608861634</c:v>
                      </c:pt>
                      <c:pt idx="16">
                        <c:v>9.8480431463312978E-2</c:v>
                      </c:pt>
                      <c:pt idx="17">
                        <c:v>8.6378986235347122E-2</c:v>
                      </c:pt>
                      <c:pt idx="18">
                        <c:v>0.41608665256827115</c:v>
                      </c:pt>
                      <c:pt idx="19">
                        <c:v>0.16165514155181765</c:v>
                      </c:pt>
                      <c:pt idx="20">
                        <c:v>0.69702338628499294</c:v>
                      </c:pt>
                      <c:pt idx="21">
                        <c:v>0.51821482780049954</c:v>
                      </c:pt>
                      <c:pt idx="22">
                        <c:v>0.40399858671559791</c:v>
                      </c:pt>
                      <c:pt idx="23">
                        <c:v>3.4249737519883944E-2</c:v>
                      </c:pt>
                      <c:pt idx="24">
                        <c:v>0.61855623423332184</c:v>
                      </c:pt>
                      <c:pt idx="25">
                        <c:v>0.52246397752062312</c:v>
                      </c:pt>
                      <c:pt idx="26">
                        <c:v>0.16993052547165816</c:v>
                      </c:pt>
                      <c:pt idx="27">
                        <c:v>0.358327133681966</c:v>
                      </c:pt>
                      <c:pt idx="28">
                        <c:v>0.1553696979298359</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5.619587018608989E-3</c:v>
                      </c:pt>
                      <c:pt idx="1">
                        <c:v>5.6606266066777152E-3</c:v>
                      </c:pt>
                      <c:pt idx="2">
                        <c:v>5.5622713965393106E-3</c:v>
                      </c:pt>
                      <c:pt idx="3">
                        <c:v>1.1420001535082359E-2</c:v>
                      </c:pt>
                      <c:pt idx="4">
                        <c:v>3.3335584788653791E-3</c:v>
                      </c:pt>
                      <c:pt idx="5">
                        <c:v>2.4721060356201009E-2</c:v>
                      </c:pt>
                      <c:pt idx="6">
                        <c:v>7.2955571665148542E-3</c:v>
                      </c:pt>
                      <c:pt idx="7">
                        <c:v>2.3545111439476369E-2</c:v>
                      </c:pt>
                      <c:pt idx="8">
                        <c:v>8.7602702636403965E-3</c:v>
                      </c:pt>
                      <c:pt idx="9">
                        <c:v>1.0200573384283212E-3</c:v>
                      </c:pt>
                      <c:pt idx="10">
                        <c:v>1.5113435144447815E-2</c:v>
                      </c:pt>
                      <c:pt idx="11">
                        <c:v>4.0730227898601694E-3</c:v>
                      </c:pt>
                      <c:pt idx="12">
                        <c:v>1.0529717880793717E-2</c:v>
                      </c:pt>
                      <c:pt idx="13">
                        <c:v>9.8242773776877242E-3</c:v>
                      </c:pt>
                      <c:pt idx="14">
                        <c:v>1.3125578984351368E-2</c:v>
                      </c:pt>
                      <c:pt idx="15">
                        <c:v>1.5082244985545666E-2</c:v>
                      </c:pt>
                      <c:pt idx="16">
                        <c:v>1.3050511619585207E-2</c:v>
                      </c:pt>
                      <c:pt idx="17">
                        <c:v>7.4053453690197512E-3</c:v>
                      </c:pt>
                      <c:pt idx="18">
                        <c:v>6.1656191126118112E-3</c:v>
                      </c:pt>
                      <c:pt idx="19">
                        <c:v>2.3483023640152239E-2</c:v>
                      </c:pt>
                      <c:pt idx="20">
                        <c:v>3.9711526382847579E-3</c:v>
                      </c:pt>
                      <c:pt idx="21">
                        <c:v>6.9144768944140898E-3</c:v>
                      </c:pt>
                      <c:pt idx="22">
                        <c:v>5.3770061914134833E-3</c:v>
                      </c:pt>
                      <c:pt idx="23">
                        <c:v>1.2091725128761116E-2</c:v>
                      </c:pt>
                      <c:pt idx="24">
                        <c:v>4.6673917764043383E-3</c:v>
                      </c:pt>
                      <c:pt idx="25">
                        <c:v>6.0968606790057257E-3</c:v>
                      </c:pt>
                      <c:pt idx="26">
                        <c:v>1.4546373425013651E-2</c:v>
                      </c:pt>
                      <c:pt idx="27">
                        <c:v>7.9261266884297632E-3</c:v>
                      </c:pt>
                      <c:pt idx="28">
                        <c:v>2.4761126103758146E-2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7.4646033184888371E-3</c:v>
                      </c:pt>
                      <c:pt idx="1">
                        <c:v>1.9144942615617489E-2</c:v>
                      </c:pt>
                      <c:pt idx="2">
                        <c:v>2.3210052546776858E-2</c:v>
                      </c:pt>
                      <c:pt idx="3">
                        <c:v>1.0254819863376938E-2</c:v>
                      </c:pt>
                      <c:pt idx="4">
                        <c:v>6.3440210098429017E-3</c:v>
                      </c:pt>
                      <c:pt idx="5">
                        <c:v>0.12907703156158787</c:v>
                      </c:pt>
                      <c:pt idx="6">
                        <c:v>3.8338924078479365E-2</c:v>
                      </c:pt>
                      <c:pt idx="7">
                        <c:v>4.3698280988836866E-2</c:v>
                      </c:pt>
                      <c:pt idx="8">
                        <c:v>2.0405622128662718E-2</c:v>
                      </c:pt>
                      <c:pt idx="9">
                        <c:v>1.4044299048522346E-5</c:v>
                      </c:pt>
                      <c:pt idx="10">
                        <c:v>2.2591729999556294E-3</c:v>
                      </c:pt>
                      <c:pt idx="11">
                        <c:v>1.9137925059798194E-2</c:v>
                      </c:pt>
                      <c:pt idx="12">
                        <c:v>1.8625936961334928E-2</c:v>
                      </c:pt>
                      <c:pt idx="13">
                        <c:v>2.0470285948489951E-2</c:v>
                      </c:pt>
                      <c:pt idx="14">
                        <c:v>0.11083438167977203</c:v>
                      </c:pt>
                      <c:pt idx="15">
                        <c:v>2.2302183558738992E-2</c:v>
                      </c:pt>
                      <c:pt idx="16">
                        <c:v>6.1184961965208055E-2</c:v>
                      </c:pt>
                      <c:pt idx="17">
                        <c:v>2.467314387064073E-3</c:v>
                      </c:pt>
                      <c:pt idx="18">
                        <c:v>2.5338879401897781E-2</c:v>
                      </c:pt>
                      <c:pt idx="19">
                        <c:v>3.424587322412128E-2</c:v>
                      </c:pt>
                      <c:pt idx="20">
                        <c:v>2.7251307859603616E-2</c:v>
                      </c:pt>
                      <c:pt idx="21">
                        <c:v>3.5434231246323389E-2</c:v>
                      </c:pt>
                      <c:pt idx="22">
                        <c:v>7.2623403811888703E-3</c:v>
                      </c:pt>
                      <c:pt idx="23">
                        <c:v>3.6652680115852598E-2</c:v>
                      </c:pt>
                      <c:pt idx="24">
                        <c:v>1.5528241062680335E-2</c:v>
                      </c:pt>
                      <c:pt idx="25">
                        <c:v>1.8122561260007587E-2</c:v>
                      </c:pt>
                      <c:pt idx="26">
                        <c:v>6.9022090912881875E-2</c:v>
                      </c:pt>
                      <c:pt idx="27">
                        <c:v>3.4263359270446783E-2</c:v>
                      </c:pt>
                      <c:pt idx="28">
                        <c:v>6.8993678718554385E-3</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0.28358782770376101</c:v>
                      </c:pt>
                      <c:pt idx="1">
                        <c:v>0.17740898624599585</c:v>
                      </c:pt>
                      <c:pt idx="2">
                        <c:v>0.23608346931541255</c:v>
                      </c:pt>
                      <c:pt idx="3">
                        <c:v>0.29940664520046201</c:v>
                      </c:pt>
                      <c:pt idx="4">
                        <c:v>9.3947621258984551E-2</c:v>
                      </c:pt>
                      <c:pt idx="5">
                        <c:v>0.25735976048854914</c:v>
                      </c:pt>
                      <c:pt idx="6">
                        <c:v>0.12064203487038208</c:v>
                      </c:pt>
                      <c:pt idx="7">
                        <c:v>0.21794165089606846</c:v>
                      </c:pt>
                      <c:pt idx="8">
                        <c:v>0.28168569359320234</c:v>
                      </c:pt>
                      <c:pt idx="9">
                        <c:v>2.5321892923863516E-2</c:v>
                      </c:pt>
                      <c:pt idx="10">
                        <c:v>0.31342616427162873</c:v>
                      </c:pt>
                      <c:pt idx="11">
                        <c:v>0.1286854211923496</c:v>
                      </c:pt>
                      <c:pt idx="12">
                        <c:v>0.24480453934906074</c:v>
                      </c:pt>
                      <c:pt idx="13">
                        <c:v>0.18091493853551163</c:v>
                      </c:pt>
                      <c:pt idx="14">
                        <c:v>0.37310946278417711</c:v>
                      </c:pt>
                      <c:pt idx="15">
                        <c:v>0.27065834398516614</c:v>
                      </c:pt>
                      <c:pt idx="16">
                        <c:v>0.38977526448710259</c:v>
                      </c:pt>
                      <c:pt idx="17">
                        <c:v>0.36030415344109384</c:v>
                      </c:pt>
                      <c:pt idx="18">
                        <c:v>0.23035355349392864</c:v>
                      </c:pt>
                      <c:pt idx="19">
                        <c:v>0.24637229902047172</c:v>
                      </c:pt>
                      <c:pt idx="20">
                        <c:v>0.14076755498604851</c:v>
                      </c:pt>
                      <c:pt idx="21">
                        <c:v>0.13505251212497627</c:v>
                      </c:pt>
                      <c:pt idx="22">
                        <c:v>0.22189859614773788</c:v>
                      </c:pt>
                      <c:pt idx="23">
                        <c:v>0.28251312456929961</c:v>
                      </c:pt>
                      <c:pt idx="24">
                        <c:v>0.15047353734294933</c:v>
                      </c:pt>
                      <c:pt idx="25">
                        <c:v>0.15951830752045026</c:v>
                      </c:pt>
                      <c:pt idx="26">
                        <c:v>0.23176861583282934</c:v>
                      </c:pt>
                      <c:pt idx="27">
                        <c:v>0.25137077412505171</c:v>
                      </c:pt>
                      <c:pt idx="28">
                        <c:v>0.35674800077657387</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0.17697285781550282</c:v>
                      </c:pt>
                      <c:pt idx="1">
                        <c:v>9.6811599022300937E-2</c:v>
                      </c:pt>
                      <c:pt idx="2">
                        <c:v>0.14178012467945947</c:v>
                      </c:pt>
                      <c:pt idx="3">
                        <c:v>0.1613427994076562</c:v>
                      </c:pt>
                      <c:pt idx="4">
                        <c:v>5.0033346878266008E-2</c:v>
                      </c:pt>
                      <c:pt idx="5">
                        <c:v>0.11501547725656068</c:v>
                      </c:pt>
                      <c:pt idx="6">
                        <c:v>5.4617829902905909E-2</c:v>
                      </c:pt>
                      <c:pt idx="7">
                        <c:v>0.11502941638517568</c:v>
                      </c:pt>
                      <c:pt idx="8">
                        <c:v>0.17576891557880991</c:v>
                      </c:pt>
                      <c:pt idx="9">
                        <c:v>1.7825403677089555E-2</c:v>
                      </c:pt>
                      <c:pt idx="10">
                        <c:v>0.21664127190857907</c:v>
                      </c:pt>
                      <c:pt idx="11">
                        <c:v>5.4654852616233561E-2</c:v>
                      </c:pt>
                      <c:pt idx="12">
                        <c:v>0.11808006936939038</c:v>
                      </c:pt>
                      <c:pt idx="13">
                        <c:v>0.10965594743467651</c:v>
                      </c:pt>
                      <c:pt idx="14">
                        <c:v>0.16343127884836836</c:v>
                      </c:pt>
                      <c:pt idx="15">
                        <c:v>0.12258395597001813</c:v>
                      </c:pt>
                      <c:pt idx="16">
                        <c:v>0.17824235440666569</c:v>
                      </c:pt>
                      <c:pt idx="17">
                        <c:v>0.23084196318848516</c:v>
                      </c:pt>
                      <c:pt idx="18">
                        <c:v>0.12685502436215035</c:v>
                      </c:pt>
                      <c:pt idx="19">
                        <c:v>0.11321015488557173</c:v>
                      </c:pt>
                      <c:pt idx="20">
                        <c:v>5.8862017570429262E-2</c:v>
                      </c:pt>
                      <c:pt idx="21">
                        <c:v>6.1380452272589772E-2</c:v>
                      </c:pt>
                      <c:pt idx="22">
                        <c:v>0.14760218375243814</c:v>
                      </c:pt>
                      <c:pt idx="23">
                        <c:v>0.11371749263631485</c:v>
                      </c:pt>
                      <c:pt idx="24">
                        <c:v>7.8352726131032266E-2</c:v>
                      </c:pt>
                      <c:pt idx="25">
                        <c:v>0.10028735618867539</c:v>
                      </c:pt>
                      <c:pt idx="26">
                        <c:v>0.10622313911063867</c:v>
                      </c:pt>
                      <c:pt idx="27">
                        <c:v>0.13156803363124839</c:v>
                      </c:pt>
                      <c:pt idx="28">
                        <c:v>0.19352893295661464</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0.10661496988825823</c:v>
                      </c:pt>
                      <c:pt idx="1">
                        <c:v>8.059738722369493E-2</c:v>
                      </c:pt>
                      <c:pt idx="2">
                        <c:v>9.4303344635953065E-2</c:v>
                      </c:pt>
                      <c:pt idx="3">
                        <c:v>0.13806384579280581</c:v>
                      </c:pt>
                      <c:pt idx="4">
                        <c:v>4.3914274380718557E-2</c:v>
                      </c:pt>
                      <c:pt idx="5">
                        <c:v>0.14234428323198844</c:v>
                      </c:pt>
                      <c:pt idx="6">
                        <c:v>6.6024204967476172E-2</c:v>
                      </c:pt>
                      <c:pt idx="7">
                        <c:v>0.10291223451089278</c:v>
                      </c:pt>
                      <c:pt idx="8">
                        <c:v>0.10591677801439245</c:v>
                      </c:pt>
                      <c:pt idx="9">
                        <c:v>7.4964892467739618E-3</c:v>
                      </c:pt>
                      <c:pt idx="10">
                        <c:v>9.6784892363049657E-2</c:v>
                      </c:pt>
                      <c:pt idx="11">
                        <c:v>7.4030568576116063E-2</c:v>
                      </c:pt>
                      <c:pt idx="12">
                        <c:v>0.12672446997967035</c:v>
                      </c:pt>
                      <c:pt idx="13">
                        <c:v>7.1258991100835153E-2</c:v>
                      </c:pt>
                      <c:pt idx="14">
                        <c:v>0.20967818393580873</c:v>
                      </c:pt>
                      <c:pt idx="15">
                        <c:v>0.14807438801514805</c:v>
                      </c:pt>
                      <c:pt idx="16">
                        <c:v>0.21153291008043695</c:v>
                      </c:pt>
                      <c:pt idx="17">
                        <c:v>0.12946219025260869</c:v>
                      </c:pt>
                      <c:pt idx="18">
                        <c:v>0.10349852913177832</c:v>
                      </c:pt>
                      <c:pt idx="19">
                        <c:v>0.13316214413489999</c:v>
                      </c:pt>
                      <c:pt idx="20">
                        <c:v>8.1905537415619234E-2</c:v>
                      </c:pt>
                      <c:pt idx="21">
                        <c:v>7.3672059852386493E-2</c:v>
                      </c:pt>
                      <c:pt idx="22">
                        <c:v>7.4296412395299757E-2</c:v>
                      </c:pt>
                      <c:pt idx="23">
                        <c:v>0.16879563193298475</c:v>
                      </c:pt>
                      <c:pt idx="24">
                        <c:v>7.212081121191706E-2</c:v>
                      </c:pt>
                      <c:pt idx="25">
                        <c:v>5.9230951331774861E-2</c:v>
                      </c:pt>
                      <c:pt idx="26">
                        <c:v>0.12554547672219066</c:v>
                      </c:pt>
                      <c:pt idx="27">
                        <c:v>0.11980274049380335</c:v>
                      </c:pt>
                      <c:pt idx="28">
                        <c:v>0.16321906781995926</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1.162975655605426E-2</c:v>
                      </c:pt>
                      <c:pt idx="1">
                        <c:v>6.2819415546534101E-3</c:v>
                      </c:pt>
                      <c:pt idx="2">
                        <c:v>9.2050711859954556E-3</c:v>
                      </c:pt>
                      <c:pt idx="3">
                        <c:v>9.3353483888776907E-3</c:v>
                      </c:pt>
                      <c:pt idx="4">
                        <c:v>3.4138322867991156E-3</c:v>
                      </c:pt>
                      <c:pt idx="5">
                        <c:v>7.6530481818314032E-3</c:v>
                      </c:pt>
                      <c:pt idx="6">
                        <c:v>3.4305816857814553E-3</c:v>
                      </c:pt>
                      <c:pt idx="7">
                        <c:v>8.3057242226459993E-3</c:v>
                      </c:pt>
                      <c:pt idx="8">
                        <c:v>1.4969077641506883E-2</c:v>
                      </c:pt>
                      <c:pt idx="9">
                        <c:v>1.7814707162243689E-3</c:v>
                      </c:pt>
                      <c:pt idx="10">
                        <c:v>1.5521699645762888E-2</c:v>
                      </c:pt>
                      <c:pt idx="11">
                        <c:v>2.9590349393771023E-3</c:v>
                      </c:pt>
                      <c:pt idx="12">
                        <c:v>7.6218349789643654E-3</c:v>
                      </c:pt>
                      <c:pt idx="13">
                        <c:v>8.5345479086450966E-3</c:v>
                      </c:pt>
                      <c:pt idx="14">
                        <c:v>1.0817072241086885E-2</c:v>
                      </c:pt>
                      <c:pt idx="15">
                        <c:v>7.3651096136184199E-3</c:v>
                      </c:pt>
                      <c:pt idx="16">
                        <c:v>1.2110985618282237E-2</c:v>
                      </c:pt>
                      <c:pt idx="17">
                        <c:v>1.8994856594984427E-2</c:v>
                      </c:pt>
                      <c:pt idx="18">
                        <c:v>9.1654732787062147E-3</c:v>
                      </c:pt>
                      <c:pt idx="19">
                        <c:v>7.9828920692851524E-3</c:v>
                      </c:pt>
                      <c:pt idx="20">
                        <c:v>3.7979610117635943E-3</c:v>
                      </c:pt>
                      <c:pt idx="21">
                        <c:v>4.1290843817857427E-3</c:v>
                      </c:pt>
                      <c:pt idx="22">
                        <c:v>1.021843596173513E-2</c:v>
                      </c:pt>
                      <c:pt idx="23">
                        <c:v>8.5501990609253668E-3</c:v>
                      </c:pt>
                      <c:pt idx="24">
                        <c:v>4.6040582591859343E-3</c:v>
                      </c:pt>
                      <c:pt idx="25">
                        <c:v>6.3985979074317884E-3</c:v>
                      </c:pt>
                      <c:pt idx="26">
                        <c:v>7.48216284816265E-3</c:v>
                      </c:pt>
                      <c:pt idx="27">
                        <c:v>7.8113670793719557E-3</c:v>
                      </c:pt>
                      <c:pt idx="28">
                        <c:v>1.5400553483611542E-2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6.2900830445474154E-3</c:v>
                      </c:pt>
                      <c:pt idx="2">
                        <c:v>0</c:v>
                      </c:pt>
                      <c:pt idx="3">
                        <c:v>0</c:v>
                      </c:pt>
                      <c:pt idx="4">
                        <c:v>0</c:v>
                      </c:pt>
                      <c:pt idx="5">
                        <c:v>0</c:v>
                      </c:pt>
                      <c:pt idx="6">
                        <c:v>7.0295548458818209E-4</c:v>
                      </c:pt>
                      <c:pt idx="7">
                        <c:v>9.1096049305708041E-2</c:v>
                      </c:pt>
                      <c:pt idx="8">
                        <c:v>0</c:v>
                      </c:pt>
                      <c:pt idx="9">
                        <c:v>0</c:v>
                      </c:pt>
                      <c:pt idx="10">
                        <c:v>0</c:v>
                      </c:pt>
                      <c:pt idx="11">
                        <c:v>0</c:v>
                      </c:pt>
                      <c:pt idx="12">
                        <c:v>9.3308536672071715E-3</c:v>
                      </c:pt>
                      <c:pt idx="13">
                        <c:v>0.1348806202411259</c:v>
                      </c:pt>
                      <c:pt idx="14">
                        <c:v>7.0163400366297186E-4</c:v>
                      </c:pt>
                      <c:pt idx="15">
                        <c:v>0</c:v>
                      </c:pt>
                      <c:pt idx="16">
                        <c:v>3.7594098699903996E-4</c:v>
                      </c:pt>
                      <c:pt idx="17">
                        <c:v>5.567520346826568E-4</c:v>
                      </c:pt>
                      <c:pt idx="18">
                        <c:v>0</c:v>
                      </c:pt>
                      <c:pt idx="19">
                        <c:v>0</c:v>
                      </c:pt>
                      <c:pt idx="20">
                        <c:v>0</c:v>
                      </c:pt>
                      <c:pt idx="21">
                        <c:v>5.9139336905885846E-2</c:v>
                      </c:pt>
                      <c:pt idx="22">
                        <c:v>0</c:v>
                      </c:pt>
                      <c:pt idx="23">
                        <c:v>4.2071491870231341E-2</c:v>
                      </c:pt>
                      <c:pt idx="24">
                        <c:v>0</c:v>
                      </c:pt>
                      <c:pt idx="25">
                        <c:v>0</c:v>
                      </c:pt>
                      <c:pt idx="26">
                        <c:v>8.6422340665922547E-3</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排出量比較シート!$BE$21:$BE$50</c:f>
              <c:numCache>
                <c:formatCode>#,##0_);[Red]\(#,##0\)</c:formatCode>
                <c:ptCount val="30"/>
                <c:pt idx="0">
                  <c:v>96.716544581529334</c:v>
                </c:pt>
                <c:pt idx="1">
                  <c:v>248.0695225355862</c:v>
                </c:pt>
                <c:pt idx="2">
                  <c:v>130.11130564224084</c:v>
                </c:pt>
                <c:pt idx="3">
                  <c:v>97.508219607896322</c:v>
                </c:pt>
                <c:pt idx="4">
                  <c:v>680.25742990562389</c:v>
                </c:pt>
                <c:pt idx="5">
                  <c:v>148.69008730708543</c:v>
                </c:pt>
                <c:pt idx="6">
                  <c:v>685.57834523157294</c:v>
                </c:pt>
                <c:pt idx="7">
                  <c:v>44.338057020872711</c:v>
                </c:pt>
                <c:pt idx="8">
                  <c:v>35.564535642344765</c:v>
                </c:pt>
                <c:pt idx="9">
                  <c:v>1551.670424850359</c:v>
                </c:pt>
                <c:pt idx="10">
                  <c:v>25.515579256592538</c:v>
                </c:pt>
                <c:pt idx="11">
                  <c:v>770.32854538068693</c:v>
                </c:pt>
                <c:pt idx="12">
                  <c:v>191.33573389824431</c:v>
                </c:pt>
                <c:pt idx="13">
                  <c:v>103.44360319767696</c:v>
                </c:pt>
                <c:pt idx="14">
                  <c:v>74.026977402224702</c:v>
                </c:pt>
                <c:pt idx="15">
                  <c:v>162.40051955497123</c:v>
                </c:pt>
                <c:pt idx="16">
                  <c:v>44.002130687595411</c:v>
                </c:pt>
                <c:pt idx="17">
                  <c:v>15.473283791327303</c:v>
                </c:pt>
                <c:pt idx="18">
                  <c:v>144.44136901393338</c:v>
                </c:pt>
                <c:pt idx="19">
                  <c:v>84.131407233843618</c:v>
                </c:pt>
                <c:pt idx="20">
                  <c:v>576.21129440900586</c:v>
                </c:pt>
                <c:pt idx="21">
                  <c:v>407.19047604022995</c:v>
                </c:pt>
                <c:pt idx="22">
                  <c:v>120.01930629978652</c:v>
                </c:pt>
                <c:pt idx="23">
                  <c:v>28.192761210401819</c:v>
                </c:pt>
                <c:pt idx="24">
                  <c:v>409.39597609974584</c:v>
                </c:pt>
                <c:pt idx="25">
                  <c:v>248.27154186118997</c:v>
                </c:pt>
                <c:pt idx="26">
                  <c:v>101.96732029240158</c:v>
                </c:pt>
                <c:pt idx="27">
                  <c:v>147.90149642545916</c:v>
                </c:pt>
                <c:pt idx="28">
                  <c:v>35.615433580651185</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排出量比較シート!$BI$21:$BI$50</c:f>
              <c:numCache>
                <c:formatCode>#,##0_);[Red]\(#,##0\)</c:formatCode>
                <c:ptCount val="30"/>
                <c:pt idx="0">
                  <c:v>37.354743294912119</c:v>
                </c:pt>
                <c:pt idx="1">
                  <c:v>73.813753275336737</c:v>
                </c:pt>
                <c:pt idx="2">
                  <c:v>65.609731131897291</c:v>
                </c:pt>
                <c:pt idx="3">
                  <c:v>57.825250226256571</c:v>
                </c:pt>
                <c:pt idx="4">
                  <c:v>57.096586659290068</c:v>
                </c:pt>
                <c:pt idx="5">
                  <c:v>80.55185768948877</c:v>
                </c:pt>
                <c:pt idx="6">
                  <c:v>57.372247018781927</c:v>
                </c:pt>
                <c:pt idx="7">
                  <c:v>78.378105725663502</c:v>
                </c:pt>
                <c:pt idx="8">
                  <c:v>46.005397798065992</c:v>
                </c:pt>
                <c:pt idx="9">
                  <c:v>61.27537302736426</c:v>
                </c:pt>
                <c:pt idx="10">
                  <c:v>49.439007011176045</c:v>
                </c:pt>
                <c:pt idx="11">
                  <c:v>61.654874086733926</c:v>
                </c:pt>
                <c:pt idx="12">
                  <c:v>50.985911519501357</c:v>
                </c:pt>
                <c:pt idx="13">
                  <c:v>61.966682073417935</c:v>
                </c:pt>
                <c:pt idx="14">
                  <c:v>50.113084079910564</c:v>
                </c:pt>
                <c:pt idx="15">
                  <c:v>57.748927867723921</c:v>
                </c:pt>
                <c:pt idx="16">
                  <c:v>51.806889165992395</c:v>
                </c:pt>
                <c:pt idx="17">
                  <c:v>31.027259511233474</c:v>
                </c:pt>
                <c:pt idx="18">
                  <c:v>48.287422529467555</c:v>
                </c:pt>
                <c:pt idx="19">
                  <c:v>79.524033738853149</c:v>
                </c:pt>
                <c:pt idx="20">
                  <c:v>56.101805270753331</c:v>
                </c:pt>
                <c:pt idx="21">
                  <c:v>85.763314311673085</c:v>
                </c:pt>
                <c:pt idx="22">
                  <c:v>43.265137288300323</c:v>
                </c:pt>
                <c:pt idx="23">
                  <c:v>109.93010693128228</c:v>
                </c:pt>
                <c:pt idx="24">
                  <c:v>57.18766960516087</c:v>
                </c:pt>
                <c:pt idx="25">
                  <c:v>51.067261442309245</c:v>
                </c:pt>
                <c:pt idx="26">
                  <c:v>102.57976427331651</c:v>
                </c:pt>
                <c:pt idx="27">
                  <c:v>68.607571081968473</c:v>
                </c:pt>
                <c:pt idx="28">
                  <c:v>39.690967057104224</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排出量比較シート!$BJ$21:$BJ$50</c:f>
              <c:numCache>
                <c:formatCode>#,##0_);[Red]\(#,##0\)</c:formatCode>
                <c:ptCount val="30"/>
                <c:pt idx="0">
                  <c:v>50.544600142784041</c:v>
                </c:pt>
                <c:pt idx="1">
                  <c:v>88.87293597280491</c:v>
                </c:pt>
                <c:pt idx="2">
                  <c:v>58.996225539125973</c:v>
                </c:pt>
                <c:pt idx="3">
                  <c:v>74.673568039798539</c:v>
                </c:pt>
                <c:pt idx="4">
                  <c:v>69.602445394444871</c:v>
                </c:pt>
                <c:pt idx="5">
                  <c:v>69.519497429883543</c:v>
                </c:pt>
                <c:pt idx="6">
                  <c:v>53.094194149018456</c:v>
                </c:pt>
                <c:pt idx="7">
                  <c:v>132.35443606678564</c:v>
                </c:pt>
                <c:pt idx="8">
                  <c:v>55.787173700180325</c:v>
                </c:pt>
                <c:pt idx="9">
                  <c:v>69.127833242765732</c:v>
                </c:pt>
                <c:pt idx="10">
                  <c:v>57.553876205035245</c:v>
                </c:pt>
                <c:pt idx="11">
                  <c:v>67.105496680742817</c:v>
                </c:pt>
                <c:pt idx="12">
                  <c:v>53.928276917929431</c:v>
                </c:pt>
                <c:pt idx="13">
                  <c:v>68.898866707036476</c:v>
                </c:pt>
                <c:pt idx="14">
                  <c:v>46.944944490434516</c:v>
                </c:pt>
                <c:pt idx="15">
                  <c:v>77.399283395570251</c:v>
                </c:pt>
                <c:pt idx="16">
                  <c:v>49.943985033822287</c:v>
                </c:pt>
                <c:pt idx="17">
                  <c:v>46.964955629853499</c:v>
                </c:pt>
                <c:pt idx="18">
                  <c:v>47.25983679348581</c:v>
                </c:pt>
                <c:pt idx="19">
                  <c:v>117.87493348076805</c:v>
                </c:pt>
                <c:pt idx="20">
                  <c:v>39.120175040907569</c:v>
                </c:pt>
                <c:pt idx="21">
                  <c:v>83.761791952383831</c:v>
                </c:pt>
                <c:pt idx="22">
                  <c:v>53.763870950549688</c:v>
                </c:pt>
                <c:pt idx="23">
                  <c:v>84.306744393668467</c:v>
                </c:pt>
                <c:pt idx="24">
                  <c:v>66.909215918454379</c:v>
                </c:pt>
                <c:pt idx="25">
                  <c:v>73.740864919680163</c:v>
                </c:pt>
                <c:pt idx="26">
                  <c:v>94.437653185858579</c:v>
                </c:pt>
                <c:pt idx="27">
                  <c:v>57.057782209879512</c:v>
                </c:pt>
                <c:pt idx="28">
                  <c:v>38.620398688783396</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排出量比較シート!$BK$21:$BK$50</c:f>
              <c:numCache>
                <c:formatCode>#,##0_);[Red]\(#,##0\)</c:formatCode>
                <c:ptCount val="30"/>
                <c:pt idx="0">
                  <c:v>80.274060734579507</c:v>
                </c:pt>
                <c:pt idx="1">
                  <c:v>97.940002318535065</c:v>
                </c:pt>
                <c:pt idx="2">
                  <c:v>84.095121240910942</c:v>
                </c:pt>
                <c:pt idx="3">
                  <c:v>104.81271527022672</c:v>
                </c:pt>
                <c:pt idx="4">
                  <c:v>87.370458481268727</c:v>
                </c:pt>
                <c:pt idx="5">
                  <c:v>110.40323237716142</c:v>
                </c:pt>
                <c:pt idx="6">
                  <c:v>114.67599701759003</c:v>
                </c:pt>
                <c:pt idx="7">
                  <c:v>122.62273302992637</c:v>
                </c:pt>
                <c:pt idx="8">
                  <c:v>60.985287343856378</c:v>
                </c:pt>
                <c:pt idx="9">
                  <c:v>47.022355617292867</c:v>
                </c:pt>
                <c:pt idx="10">
                  <c:v>64.955274467736473</c:v>
                </c:pt>
                <c:pt idx="11">
                  <c:v>137.48487559091834</c:v>
                </c:pt>
                <c:pt idx="12">
                  <c:v>106.94895450637662</c:v>
                </c:pt>
                <c:pt idx="13">
                  <c:v>117.58680789361253</c:v>
                </c:pt>
                <c:pt idx="14">
                  <c:v>109.29837293014235</c:v>
                </c:pt>
                <c:pt idx="15">
                  <c:v>116.57600505398935</c:v>
                </c:pt>
                <c:pt idx="16">
                  <c:v>102.48270706855573</c:v>
                </c:pt>
                <c:pt idx="17">
                  <c:v>61.06509603809846</c:v>
                </c:pt>
                <c:pt idx="18">
                  <c:v>77.294772356940143</c:v>
                </c:pt>
                <c:pt idx="19">
                  <c:v>97.542466252845117</c:v>
                </c:pt>
                <c:pt idx="20">
                  <c:v>114.38483785111136</c:v>
                </c:pt>
                <c:pt idx="21">
                  <c:v>144.05930836982623</c:v>
                </c:pt>
                <c:pt idx="22">
                  <c:v>66.865071440515464</c:v>
                </c:pt>
                <c:pt idx="23">
                  <c:v>113.16449560695065</c:v>
                </c:pt>
                <c:pt idx="24">
                  <c:v>99.394063478394557</c:v>
                </c:pt>
                <c:pt idx="25">
                  <c:v>75.349728878055856</c:v>
                </c:pt>
                <c:pt idx="26">
                  <c:v>99.712374586072968</c:v>
                </c:pt>
                <c:pt idx="27">
                  <c:v>95.709952224364272</c:v>
                </c:pt>
                <c:pt idx="28">
                  <c:v>70.866804879767713</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排出量比較シート!$BQ$21:$BQ$50</c:f>
              <c:numCache>
                <c:formatCode>#,##0_);[Red]\(#,##0\)</c:formatCode>
                <c:ptCount val="30"/>
                <c:pt idx="0">
                  <c:v>7.0249540655740006</c:v>
                </c:pt>
                <c:pt idx="1">
                  <c:v>6.8290054068600012</c:v>
                </c:pt>
                <c:pt idx="2">
                  <c:v>4.0292390874999997</c:v>
                </c:pt>
                <c:pt idx="3">
                  <c:v>4.6634316720700397</c:v>
                </c:pt>
                <c:pt idx="4">
                  <c:v>3.0555168520044522</c:v>
                </c:pt>
                <c:pt idx="5">
                  <c:v>7.4311604357240002</c:v>
                </c:pt>
                <c:pt idx="6">
                  <c:v>8.3372913489599991</c:v>
                </c:pt>
                <c:pt idx="7">
                  <c:v>8.710556160203474</c:v>
                </c:pt>
                <c:pt idx="8">
                  <c:v>7.2342328188283922</c:v>
                </c:pt>
                <c:pt idx="9">
                  <c:v>5.8309485944553359</c:v>
                </c:pt>
                <c:pt idx="10">
                  <c:v>0</c:v>
                </c:pt>
                <c:pt idx="11">
                  <c:v>7.7913082492345929</c:v>
                </c:pt>
                <c:pt idx="12">
                  <c:v>5.3818348559060993</c:v>
                </c:pt>
                <c:pt idx="13">
                  <c:v>10.65690053142</c:v>
                </c:pt>
                <c:pt idx="14">
                  <c:v>3.7829451761732069</c:v>
                </c:pt>
                <c:pt idx="15">
                  <c:v>5.1780371312778737</c:v>
                </c:pt>
                <c:pt idx="16">
                  <c:v>6.5302325894399997</c:v>
                </c:pt>
                <c:pt idx="17">
                  <c:v>6.2280459020272811</c:v>
                </c:pt>
                <c:pt idx="18">
                  <c:v>5.424875965600001</c:v>
                </c:pt>
                <c:pt idx="19">
                  <c:v>4.4163494884532906</c:v>
                </c:pt>
                <c:pt idx="20">
                  <c:v>5.4137179350385924</c:v>
                </c:pt>
                <c:pt idx="21">
                  <c:v>5.6199779405931443</c:v>
                </c:pt>
                <c:pt idx="22">
                  <c:v>4.1528142167043374</c:v>
                </c:pt>
                <c:pt idx="23">
                  <c:v>4.1016856970399997</c:v>
                </c:pt>
                <c:pt idx="24">
                  <c:v>8.0442364400991266</c:v>
                </c:pt>
                <c:pt idx="25">
                  <c:v>5.7119616936200002</c:v>
                </c:pt>
                <c:pt idx="26">
                  <c:v>3.5424404471824542</c:v>
                </c:pt>
                <c:pt idx="27">
                  <c:v>0</c:v>
                </c:pt>
                <c:pt idx="28">
                  <c:v>5.6325147951436669</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排出量比較シート!$BR$21:$BR$50</c:f>
              <c:numCache>
                <c:formatCode>#,##0_);[Red]\(#,##0\)</c:formatCode>
                <c:ptCount val="30"/>
                <c:pt idx="0">
                  <c:v>271.91490281937899</c:v>
                </c:pt>
                <c:pt idx="1">
                  <c:v>515.52521950912285</c:v>
                </c:pt>
                <c:pt idx="2">
                  <c:v>342.84162264167503</c:v>
                </c:pt>
                <c:pt idx="3">
                  <c:v>339.48318481624818</c:v>
                </c:pt>
                <c:pt idx="4">
                  <c:v>897.38243729263206</c:v>
                </c:pt>
                <c:pt idx="5">
                  <c:v>416.59583523934316</c:v>
                </c:pt>
                <c:pt idx="6">
                  <c:v>919.05807476592327</c:v>
                </c:pt>
                <c:pt idx="7">
                  <c:v>386.40388800345164</c:v>
                </c:pt>
                <c:pt idx="8">
                  <c:v>205.57662730327584</c:v>
                </c:pt>
                <c:pt idx="9">
                  <c:v>1734.9269353322372</c:v>
                </c:pt>
                <c:pt idx="10">
                  <c:v>197.46373694054029</c:v>
                </c:pt>
                <c:pt idx="11">
                  <c:v>1044.3650999883166</c:v>
                </c:pt>
                <c:pt idx="12">
                  <c:v>408.58071169795784</c:v>
                </c:pt>
                <c:pt idx="13">
                  <c:v>362.55286040316389</c:v>
                </c:pt>
                <c:pt idx="14">
                  <c:v>284.16632407888534</c:v>
                </c:pt>
                <c:pt idx="15">
                  <c:v>419.30277300353259</c:v>
                </c:pt>
                <c:pt idx="16">
                  <c:v>254.76594454540583</c:v>
                </c:pt>
                <c:pt idx="17">
                  <c:v>160.75864087254001</c:v>
                </c:pt>
                <c:pt idx="18">
                  <c:v>322.70827665942693</c:v>
                </c:pt>
                <c:pt idx="19">
                  <c:v>383.48919019476318</c:v>
                </c:pt>
                <c:pt idx="20">
                  <c:v>791.23183050681666</c:v>
                </c:pt>
                <c:pt idx="21">
                  <c:v>726.39486861470618</c:v>
                </c:pt>
                <c:pt idx="22">
                  <c:v>288.06620019585631</c:v>
                </c:pt>
                <c:pt idx="23">
                  <c:v>339.69579383934325</c:v>
                </c:pt>
                <c:pt idx="24">
                  <c:v>640.93116154185464</c:v>
                </c:pt>
                <c:pt idx="25">
                  <c:v>454.14135879485531</c:v>
                </c:pt>
                <c:pt idx="26">
                  <c:v>402.23955278483209</c:v>
                </c:pt>
                <c:pt idx="27">
                  <c:v>369.27680194167141</c:v>
                </c:pt>
                <c:pt idx="28">
                  <c:v>190.42611900145019</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extLst>
                      <c:ext uri="{02D57815-91ED-43cb-92C2-25804820EDAC}">
                        <c15:formulaRef>
                          <c15:sqref>排出量比較シート!$BF$21:$BF$68</c15:sqref>
                        </c15:formulaRef>
                      </c:ext>
                    </c:extLst>
                    <c:numCache>
                      <c:formatCode>#,##0_);[Red]\(#,##0\)</c:formatCode>
                      <c:ptCount val="48"/>
                      <c:pt idx="0">
                        <c:v>93.158758237547119</c:v>
                      </c:pt>
                      <c:pt idx="1">
                        <c:v>235.28162601721371</c:v>
                      </c:pt>
                      <c:pt idx="2">
                        <c:v>120.24695541434241</c:v>
                      </c:pt>
                      <c:pt idx="3">
                        <c:v>90.149982209223992</c:v>
                      </c:pt>
                      <c:pt idx="4">
                        <c:v>671.5729400369537</c:v>
                      </c:pt>
                      <c:pt idx="5">
                        <c:v>84.618442746376914</c:v>
                      </c:pt>
                      <c:pt idx="6">
                        <c:v>643.63760675560695</c:v>
                      </c:pt>
                      <c:pt idx="7">
                        <c:v>18.354948744030619</c:v>
                      </c:pt>
                      <c:pt idx="8">
                        <c:v>29.568709852044819</c:v>
                      </c:pt>
                      <c:pt idx="9">
                        <c:v>1549.8763340656292</c:v>
                      </c:pt>
                      <c:pt idx="10">
                        <c:v>22.085119131994968</c:v>
                      </c:pt>
                      <c:pt idx="11">
                        <c:v>746.08784150885492</c:v>
                      </c:pt>
                      <c:pt idx="12">
                        <c:v>179.42329569282737</c:v>
                      </c:pt>
                      <c:pt idx="13">
                        <c:v>92.460222609106467</c:v>
                      </c:pt>
                      <c:pt idx="14">
                        <c:v>38.801731047337533</c:v>
                      </c:pt>
                      <c:pt idx="15">
                        <c:v>146.72512499920026</c:v>
                      </c:pt>
                      <c:pt idx="16">
                        <c:v>25.089460140990035</c:v>
                      </c:pt>
                      <c:pt idx="17">
                        <c:v>13.886168427142245</c:v>
                      </c:pt>
                      <c:pt idx="18">
                        <c:v>134.2746065912965</c:v>
                      </c:pt>
                      <c:pt idx="19">
                        <c:v>61.992999324526359</c:v>
                      </c:pt>
                      <c:pt idx="20">
                        <c:v>551.5070898363349</c:v>
                      </c:pt>
                      <c:pt idx="21">
                        <c:v>376.42859175433642</c:v>
                      </c:pt>
                      <c:pt idx="22">
                        <c:v>116.37833775965845</c:v>
                      </c:pt>
                      <c:pt idx="23">
                        <c:v>11.634491775606117</c:v>
                      </c:pt>
                      <c:pt idx="24">
                        <c:v>396.45196568611846</c:v>
                      </c:pt>
                      <c:pt idx="25">
                        <c:v>237.27250067258055</c:v>
                      </c:pt>
                      <c:pt idx="26">
                        <c:v>68.352778570211299</c:v>
                      </c:pt>
                      <c:pt idx="27">
                        <c:v>132.32189797500217</c:v>
                      </c:pt>
                      <c:pt idx="28">
                        <c:v>29.586448587206302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1.5280494580501069</c:v>
                      </c:pt>
                      <c:pt idx="1">
                        <c:v>2.9181957739667101</c:v>
                      </c:pt>
                      <c:pt idx="2">
                        <c:v>1.9069781511629131</c:v>
                      </c:pt>
                      <c:pt idx="3">
                        <c:v>3.8768984917362026</c:v>
                      </c:pt>
                      <c:pt idx="4">
                        <c:v>2.9914768326217329</c:v>
                      </c:pt>
                      <c:pt idx="5">
                        <c:v>10.298690787093774</c:v>
                      </c:pt>
                      <c:pt idx="6">
                        <c:v>6.7050407238018765</c:v>
                      </c:pt>
                      <c:pt idx="7">
                        <c:v>9.0979226036882146</c:v>
                      </c:pt>
                      <c:pt idx="8">
                        <c:v>1.8009068150643717</c:v>
                      </c:pt>
                      <c:pt idx="9">
                        <c:v>1.7697249520226062</c:v>
                      </c:pt>
                      <c:pt idx="10">
                        <c:v>2.9843553816311599</c:v>
                      </c:pt>
                      <c:pt idx="11">
                        <c:v>4.2537228531870079</c:v>
                      </c:pt>
                      <c:pt idx="12">
                        <c:v>4.3022396257134092</c:v>
                      </c:pt>
                      <c:pt idx="13">
                        <c:v>3.5618198646747787</c:v>
                      </c:pt>
                      <c:pt idx="14">
                        <c:v>3.7298475313901975</c:v>
                      </c:pt>
                      <c:pt idx="15">
                        <c:v>6.3240271455579222</c:v>
                      </c:pt>
                      <c:pt idx="16">
                        <c:v>3.3248259195644194</c:v>
                      </c:pt>
                      <c:pt idx="17">
                        <c:v>1.1904732567153735</c:v>
                      </c:pt>
                      <c:pt idx="18">
                        <c:v>1.9896963183693828</c:v>
                      </c:pt>
                      <c:pt idx="19">
                        <c:v>9.0054857190864617</c:v>
                      </c:pt>
                      <c:pt idx="20">
                        <c:v>3.1421023712120233</c:v>
                      </c:pt>
                      <c:pt idx="21">
                        <c:v>5.0226405352573442</c:v>
                      </c:pt>
                      <c:pt idx="22">
                        <c:v>1.5489337419900753</c:v>
                      </c:pt>
                      <c:pt idx="23">
                        <c:v>4.107508166501642</c:v>
                      </c:pt>
                      <c:pt idx="24">
                        <c:v>2.9914768326217329</c:v>
                      </c:pt>
                      <c:pt idx="25">
                        <c:v>2.7688365931465846</c:v>
                      </c:pt>
                      <c:pt idx="26">
                        <c:v>5.8511267411186569</c:v>
                      </c:pt>
                      <c:pt idx="27">
                        <c:v>2.9269347152878735</c:v>
                      </c:pt>
                      <c:pt idx="28">
                        <c:v>4.7151651460441633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2.0297368859321061</c:v>
                      </c:pt>
                      <c:pt idx="1">
                        <c:v>9.8697007444057672</c:v>
                      </c:pt>
                      <c:pt idx="2">
                        <c:v>7.9573720767355205</c:v>
                      </c:pt>
                      <c:pt idx="3">
                        <c:v>3.4813389069361258</c:v>
                      </c:pt>
                      <c:pt idx="4">
                        <c:v>5.6930130360484883</c:v>
                      </c:pt>
                      <c:pt idx="5">
                        <c:v>53.772953773614752</c:v>
                      </c:pt>
                      <c:pt idx="6">
                        <c:v>35.235697752164143</c:v>
                      </c:pt>
                      <c:pt idx="7">
                        <c:v>16.885185673153881</c:v>
                      </c:pt>
                      <c:pt idx="8">
                        <c:v>4.1949189752355736</c:v>
                      </c:pt>
                      <c:pt idx="9">
                        <c:v>2.4365832707142328E-2</c:v>
                      </c:pt>
                      <c:pt idx="10">
                        <c:v>0.44610474296640967</c:v>
                      </c:pt>
                      <c:pt idx="11">
                        <c:v>19.98698101864505</c:v>
                      </c:pt>
                      <c:pt idx="12">
                        <c:v>7.610198579703523</c:v>
                      </c:pt>
                      <c:pt idx="13">
                        <c:v>7.4215607238957242</c:v>
                      </c:pt>
                      <c:pt idx="14">
                        <c:v>31.49539882349697</c:v>
                      </c:pt>
                      <c:pt idx="15">
                        <c:v>9.3513674102130526</c:v>
                      </c:pt>
                      <c:pt idx="16">
                        <c:v>15.58784462704096</c:v>
                      </c:pt>
                      <c:pt idx="17">
                        <c:v>0.39664210746968448</c:v>
                      </c:pt>
                      <c:pt idx="18">
                        <c:v>8.1770661042674835</c:v>
                      </c:pt>
                      <c:pt idx="19">
                        <c:v>13.132922190230794</c:v>
                      </c:pt>
                      <c:pt idx="20">
                        <c:v>21.56210220145897</c:v>
                      </c:pt>
                      <c:pt idx="21">
                        <c:v>25.739243750636195</c:v>
                      </c:pt>
                      <c:pt idx="22">
                        <c:v>2.0920347981380045</c:v>
                      </c:pt>
                      <c:pt idx="23">
                        <c:v>12.450761268294059</c:v>
                      </c:pt>
                      <c:pt idx="24">
                        <c:v>9.9525335810056301</c:v>
                      </c:pt>
                      <c:pt idx="25">
                        <c:v>8.2302045954628511</c:v>
                      </c:pt>
                      <c:pt idx="26">
                        <c:v>27.763414981071627</c:v>
                      </c:pt>
                      <c:pt idx="27">
                        <c:v>12.652663735169108</c:v>
                      </c:pt>
                      <c:pt idx="28">
                        <c:v>1.3138198474007259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77.111756610826973</c:v>
                      </c:pt>
                      <c:pt idx="1">
                        <c:v>91.458806577357976</c:v>
                      </c:pt>
                      <c:pt idx="2">
                        <c:v>80.939239698972131</c:v>
                      </c:pt>
                      <c:pt idx="3">
                        <c:v>101.64352146780129</c:v>
                      </c:pt>
                      <c:pt idx="4">
                        <c:v>84.306945343232655</c:v>
                      </c:pt>
                      <c:pt idx="5">
                        <c:v>107.21500437772443</c:v>
                      </c:pt>
                      <c:pt idx="6">
                        <c:v>110.87703630381674</c:v>
                      </c:pt>
                      <c:pt idx="7">
                        <c:v>84.213501264131793</c:v>
                      </c:pt>
                      <c:pt idx="8">
                        <c:v>57.907994848474516</c:v>
                      </c:pt>
                      <c:pt idx="9">
                        <c:v>43.931634087209595</c:v>
                      </c:pt>
                      <c:pt idx="10">
                        <c:v>61.890301652015467</c:v>
                      </c:pt>
                      <c:pt idx="11">
                        <c:v>134.39456277058684</c:v>
                      </c:pt>
                      <c:pt idx="12">
                        <c:v>100.02241291412996</c:v>
                      </c:pt>
                      <c:pt idx="13">
                        <c:v>65.591228455712326</c:v>
                      </c:pt>
                      <c:pt idx="14">
                        <c:v>106.02514451842728</c:v>
                      </c:pt>
                      <c:pt idx="15">
                        <c:v>113.48779416952416</c:v>
                      </c:pt>
                      <c:pt idx="16">
                        <c:v>99.301463417492073</c:v>
                      </c:pt>
                      <c:pt idx="17">
                        <c:v>57.922006007921354</c:v>
                      </c:pt>
                      <c:pt idx="18">
                        <c:v>74.336998270400827</c:v>
                      </c:pt>
                      <c:pt idx="19">
                        <c:v>94.481113437782753</c:v>
                      </c:pt>
                      <c:pt idx="20">
                        <c:v>111.37977020758012</c:v>
                      </c:pt>
                      <c:pt idx="21">
                        <c:v>98.101451801108141</c:v>
                      </c:pt>
                      <c:pt idx="22">
                        <c:v>63.921485421073733</c:v>
                      </c:pt>
                      <c:pt idx="23">
                        <c:v>95.968520120601497</c:v>
                      </c:pt>
                      <c:pt idx="24">
                        <c:v>96.443179070528146</c:v>
                      </c:pt>
                      <c:pt idx="25">
                        <c:v>72.443860929992866</c:v>
                      </c:pt>
                      <c:pt idx="26">
                        <c:v>93.226504382156833</c:v>
                      </c:pt>
                      <c:pt idx="27">
                        <c:v>92.825395570501342</c:v>
                      </c:pt>
                      <c:pt idx="28">
                        <c:v>67.934137249409304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165.26744392563049</c:v>
                </c:pt>
                <c:pt idx="2">
                  <c:v>2.4455462163637516</c:v>
                </c:pt>
                <c:pt idx="3">
                  <c:v>7.463461035117299</c:v>
                </c:pt>
                <c:pt idx="4">
                  <c:v>61.999237790069849</c:v>
                </c:pt>
                <c:pt idx="5">
                  <c:v>73.607442742920369</c:v>
                </c:pt>
                <c:pt idx="7">
                  <c:v>93.33326714053878</c:v>
                </c:pt>
                <c:pt idx="8">
                  <c:v>3.2228883978928353</c:v>
                </c:pt>
                <c:pt idx="9">
                  <c:v>3.7114787917238385</c:v>
                </c:pt>
                <c:pt idx="10">
                  <c:v>6.2316668904000014</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175.17645117711152</c:v>
                </c:pt>
                <c:pt idx="4">
                  <c:v>61.999237790069849</c:v>
                </c:pt>
                <c:pt idx="5">
                  <c:v>73.607442742920369</c:v>
                </c:pt>
                <c:pt idx="6">
                  <c:v>100.26763433015545</c:v>
                </c:pt>
                <c:pt idx="10">
                  <c:v>6.2316668904000014</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24"/>
                <c:pt idx="0">
                  <c:v>藍住町</c:v>
                </c:pt>
                <c:pt idx="1">
                  <c:v>阿南市</c:v>
                </c:pt>
                <c:pt idx="2">
                  <c:v>阿波市</c:v>
                </c:pt>
                <c:pt idx="3">
                  <c:v>石井町</c:v>
                </c:pt>
                <c:pt idx="4">
                  <c:v>板野町</c:v>
                </c:pt>
                <c:pt idx="5">
                  <c:v>海陽町</c:v>
                </c:pt>
                <c:pt idx="6">
                  <c:v>勝浦町</c:v>
                </c:pt>
                <c:pt idx="7">
                  <c:v>上板町</c:v>
                </c:pt>
                <c:pt idx="8">
                  <c:v>上勝町</c:v>
                </c:pt>
                <c:pt idx="9">
                  <c:v>神山町</c:v>
                </c:pt>
                <c:pt idx="10">
                  <c:v>北島町</c:v>
                </c:pt>
                <c:pt idx="11">
                  <c:v>小松島市</c:v>
                </c:pt>
                <c:pt idx="12">
                  <c:v>佐那河内村</c:v>
                </c:pt>
                <c:pt idx="13">
                  <c:v>つるぎ町</c:v>
                </c:pt>
                <c:pt idx="14">
                  <c:v>徳島市</c:v>
                </c:pt>
                <c:pt idx="15">
                  <c:v>那賀町</c:v>
                </c:pt>
                <c:pt idx="16">
                  <c:v>鳴門市</c:v>
                </c:pt>
                <c:pt idx="17">
                  <c:v>東みよし町</c:v>
                </c:pt>
                <c:pt idx="18">
                  <c:v>松茂町</c:v>
                </c:pt>
                <c:pt idx="19">
                  <c:v>美波町</c:v>
                </c:pt>
                <c:pt idx="20">
                  <c:v>美馬市</c:v>
                </c:pt>
                <c:pt idx="21">
                  <c:v>三好市</c:v>
                </c:pt>
                <c:pt idx="22">
                  <c:v>牟岐町</c:v>
                </c:pt>
                <c:pt idx="23">
                  <c:v>吉野川市</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-23677.909749703336</c:v>
                </c:pt>
                <c:pt idx="11">
                  <c:v>0</c:v>
                </c:pt>
                <c:pt idx="12">
                  <c:v>0</c:v>
                </c:pt>
                <c:pt idx="13">
                  <c:v>0</c:v>
                </c:pt>
                <c:pt idx="14">
                  <c:v>-202334.95692098793</c:v>
                </c:pt>
                <c:pt idx="15">
                  <c:v>0</c:v>
                </c:pt>
                <c:pt idx="16">
                  <c:v>0</c:v>
                </c:pt>
                <c:pt idx="17">
                  <c:v>0</c:v>
                </c:pt>
                <c:pt idx="18">
                  <c:v>-89059.391881801799</c:v>
                </c:pt>
                <c:pt idx="19">
                  <c:v>0</c:v>
                </c:pt>
                <c:pt idx="20">
                  <c:v>0</c:v>
                </c:pt>
                <c:pt idx="21">
                  <c:v>0</c:v>
                </c:pt>
                <c:pt idx="22">
                  <c:v>0</c:v>
                </c:pt>
                <c:pt idx="23">
                  <c:v>0</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24"/>
                <c:pt idx="0">
                  <c:v>藍住町</c:v>
                </c:pt>
                <c:pt idx="1">
                  <c:v>阿南市</c:v>
                </c:pt>
                <c:pt idx="2">
                  <c:v>阿波市</c:v>
                </c:pt>
                <c:pt idx="3">
                  <c:v>石井町</c:v>
                </c:pt>
                <c:pt idx="4">
                  <c:v>板野町</c:v>
                </c:pt>
                <c:pt idx="5">
                  <c:v>海陽町</c:v>
                </c:pt>
                <c:pt idx="6">
                  <c:v>勝浦町</c:v>
                </c:pt>
                <c:pt idx="7">
                  <c:v>上板町</c:v>
                </c:pt>
                <c:pt idx="8">
                  <c:v>上勝町</c:v>
                </c:pt>
                <c:pt idx="9">
                  <c:v>神山町</c:v>
                </c:pt>
                <c:pt idx="10">
                  <c:v>北島町</c:v>
                </c:pt>
                <c:pt idx="11">
                  <c:v>小松島市</c:v>
                </c:pt>
                <c:pt idx="12">
                  <c:v>佐那河内村</c:v>
                </c:pt>
                <c:pt idx="13">
                  <c:v>つるぎ町</c:v>
                </c:pt>
                <c:pt idx="14">
                  <c:v>徳島市</c:v>
                </c:pt>
                <c:pt idx="15">
                  <c:v>那賀町</c:v>
                </c:pt>
                <c:pt idx="16">
                  <c:v>鳴門市</c:v>
                </c:pt>
                <c:pt idx="17">
                  <c:v>東みよし町</c:v>
                </c:pt>
                <c:pt idx="18">
                  <c:v>松茂町</c:v>
                </c:pt>
                <c:pt idx="19">
                  <c:v>美波町</c:v>
                </c:pt>
                <c:pt idx="20">
                  <c:v>美馬市</c:v>
                </c:pt>
                <c:pt idx="21">
                  <c:v>三好市</c:v>
                </c:pt>
                <c:pt idx="22">
                  <c:v>牟岐町</c:v>
                </c:pt>
                <c:pt idx="23">
                  <c:v>吉野川市</c:v>
                </c:pt>
              </c:strCache>
            </c:strRef>
          </c:cat>
          <c:val>
            <c:numRef>
              <c:f>再エネ比較シート!$BM$72:$BM$161</c:f>
              <c:numCache>
                <c:formatCode>#,##0_);[Red]\(#,##0\)</c:formatCode>
                <c:ptCount val="90"/>
                <c:pt idx="0">
                  <c:v>15111.791004946019</c:v>
                </c:pt>
                <c:pt idx="1">
                  <c:v>1556518.7537227385</c:v>
                </c:pt>
                <c:pt idx="2">
                  <c:v>1377851.998645691</c:v>
                </c:pt>
                <c:pt idx="3">
                  <c:v>166511.16091466226</c:v>
                </c:pt>
                <c:pt idx="4">
                  <c:v>19145.352761569113</c:v>
                </c:pt>
                <c:pt idx="5">
                  <c:v>303574.50840551953</c:v>
                </c:pt>
                <c:pt idx="6">
                  <c:v>344875.87534194218</c:v>
                </c:pt>
                <c:pt idx="7">
                  <c:v>244244.18657142395</c:v>
                </c:pt>
                <c:pt idx="8">
                  <c:v>415098.37300568866</c:v>
                </c:pt>
                <c:pt idx="9">
                  <c:v>336741.15917644487</c:v>
                </c:pt>
                <c:pt idx="10">
                  <c:v>0</c:v>
                </c:pt>
                <c:pt idx="11">
                  <c:v>384566.60479949357</c:v>
                </c:pt>
                <c:pt idx="12">
                  <c:v>271654.33275817405</c:v>
                </c:pt>
                <c:pt idx="13">
                  <c:v>243225.69453885412</c:v>
                </c:pt>
                <c:pt idx="14">
                  <c:v>0</c:v>
                </c:pt>
                <c:pt idx="15">
                  <c:v>733154.09591179225</c:v>
                </c:pt>
                <c:pt idx="16">
                  <c:v>428392.90486082528</c:v>
                </c:pt>
                <c:pt idx="17">
                  <c:v>385286.56419868709</c:v>
                </c:pt>
                <c:pt idx="18">
                  <c:v>0</c:v>
                </c:pt>
                <c:pt idx="19">
                  <c:v>231621.91921701183</c:v>
                </c:pt>
                <c:pt idx="20">
                  <c:v>732231.78976432455</c:v>
                </c:pt>
                <c:pt idx="21">
                  <c:v>1201706.6478176089</c:v>
                </c:pt>
                <c:pt idx="22">
                  <c:v>84368.122533833186</c:v>
                </c:pt>
                <c:pt idx="23">
                  <c:v>538065.32989403745</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4"/>
                <c:pt idx="0">
                  <c:v>藍住町</c:v>
                </c:pt>
                <c:pt idx="1">
                  <c:v>阿南市</c:v>
                </c:pt>
                <c:pt idx="2">
                  <c:v>阿波市</c:v>
                </c:pt>
                <c:pt idx="3">
                  <c:v>石井町</c:v>
                </c:pt>
                <c:pt idx="4">
                  <c:v>板野町</c:v>
                </c:pt>
                <c:pt idx="5">
                  <c:v>海陽町</c:v>
                </c:pt>
                <c:pt idx="6">
                  <c:v>勝浦町</c:v>
                </c:pt>
                <c:pt idx="7">
                  <c:v>上板町</c:v>
                </c:pt>
                <c:pt idx="8">
                  <c:v>上勝町</c:v>
                </c:pt>
                <c:pt idx="9">
                  <c:v>神山町</c:v>
                </c:pt>
                <c:pt idx="10">
                  <c:v>北島町</c:v>
                </c:pt>
                <c:pt idx="11">
                  <c:v>小松島市</c:v>
                </c:pt>
                <c:pt idx="12">
                  <c:v>佐那河内村</c:v>
                </c:pt>
                <c:pt idx="13">
                  <c:v>つるぎ町</c:v>
                </c:pt>
                <c:pt idx="14">
                  <c:v>徳島市</c:v>
                </c:pt>
                <c:pt idx="15">
                  <c:v>那賀町</c:v>
                </c:pt>
                <c:pt idx="16">
                  <c:v>鳴門市</c:v>
                </c:pt>
                <c:pt idx="17">
                  <c:v>東みよし町</c:v>
                </c:pt>
                <c:pt idx="18">
                  <c:v>松茂町</c:v>
                </c:pt>
                <c:pt idx="19">
                  <c:v>美波町</c:v>
                </c:pt>
                <c:pt idx="20">
                  <c:v>美馬市</c:v>
                </c:pt>
                <c:pt idx="21">
                  <c:v>三好市</c:v>
                </c:pt>
                <c:pt idx="22">
                  <c:v>牟岐町</c:v>
                </c:pt>
                <c:pt idx="23">
                  <c:v>吉野川市</c:v>
                </c:pt>
              </c:strCache>
            </c:strRef>
          </c:cat>
          <c:val>
            <c:numRef>
              <c:f>再エネ比較シート!$BK$72:$BK$161</c:f>
              <c:numCache>
                <c:formatCode>#,##0_);[Red]\(#,##0\)</c:formatCode>
                <c:ptCount val="90"/>
                <c:pt idx="0">
                  <c:v>15111.791004946019</c:v>
                </c:pt>
                <c:pt idx="1">
                  <c:v>1556518.7537227385</c:v>
                </c:pt>
                <c:pt idx="2">
                  <c:v>1377851.998645691</c:v>
                </c:pt>
                <c:pt idx="3">
                  <c:v>166511.16091466226</c:v>
                </c:pt>
                <c:pt idx="4">
                  <c:v>19145.352761569113</c:v>
                </c:pt>
                <c:pt idx="5">
                  <c:v>303574.50840551953</c:v>
                </c:pt>
                <c:pt idx="6">
                  <c:v>344875.87534194218</c:v>
                </c:pt>
                <c:pt idx="7">
                  <c:v>244244.18657142395</c:v>
                </c:pt>
                <c:pt idx="8">
                  <c:v>415098.37300568866</c:v>
                </c:pt>
                <c:pt idx="9">
                  <c:v>336741.15917644487</c:v>
                </c:pt>
                <c:pt idx="10">
                  <c:v>-23677.909749703336</c:v>
                </c:pt>
                <c:pt idx="11">
                  <c:v>384566.60479949357</c:v>
                </c:pt>
                <c:pt idx="12">
                  <c:v>271654.33275817405</c:v>
                </c:pt>
                <c:pt idx="13">
                  <c:v>243225.69453885412</c:v>
                </c:pt>
                <c:pt idx="14">
                  <c:v>-202334.95692098793</c:v>
                </c:pt>
                <c:pt idx="15">
                  <c:v>733154.09591179225</c:v>
                </c:pt>
                <c:pt idx="16">
                  <c:v>428392.90486082528</c:v>
                </c:pt>
                <c:pt idx="17">
                  <c:v>385286.56419868709</c:v>
                </c:pt>
                <c:pt idx="18">
                  <c:v>-89059.391881801799</c:v>
                </c:pt>
                <c:pt idx="19">
                  <c:v>231621.91921701183</c:v>
                </c:pt>
                <c:pt idx="20">
                  <c:v>732231.78976432455</c:v>
                </c:pt>
                <c:pt idx="21">
                  <c:v>1201706.6478176089</c:v>
                </c:pt>
                <c:pt idx="22">
                  <c:v>84368.122533833186</c:v>
                </c:pt>
                <c:pt idx="23">
                  <c:v>538065.32989403745</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24"/>
                <c:pt idx="0">
                  <c:v>藍住町</c:v>
                </c:pt>
                <c:pt idx="1">
                  <c:v>阿南市</c:v>
                </c:pt>
                <c:pt idx="2">
                  <c:v>阿波市</c:v>
                </c:pt>
                <c:pt idx="3">
                  <c:v>石井町</c:v>
                </c:pt>
                <c:pt idx="4">
                  <c:v>板野町</c:v>
                </c:pt>
                <c:pt idx="5">
                  <c:v>海陽町</c:v>
                </c:pt>
                <c:pt idx="6">
                  <c:v>勝浦町</c:v>
                </c:pt>
                <c:pt idx="7">
                  <c:v>上板町</c:v>
                </c:pt>
                <c:pt idx="8">
                  <c:v>上勝町</c:v>
                </c:pt>
                <c:pt idx="9">
                  <c:v>神山町</c:v>
                </c:pt>
                <c:pt idx="10">
                  <c:v>北島町</c:v>
                </c:pt>
                <c:pt idx="11">
                  <c:v>小松島市</c:v>
                </c:pt>
                <c:pt idx="12">
                  <c:v>佐那河内村</c:v>
                </c:pt>
                <c:pt idx="13">
                  <c:v>つるぎ町</c:v>
                </c:pt>
                <c:pt idx="14">
                  <c:v>徳島市</c:v>
                </c:pt>
                <c:pt idx="15">
                  <c:v>那賀町</c:v>
                </c:pt>
                <c:pt idx="16">
                  <c:v>鳴門市</c:v>
                </c:pt>
                <c:pt idx="17">
                  <c:v>東みよし町</c:v>
                </c:pt>
                <c:pt idx="18">
                  <c:v>松茂町</c:v>
                </c:pt>
                <c:pt idx="19">
                  <c:v>美波町</c:v>
                </c:pt>
                <c:pt idx="20">
                  <c:v>美馬市</c:v>
                </c:pt>
                <c:pt idx="21">
                  <c:v>三好市</c:v>
                </c:pt>
                <c:pt idx="22">
                  <c:v>牟岐町</c:v>
                </c:pt>
                <c:pt idx="23">
                  <c:v>吉野川市</c:v>
                </c:pt>
              </c:strCache>
            </c:strRef>
          </c:cat>
          <c:val>
            <c:numRef>
              <c:f>再エネ比較シート!$BJ$72:$BJ$161</c:f>
              <c:numCache>
                <c:formatCode>#,##0_);[Red]\(#,##0\)</c:formatCode>
                <c:ptCount val="90"/>
                <c:pt idx="0">
                  <c:v>227919.52299505399</c:v>
                </c:pt>
                <c:pt idx="1">
                  <c:v>822286.3962772619</c:v>
                </c:pt>
                <c:pt idx="2">
                  <c:v>194325.23135430901</c:v>
                </c:pt>
                <c:pt idx="3">
                  <c:v>143084.64908533767</c:v>
                </c:pt>
                <c:pt idx="4">
                  <c:v>229938.09623843088</c:v>
                </c:pt>
                <c:pt idx="5">
                  <c:v>61473.572594480407</c:v>
                </c:pt>
                <c:pt idx="6">
                  <c:v>35096.406658057815</c:v>
                </c:pt>
                <c:pt idx="7">
                  <c:v>56363.068428576007</c:v>
                </c:pt>
                <c:pt idx="8">
                  <c:v>7524.1249943113553</c:v>
                </c:pt>
                <c:pt idx="9">
                  <c:v>26571.174823555164</c:v>
                </c:pt>
                <c:pt idx="10">
                  <c:v>160570.05374970334</c:v>
                </c:pt>
                <c:pt idx="11">
                  <c:v>252123.28720050646</c:v>
                </c:pt>
                <c:pt idx="12">
                  <c:v>9348.5702418259752</c:v>
                </c:pt>
                <c:pt idx="13">
                  <c:v>74108.021461145821</c:v>
                </c:pt>
                <c:pt idx="14">
                  <c:v>1949670.1459209877</c:v>
                </c:pt>
                <c:pt idx="15">
                  <c:v>109641.23308820765</c:v>
                </c:pt>
                <c:pt idx="16">
                  <c:v>479642.50613917469</c:v>
                </c:pt>
                <c:pt idx="17">
                  <c:v>69505.227801312896</c:v>
                </c:pt>
                <c:pt idx="18">
                  <c:v>219412.20288180179</c:v>
                </c:pt>
                <c:pt idx="19">
                  <c:v>34900.624782988147</c:v>
                </c:pt>
                <c:pt idx="20">
                  <c:v>169539.94623567534</c:v>
                </c:pt>
                <c:pt idx="21">
                  <c:v>156101.28218239098</c:v>
                </c:pt>
                <c:pt idx="22">
                  <c:v>21365.825466166818</c:v>
                </c:pt>
                <c:pt idx="23">
                  <c:v>233229.1511059624</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4"/>
                <c:pt idx="0">
                  <c:v>藍住町</c:v>
                </c:pt>
                <c:pt idx="1">
                  <c:v>阿南市</c:v>
                </c:pt>
                <c:pt idx="2">
                  <c:v>阿波市</c:v>
                </c:pt>
                <c:pt idx="3">
                  <c:v>石井町</c:v>
                </c:pt>
                <c:pt idx="4">
                  <c:v>板野町</c:v>
                </c:pt>
                <c:pt idx="5">
                  <c:v>海陽町</c:v>
                </c:pt>
                <c:pt idx="6">
                  <c:v>勝浦町</c:v>
                </c:pt>
                <c:pt idx="7">
                  <c:v>上板町</c:v>
                </c:pt>
                <c:pt idx="8">
                  <c:v>上勝町</c:v>
                </c:pt>
                <c:pt idx="9">
                  <c:v>神山町</c:v>
                </c:pt>
                <c:pt idx="10">
                  <c:v>北島町</c:v>
                </c:pt>
                <c:pt idx="11">
                  <c:v>小松島市</c:v>
                </c:pt>
                <c:pt idx="12">
                  <c:v>佐那河内村</c:v>
                </c:pt>
                <c:pt idx="13">
                  <c:v>つるぎ町</c:v>
                </c:pt>
                <c:pt idx="14">
                  <c:v>徳島市</c:v>
                </c:pt>
                <c:pt idx="15">
                  <c:v>那賀町</c:v>
                </c:pt>
                <c:pt idx="16">
                  <c:v>鳴門市</c:v>
                </c:pt>
                <c:pt idx="17">
                  <c:v>東みよし町</c:v>
                </c:pt>
                <c:pt idx="18">
                  <c:v>松茂町</c:v>
                </c:pt>
                <c:pt idx="19">
                  <c:v>美波町</c:v>
                </c:pt>
                <c:pt idx="20">
                  <c:v>美馬市</c:v>
                </c:pt>
                <c:pt idx="21">
                  <c:v>三好市</c:v>
                </c:pt>
                <c:pt idx="22">
                  <c:v>牟岐町</c:v>
                </c:pt>
                <c:pt idx="23">
                  <c:v>吉野川市</c:v>
                </c:pt>
              </c:strCache>
            </c:strRef>
          </c:cat>
          <c:val>
            <c:numRef>
              <c:f>再エネ比較シート!$BJ$72:$BJ$161</c:f>
              <c:numCache>
                <c:formatCode>#,##0_);[Red]\(#,##0\)</c:formatCode>
                <c:ptCount val="90"/>
                <c:pt idx="0">
                  <c:v>227919.52299505399</c:v>
                </c:pt>
                <c:pt idx="1">
                  <c:v>822286.3962772619</c:v>
                </c:pt>
                <c:pt idx="2">
                  <c:v>194325.23135430901</c:v>
                </c:pt>
                <c:pt idx="3">
                  <c:v>143084.64908533767</c:v>
                </c:pt>
                <c:pt idx="4">
                  <c:v>229938.09623843088</c:v>
                </c:pt>
                <c:pt idx="5">
                  <c:v>61473.572594480407</c:v>
                </c:pt>
                <c:pt idx="6">
                  <c:v>35096.406658057815</c:v>
                </c:pt>
                <c:pt idx="7">
                  <c:v>56363.068428576007</c:v>
                </c:pt>
                <c:pt idx="8">
                  <c:v>7524.1249943113553</c:v>
                </c:pt>
                <c:pt idx="9">
                  <c:v>26571.174823555164</c:v>
                </c:pt>
                <c:pt idx="10">
                  <c:v>160570.05374970334</c:v>
                </c:pt>
                <c:pt idx="11">
                  <c:v>252123.28720050646</c:v>
                </c:pt>
                <c:pt idx="12">
                  <c:v>9348.5702418259752</c:v>
                </c:pt>
                <c:pt idx="13">
                  <c:v>74108.021461145821</c:v>
                </c:pt>
                <c:pt idx="14">
                  <c:v>1949670.1459209877</c:v>
                </c:pt>
                <c:pt idx="15">
                  <c:v>109641.23308820765</c:v>
                </c:pt>
                <c:pt idx="16">
                  <c:v>479642.50613917469</c:v>
                </c:pt>
                <c:pt idx="17">
                  <c:v>69505.227801312896</c:v>
                </c:pt>
                <c:pt idx="18">
                  <c:v>219412.20288180179</c:v>
                </c:pt>
                <c:pt idx="19">
                  <c:v>34900.624782988147</c:v>
                </c:pt>
                <c:pt idx="20">
                  <c:v>169539.94623567534</c:v>
                </c:pt>
                <c:pt idx="21">
                  <c:v>156101.28218239098</c:v>
                </c:pt>
                <c:pt idx="22">
                  <c:v>21365.825466166818</c:v>
                </c:pt>
                <c:pt idx="23">
                  <c:v>233229.1511059624</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24"/>
                <c:pt idx="0">
                  <c:v>藍住町</c:v>
                </c:pt>
                <c:pt idx="1">
                  <c:v>阿南市</c:v>
                </c:pt>
                <c:pt idx="2">
                  <c:v>阿波市</c:v>
                </c:pt>
                <c:pt idx="3">
                  <c:v>石井町</c:v>
                </c:pt>
                <c:pt idx="4">
                  <c:v>板野町</c:v>
                </c:pt>
                <c:pt idx="5">
                  <c:v>海陽町</c:v>
                </c:pt>
                <c:pt idx="6">
                  <c:v>勝浦町</c:v>
                </c:pt>
                <c:pt idx="7">
                  <c:v>上板町</c:v>
                </c:pt>
                <c:pt idx="8">
                  <c:v>上勝町</c:v>
                </c:pt>
                <c:pt idx="9">
                  <c:v>神山町</c:v>
                </c:pt>
                <c:pt idx="10">
                  <c:v>北島町</c:v>
                </c:pt>
                <c:pt idx="11">
                  <c:v>小松島市</c:v>
                </c:pt>
                <c:pt idx="12">
                  <c:v>佐那河内村</c:v>
                </c:pt>
                <c:pt idx="13">
                  <c:v>つるぎ町</c:v>
                </c:pt>
                <c:pt idx="14">
                  <c:v>徳島市</c:v>
                </c:pt>
                <c:pt idx="15">
                  <c:v>那賀町</c:v>
                </c:pt>
                <c:pt idx="16">
                  <c:v>鳴門市</c:v>
                </c:pt>
                <c:pt idx="17">
                  <c:v>東みよし町</c:v>
                </c:pt>
                <c:pt idx="18">
                  <c:v>松茂町</c:v>
                </c:pt>
                <c:pt idx="19">
                  <c:v>美波町</c:v>
                </c:pt>
                <c:pt idx="20">
                  <c:v>美馬市</c:v>
                </c:pt>
                <c:pt idx="21">
                  <c:v>三好市</c:v>
                </c:pt>
                <c:pt idx="22">
                  <c:v>牟岐町</c:v>
                </c:pt>
                <c:pt idx="23">
                  <c:v>吉野川市</c:v>
                </c:pt>
              </c:strCache>
            </c:strRef>
          </c:cat>
          <c:val>
            <c:numRef>
              <c:f>再エネ比較シート!$BE$72:$BE$161</c:f>
              <c:numCache>
                <c:formatCode>#,##0_);[Red]\(#,##0\)</c:formatCode>
                <c:ptCount val="90"/>
                <c:pt idx="0">
                  <c:v>243031.31400000001</c:v>
                </c:pt>
                <c:pt idx="1">
                  <c:v>2071914.2380000001</c:v>
                </c:pt>
                <c:pt idx="2">
                  <c:v>1361357.2</c:v>
                </c:pt>
                <c:pt idx="3">
                  <c:v>309024.22899999993</c:v>
                </c:pt>
                <c:pt idx="4">
                  <c:v>202389.446</c:v>
                </c:pt>
                <c:pt idx="5">
                  <c:v>262495.24799999996</c:v>
                </c:pt>
                <c:pt idx="6">
                  <c:v>149421.72899999999</c:v>
                </c:pt>
                <c:pt idx="7">
                  <c:v>269738.07499999995</c:v>
                </c:pt>
                <c:pt idx="8">
                  <c:v>54363.259999999995</c:v>
                </c:pt>
                <c:pt idx="9">
                  <c:v>159788.29700000002</c:v>
                </c:pt>
                <c:pt idx="10">
                  <c:v>136892.144</c:v>
                </c:pt>
                <c:pt idx="11">
                  <c:v>629311.65300000005</c:v>
                </c:pt>
                <c:pt idx="12">
                  <c:v>100115.65000000001</c:v>
                </c:pt>
                <c:pt idx="13">
                  <c:v>190327.03300000002</c:v>
                </c:pt>
                <c:pt idx="14">
                  <c:v>1709693.3219999999</c:v>
                </c:pt>
                <c:pt idx="15">
                  <c:v>246687.20199999999</c:v>
                </c:pt>
                <c:pt idx="16">
                  <c:v>697810.16599999997</c:v>
                </c:pt>
                <c:pt idx="17">
                  <c:v>247787.23500000004</c:v>
                </c:pt>
                <c:pt idx="18">
                  <c:v>130352.81099999999</c:v>
                </c:pt>
                <c:pt idx="19">
                  <c:v>161721.61800000002</c:v>
                </c:pt>
                <c:pt idx="20">
                  <c:v>627105.01799999992</c:v>
                </c:pt>
                <c:pt idx="21">
                  <c:v>456088.92200000002</c:v>
                </c:pt>
                <c:pt idx="22">
                  <c:v>84510.861000000004</c:v>
                </c:pt>
                <c:pt idx="23">
                  <c:v>567946.63099999994</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24"/>
                <c:pt idx="0">
                  <c:v>藍住町</c:v>
                </c:pt>
                <c:pt idx="1">
                  <c:v>阿南市</c:v>
                </c:pt>
                <c:pt idx="2">
                  <c:v>阿波市</c:v>
                </c:pt>
                <c:pt idx="3">
                  <c:v>石井町</c:v>
                </c:pt>
                <c:pt idx="4">
                  <c:v>板野町</c:v>
                </c:pt>
                <c:pt idx="5">
                  <c:v>海陽町</c:v>
                </c:pt>
                <c:pt idx="6">
                  <c:v>勝浦町</c:v>
                </c:pt>
                <c:pt idx="7">
                  <c:v>上板町</c:v>
                </c:pt>
                <c:pt idx="8">
                  <c:v>上勝町</c:v>
                </c:pt>
                <c:pt idx="9">
                  <c:v>神山町</c:v>
                </c:pt>
                <c:pt idx="10">
                  <c:v>北島町</c:v>
                </c:pt>
                <c:pt idx="11">
                  <c:v>小松島市</c:v>
                </c:pt>
                <c:pt idx="12">
                  <c:v>佐那河内村</c:v>
                </c:pt>
                <c:pt idx="13">
                  <c:v>つるぎ町</c:v>
                </c:pt>
                <c:pt idx="14">
                  <c:v>徳島市</c:v>
                </c:pt>
                <c:pt idx="15">
                  <c:v>那賀町</c:v>
                </c:pt>
                <c:pt idx="16">
                  <c:v>鳴門市</c:v>
                </c:pt>
                <c:pt idx="17">
                  <c:v>東みよし町</c:v>
                </c:pt>
                <c:pt idx="18">
                  <c:v>松茂町</c:v>
                </c:pt>
                <c:pt idx="19">
                  <c:v>美波町</c:v>
                </c:pt>
                <c:pt idx="20">
                  <c:v>美馬市</c:v>
                </c:pt>
                <c:pt idx="21">
                  <c:v>三好市</c:v>
                </c:pt>
                <c:pt idx="22">
                  <c:v>牟岐町</c:v>
                </c:pt>
                <c:pt idx="23">
                  <c:v>吉野川市</c:v>
                </c:pt>
              </c:strCache>
            </c:strRef>
          </c:cat>
          <c:val>
            <c:numRef>
              <c:f>再エネ比較シート!$BF$72:$BF$161</c:f>
              <c:numCache>
                <c:formatCode>#,##0_);[Red]\(#,##0\)</c:formatCode>
                <c:ptCount val="90"/>
                <c:pt idx="0">
                  <c:v>0</c:v>
                </c:pt>
                <c:pt idx="1">
                  <c:v>306099.815</c:v>
                </c:pt>
                <c:pt idx="2">
                  <c:v>210820.03</c:v>
                </c:pt>
                <c:pt idx="3">
                  <c:v>571.58100000000002</c:v>
                </c:pt>
                <c:pt idx="4">
                  <c:v>46694.00299999999</c:v>
                </c:pt>
                <c:pt idx="5">
                  <c:v>98423.288</c:v>
                </c:pt>
                <c:pt idx="6">
                  <c:v>225743.889</c:v>
                </c:pt>
                <c:pt idx="7">
                  <c:v>30869.18</c:v>
                </c:pt>
                <c:pt idx="8">
                  <c:v>339102.98300000001</c:v>
                </c:pt>
                <c:pt idx="9">
                  <c:v>174048.51800000001</c:v>
                </c:pt>
                <c:pt idx="10">
                  <c:v>0</c:v>
                </c:pt>
                <c:pt idx="11">
                  <c:v>7378.2389999999996</c:v>
                </c:pt>
                <c:pt idx="12">
                  <c:v>175779.08600000001</c:v>
                </c:pt>
                <c:pt idx="13">
                  <c:v>87058.517999999982</c:v>
                </c:pt>
                <c:pt idx="14">
                  <c:v>37445.099000000002</c:v>
                </c:pt>
                <c:pt idx="15">
                  <c:v>515233.19799999997</c:v>
                </c:pt>
                <c:pt idx="16">
                  <c:v>210225.245</c:v>
                </c:pt>
                <c:pt idx="17">
                  <c:v>194645.79399999999</c:v>
                </c:pt>
                <c:pt idx="18">
                  <c:v>0</c:v>
                </c:pt>
                <c:pt idx="19">
                  <c:v>104497.30100000001</c:v>
                </c:pt>
                <c:pt idx="20">
                  <c:v>206434.652</c:v>
                </c:pt>
                <c:pt idx="21">
                  <c:v>704701.97199999995</c:v>
                </c:pt>
                <c:pt idx="22">
                  <c:v>20751.579000000005</c:v>
                </c:pt>
                <c:pt idx="23">
                  <c:v>187849.522</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24"/>
                <c:pt idx="0">
                  <c:v>藍住町</c:v>
                </c:pt>
                <c:pt idx="1">
                  <c:v>阿南市</c:v>
                </c:pt>
                <c:pt idx="2">
                  <c:v>阿波市</c:v>
                </c:pt>
                <c:pt idx="3">
                  <c:v>石井町</c:v>
                </c:pt>
                <c:pt idx="4">
                  <c:v>板野町</c:v>
                </c:pt>
                <c:pt idx="5">
                  <c:v>海陽町</c:v>
                </c:pt>
                <c:pt idx="6">
                  <c:v>勝浦町</c:v>
                </c:pt>
                <c:pt idx="7">
                  <c:v>上板町</c:v>
                </c:pt>
                <c:pt idx="8">
                  <c:v>上勝町</c:v>
                </c:pt>
                <c:pt idx="9">
                  <c:v>神山町</c:v>
                </c:pt>
                <c:pt idx="10">
                  <c:v>北島町</c:v>
                </c:pt>
                <c:pt idx="11">
                  <c:v>小松島市</c:v>
                </c:pt>
                <c:pt idx="12">
                  <c:v>佐那河内村</c:v>
                </c:pt>
                <c:pt idx="13">
                  <c:v>つるぎ町</c:v>
                </c:pt>
                <c:pt idx="14">
                  <c:v>徳島市</c:v>
                </c:pt>
                <c:pt idx="15">
                  <c:v>那賀町</c:v>
                </c:pt>
                <c:pt idx="16">
                  <c:v>鳴門市</c:v>
                </c:pt>
                <c:pt idx="17">
                  <c:v>東みよし町</c:v>
                </c:pt>
                <c:pt idx="18">
                  <c:v>松茂町</c:v>
                </c:pt>
                <c:pt idx="19">
                  <c:v>美波町</c:v>
                </c:pt>
                <c:pt idx="20">
                  <c:v>美馬市</c:v>
                </c:pt>
                <c:pt idx="21">
                  <c:v>三好市</c:v>
                </c:pt>
                <c:pt idx="22">
                  <c:v>牟岐町</c:v>
                </c:pt>
                <c:pt idx="23">
                  <c:v>吉野川市</c:v>
                </c:pt>
              </c:strCache>
            </c:strRef>
          </c:cat>
          <c:val>
            <c:numRef>
              <c:f>再エネ比較シート!$BG$72:$BG$161</c:f>
              <c:numCache>
                <c:formatCode>#,##0_);[Red]\(#,##0\)</c:formatCode>
                <c:ptCount val="90"/>
                <c:pt idx="0">
                  <c:v>0</c:v>
                </c:pt>
                <c:pt idx="1">
                  <c:v>791.09699999999987</c:v>
                </c:pt>
                <c:pt idx="2">
                  <c:v>0</c:v>
                </c:pt>
                <c:pt idx="3">
                  <c:v>0</c:v>
                </c:pt>
                <c:pt idx="4">
                  <c:v>0</c:v>
                </c:pt>
                <c:pt idx="5">
                  <c:v>4129.5450000000001</c:v>
                </c:pt>
                <c:pt idx="6">
                  <c:v>4806.6639999999998</c:v>
                </c:pt>
                <c:pt idx="7">
                  <c:v>0</c:v>
                </c:pt>
                <c:pt idx="8">
                  <c:v>29156.255000000001</c:v>
                </c:pt>
                <c:pt idx="9">
                  <c:v>29475.519</c:v>
                </c:pt>
                <c:pt idx="10">
                  <c:v>0</c:v>
                </c:pt>
                <c:pt idx="11">
                  <c:v>0</c:v>
                </c:pt>
                <c:pt idx="12">
                  <c:v>5108.1670000000013</c:v>
                </c:pt>
                <c:pt idx="13">
                  <c:v>39948.165000000001</c:v>
                </c:pt>
                <c:pt idx="14">
                  <c:v>196.768</c:v>
                </c:pt>
                <c:pt idx="15">
                  <c:v>80874.929000000018</c:v>
                </c:pt>
                <c:pt idx="16">
                  <c:v>0</c:v>
                </c:pt>
                <c:pt idx="17">
                  <c:v>12358.763000000003</c:v>
                </c:pt>
                <c:pt idx="18">
                  <c:v>0</c:v>
                </c:pt>
                <c:pt idx="19">
                  <c:v>303.625</c:v>
                </c:pt>
                <c:pt idx="20">
                  <c:v>68232.066000000006</c:v>
                </c:pt>
                <c:pt idx="21">
                  <c:v>197017.03599999999</c:v>
                </c:pt>
                <c:pt idx="22">
                  <c:v>471.50799999999998</c:v>
                </c:pt>
                <c:pt idx="23">
                  <c:v>15498.328</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24"/>
                <c:pt idx="0">
                  <c:v>藍住町</c:v>
                </c:pt>
                <c:pt idx="1">
                  <c:v>阿南市</c:v>
                </c:pt>
                <c:pt idx="2">
                  <c:v>阿波市</c:v>
                </c:pt>
                <c:pt idx="3">
                  <c:v>石井町</c:v>
                </c:pt>
                <c:pt idx="4">
                  <c:v>板野町</c:v>
                </c:pt>
                <c:pt idx="5">
                  <c:v>海陽町</c:v>
                </c:pt>
                <c:pt idx="6">
                  <c:v>勝浦町</c:v>
                </c:pt>
                <c:pt idx="7">
                  <c:v>上板町</c:v>
                </c:pt>
                <c:pt idx="8">
                  <c:v>上勝町</c:v>
                </c:pt>
                <c:pt idx="9">
                  <c:v>神山町</c:v>
                </c:pt>
                <c:pt idx="10">
                  <c:v>北島町</c:v>
                </c:pt>
                <c:pt idx="11">
                  <c:v>小松島市</c:v>
                </c:pt>
                <c:pt idx="12">
                  <c:v>佐那河内村</c:v>
                </c:pt>
                <c:pt idx="13">
                  <c:v>つるぎ町</c:v>
                </c:pt>
                <c:pt idx="14">
                  <c:v>徳島市</c:v>
                </c:pt>
                <c:pt idx="15">
                  <c:v>那賀町</c:v>
                </c:pt>
                <c:pt idx="16">
                  <c:v>鳴門市</c:v>
                </c:pt>
                <c:pt idx="17">
                  <c:v>東みよし町</c:v>
                </c:pt>
                <c:pt idx="18">
                  <c:v>松茂町</c:v>
                </c:pt>
                <c:pt idx="19">
                  <c:v>美波町</c:v>
                </c:pt>
                <c:pt idx="20">
                  <c:v>美馬市</c:v>
                </c:pt>
                <c:pt idx="21">
                  <c:v>三好市</c:v>
                </c:pt>
                <c:pt idx="22">
                  <c:v>牟岐町</c:v>
                </c:pt>
                <c:pt idx="23">
                  <c:v>吉野川市</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4"/>
                <c:pt idx="0">
                  <c:v>藍住町</c:v>
                </c:pt>
                <c:pt idx="1">
                  <c:v>阿南市</c:v>
                </c:pt>
                <c:pt idx="2">
                  <c:v>阿波市</c:v>
                </c:pt>
                <c:pt idx="3">
                  <c:v>石井町</c:v>
                </c:pt>
                <c:pt idx="4">
                  <c:v>板野町</c:v>
                </c:pt>
                <c:pt idx="5">
                  <c:v>海陽町</c:v>
                </c:pt>
                <c:pt idx="6">
                  <c:v>勝浦町</c:v>
                </c:pt>
                <c:pt idx="7">
                  <c:v>上板町</c:v>
                </c:pt>
                <c:pt idx="8">
                  <c:v>上勝町</c:v>
                </c:pt>
                <c:pt idx="9">
                  <c:v>神山町</c:v>
                </c:pt>
                <c:pt idx="10">
                  <c:v>北島町</c:v>
                </c:pt>
                <c:pt idx="11">
                  <c:v>小松島市</c:v>
                </c:pt>
                <c:pt idx="12">
                  <c:v>佐那河内村</c:v>
                </c:pt>
                <c:pt idx="13">
                  <c:v>つるぎ町</c:v>
                </c:pt>
                <c:pt idx="14">
                  <c:v>徳島市</c:v>
                </c:pt>
                <c:pt idx="15">
                  <c:v>那賀町</c:v>
                </c:pt>
                <c:pt idx="16">
                  <c:v>鳴門市</c:v>
                </c:pt>
                <c:pt idx="17">
                  <c:v>東みよし町</c:v>
                </c:pt>
                <c:pt idx="18">
                  <c:v>松茂町</c:v>
                </c:pt>
                <c:pt idx="19">
                  <c:v>美波町</c:v>
                </c:pt>
                <c:pt idx="20">
                  <c:v>美馬市</c:v>
                </c:pt>
                <c:pt idx="21">
                  <c:v>三好市</c:v>
                </c:pt>
                <c:pt idx="22">
                  <c:v>牟岐町</c:v>
                </c:pt>
                <c:pt idx="23">
                  <c:v>吉野川市</c:v>
                </c:pt>
              </c:strCache>
            </c:strRef>
          </c:cat>
          <c:val>
            <c:numRef>
              <c:f>再エネ比較シート!$BI$72:$BI$161</c:f>
              <c:numCache>
                <c:formatCode>#,##0_);[Red]\(#,##0\)</c:formatCode>
                <c:ptCount val="90"/>
                <c:pt idx="0">
                  <c:v>243031.31400000001</c:v>
                </c:pt>
                <c:pt idx="1">
                  <c:v>2378805.1500000004</c:v>
                </c:pt>
                <c:pt idx="2">
                  <c:v>1572177.23</c:v>
                </c:pt>
                <c:pt idx="3">
                  <c:v>309595.80999999994</c:v>
                </c:pt>
                <c:pt idx="4">
                  <c:v>249083.44899999999</c:v>
                </c:pt>
                <c:pt idx="5">
                  <c:v>365048.08099999995</c:v>
                </c:pt>
                <c:pt idx="6">
                  <c:v>379972.28200000001</c:v>
                </c:pt>
                <c:pt idx="7">
                  <c:v>300607.25499999995</c:v>
                </c:pt>
                <c:pt idx="8">
                  <c:v>422622.49800000002</c:v>
                </c:pt>
                <c:pt idx="9">
                  <c:v>363312.33400000003</c:v>
                </c:pt>
                <c:pt idx="10">
                  <c:v>136892.144</c:v>
                </c:pt>
                <c:pt idx="11">
                  <c:v>636689.89199999999</c:v>
                </c:pt>
                <c:pt idx="12">
                  <c:v>281002.90300000005</c:v>
                </c:pt>
                <c:pt idx="13">
                  <c:v>317333.71599999996</c:v>
                </c:pt>
                <c:pt idx="14">
                  <c:v>1747335.1889999998</c:v>
                </c:pt>
                <c:pt idx="15">
                  <c:v>842795.32899999991</c:v>
                </c:pt>
                <c:pt idx="16">
                  <c:v>908035.41099999996</c:v>
                </c:pt>
                <c:pt idx="17">
                  <c:v>454791.79200000002</c:v>
                </c:pt>
                <c:pt idx="18">
                  <c:v>130352.81099999999</c:v>
                </c:pt>
                <c:pt idx="19">
                  <c:v>266522.54399999999</c:v>
                </c:pt>
                <c:pt idx="20">
                  <c:v>901771.73599999992</c:v>
                </c:pt>
                <c:pt idx="21">
                  <c:v>1357807.93</c:v>
                </c:pt>
                <c:pt idx="22">
                  <c:v>105733.948</c:v>
                </c:pt>
                <c:pt idx="23">
                  <c:v>771294.48099999991</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再エネ比較シート!$CO$13:$CO$42</c:f>
              <c:numCache>
                <c:formatCode>0.0%</c:formatCode>
                <c:ptCount val="30"/>
                <c:pt idx="0">
                  <c:v>0.10565323012311113</c:v>
                </c:pt>
                <c:pt idx="1">
                  <c:v>7.6060421116875193E-2</c:v>
                </c:pt>
                <c:pt idx="2">
                  <c:v>0.10148658749273316</c:v>
                </c:pt>
                <c:pt idx="3">
                  <c:v>0.10745077853558101</c:v>
                </c:pt>
                <c:pt idx="4">
                  <c:v>0.13320323136970136</c:v>
                </c:pt>
                <c:pt idx="5">
                  <c:v>1.2191510365251727E-2</c:v>
                </c:pt>
                <c:pt idx="6">
                  <c:v>9.8161397030540817E-2</c:v>
                </c:pt>
                <c:pt idx="7">
                  <c:v>1.735357917570499E-2</c:v>
                </c:pt>
                <c:pt idx="8">
                  <c:v>6.2406544111179525E-2</c:v>
                </c:pt>
                <c:pt idx="9">
                  <c:v>3.0945991278094599E-2</c:v>
                </c:pt>
                <c:pt idx="10">
                  <c:v>0.15536625229062453</c:v>
                </c:pt>
                <c:pt idx="11">
                  <c:v>8.2401773501249942E-2</c:v>
                </c:pt>
                <c:pt idx="12">
                  <c:v>0.10206329703851205</c:v>
                </c:pt>
                <c:pt idx="13">
                  <c:v>5.936757905261842E-2</c:v>
                </c:pt>
                <c:pt idx="14">
                  <c:v>0.10108682949631881</c:v>
                </c:pt>
                <c:pt idx="15">
                  <c:v>9.3859649122807018E-2</c:v>
                </c:pt>
                <c:pt idx="16">
                  <c:v>4.4077255090029209E-2</c:v>
                </c:pt>
                <c:pt idx="17">
                  <c:v>6.610646576703369E-2</c:v>
                </c:pt>
                <c:pt idx="18">
                  <c:v>0.11781690807535738</c:v>
                </c:pt>
                <c:pt idx="19">
                  <c:v>1.3149166959303913E-2</c:v>
                </c:pt>
                <c:pt idx="20">
                  <c:v>0.12376373626373627</c:v>
                </c:pt>
                <c:pt idx="21">
                  <c:v>7.5499034127495174E-2</c:v>
                </c:pt>
                <c:pt idx="22">
                  <c:v>0.11776288031503446</c:v>
                </c:pt>
                <c:pt idx="23">
                  <c:v>3.5858289293403796E-2</c:v>
                </c:pt>
                <c:pt idx="24">
                  <c:v>9.9654077619295831E-2</c:v>
                </c:pt>
                <c:pt idx="25">
                  <c:v>6.3605493892858952E-2</c:v>
                </c:pt>
                <c:pt idx="26">
                  <c:v>5.100324637227676E-2</c:v>
                </c:pt>
                <c:pt idx="27">
                  <c:v>6.3160938532716454E-2</c:v>
                </c:pt>
                <c:pt idx="28">
                  <c:v>7.3862049706785809E-2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再エネ比較シート!$CC$13:$CC$42</c:f>
              <c:numCache>
                <c:formatCode>0.0%</c:formatCode>
                <c:ptCount val="30"/>
                <c:pt idx="0">
                  <c:v>5.5377867619492906E-2</c:v>
                </c:pt>
                <c:pt idx="1">
                  <c:v>2.5422789488097949E-2</c:v>
                </c:pt>
                <c:pt idx="2">
                  <c:v>3.8683079100899125E-2</c:v>
                </c:pt>
                <c:pt idx="3">
                  <c:v>5.3348038486606457E-2</c:v>
                </c:pt>
                <c:pt idx="4">
                  <c:v>2.7615572451465349E-2</c:v>
                </c:pt>
                <c:pt idx="5">
                  <c:v>4.7553590389271807E-3</c:v>
                </c:pt>
                <c:pt idx="6">
                  <c:v>3.561739175376314E-2</c:v>
                </c:pt>
                <c:pt idx="7">
                  <c:v>1.0225830290573692E-2</c:v>
                </c:pt>
                <c:pt idx="8">
                  <c:v>3.671430781536373E-2</c:v>
                </c:pt>
                <c:pt idx="9">
                  <c:v>4.84345829690307E-3</c:v>
                </c:pt>
                <c:pt idx="10">
                  <c:v>9.1640318028657949E-2</c:v>
                </c:pt>
                <c:pt idx="11">
                  <c:v>1.5567273218041073E-2</c:v>
                </c:pt>
                <c:pt idx="12">
                  <c:v>2.6677492295038855E-2</c:v>
                </c:pt>
                <c:pt idx="13">
                  <c:v>2.9867608492064854E-2</c:v>
                </c:pt>
                <c:pt idx="14">
                  <c:v>5.2454772374834605E-2</c:v>
                </c:pt>
                <c:pt idx="15">
                  <c:v>3.2651233999843508E-2</c:v>
                </c:pt>
                <c:pt idx="16">
                  <c:v>2.2981442406932732E-2</c:v>
                </c:pt>
                <c:pt idx="17">
                  <c:v>3.7488224874444295E-2</c:v>
                </c:pt>
                <c:pt idx="18">
                  <c:v>2.9307878348649848E-2</c:v>
                </c:pt>
                <c:pt idx="19">
                  <c:v>6.588312251976031E-3</c:v>
                </c:pt>
                <c:pt idx="20">
                  <c:v>3.3607494436266483E-2</c:v>
                </c:pt>
                <c:pt idx="21">
                  <c:v>1.8760466453424416E-2</c:v>
                </c:pt>
                <c:pt idx="22">
                  <c:v>5.8345325762484135E-2</c:v>
                </c:pt>
                <c:pt idx="23">
                  <c:v>2.589489291390655E-2</c:v>
                </c:pt>
                <c:pt idx="24">
                  <c:v>2.8380938539200231E-2</c:v>
                </c:pt>
                <c:pt idx="25">
                  <c:v>1.4331581170115241E-2</c:v>
                </c:pt>
                <c:pt idx="26">
                  <c:v>1.6740040599611001E-2</c:v>
                </c:pt>
                <c:pt idx="27">
                  <c:v>3.2177030869428531E-2</c:v>
                </c:pt>
                <c:pt idx="28">
                  <c:v>4.3442544267720942E-2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再エネ比較シート!$CD$13:$CD$42</c:f>
              <c:numCache>
                <c:formatCode>0.0%</c:formatCode>
                <c:ptCount val="30"/>
                <c:pt idx="0">
                  <c:v>0.20500332205126534</c:v>
                </c:pt>
                <c:pt idx="1">
                  <c:v>0.1699765848399257</c:v>
                </c:pt>
                <c:pt idx="2">
                  <c:v>0.20122397134495776</c:v>
                </c:pt>
                <c:pt idx="3">
                  <c:v>0.5503296580031094</c:v>
                </c:pt>
                <c:pt idx="4">
                  <c:v>0.17247035548257661</c:v>
                </c:pt>
                <c:pt idx="5">
                  <c:v>6.1126623263833479E-3</c:v>
                </c:pt>
                <c:pt idx="6">
                  <c:v>0.39372493166138883</c:v>
                </c:pt>
                <c:pt idx="7">
                  <c:v>1.651081851140454E-2</c:v>
                </c:pt>
                <c:pt idx="8">
                  <c:v>3.51653542179007E-2</c:v>
                </c:pt>
                <c:pt idx="9">
                  <c:v>2.850011463197476E-3</c:v>
                </c:pt>
                <c:pt idx="10">
                  <c:v>9.8260364709063602E-2</c:v>
                </c:pt>
                <c:pt idx="11">
                  <c:v>0.14189463899978935</c:v>
                </c:pt>
                <c:pt idx="12">
                  <c:v>0.11783622183029964</c:v>
                </c:pt>
                <c:pt idx="13">
                  <c:v>5.9967603163258033E-2</c:v>
                </c:pt>
                <c:pt idx="14">
                  <c:v>0.3720750241854669</c:v>
                </c:pt>
                <c:pt idx="15">
                  <c:v>0.42266788752898282</c:v>
                </c:pt>
                <c:pt idx="16">
                  <c:v>9.8033833598531878E-2</c:v>
                </c:pt>
                <c:pt idx="17">
                  <c:v>5.447093602915612E-2</c:v>
                </c:pt>
                <c:pt idx="18">
                  <c:v>5.1363614537596372E-2</c:v>
                </c:pt>
                <c:pt idx="19">
                  <c:v>2.4556798041073382E-2</c:v>
                </c:pt>
                <c:pt idx="20">
                  <c:v>0.12717436191001366</c:v>
                </c:pt>
                <c:pt idx="21">
                  <c:v>0.15337570846066015</c:v>
                </c:pt>
                <c:pt idx="22">
                  <c:v>0.15414646168304047</c:v>
                </c:pt>
                <c:pt idx="23">
                  <c:v>8.0853299657460589E-2</c:v>
                </c:pt>
                <c:pt idx="24">
                  <c:v>0.13779270706139182</c:v>
                </c:pt>
                <c:pt idx="25">
                  <c:v>2.1551472984162493E-2</c:v>
                </c:pt>
                <c:pt idx="26">
                  <c:v>0.15712187110806489</c:v>
                </c:pt>
                <c:pt idx="27">
                  <c:v>0.25914555912292608</c:v>
                </c:pt>
                <c:pt idx="28">
                  <c:v>6.1804084360198061E-2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再エネ比較シート!$CE$13:$CE$42</c:f>
              <c:numCache>
                <c:formatCode>0.0%</c:formatCode>
                <c:ptCount val="30"/>
                <c:pt idx="0">
                  <c:v>0</c:v>
                </c:pt>
                <c:pt idx="1">
                  <c:v>8.8775718279740336E-5</c:v>
                </c:pt>
                <c:pt idx="2">
                  <c:v>0</c:v>
                </c:pt>
                <c:pt idx="3">
                  <c:v>0</c:v>
                </c:pt>
                <c:pt idx="4">
                  <c:v>0</c:v>
                </c:pt>
                <c:pt idx="5">
                  <c:v>0</c:v>
                </c:pt>
                <c:pt idx="6">
                  <c:v>0</c:v>
                </c:pt>
                <c:pt idx="7">
                  <c:v>8.4880443518134049E-4</c:v>
                </c:pt>
                <c:pt idx="8">
                  <c:v>0</c:v>
                </c:pt>
                <c:pt idx="9">
                  <c:v>0</c:v>
                </c:pt>
                <c:pt idx="10">
                  <c:v>0</c:v>
                </c:pt>
                <c:pt idx="11">
                  <c:v>0</c:v>
                </c:pt>
                <c:pt idx="12">
                  <c:v>0</c:v>
                </c:pt>
                <c:pt idx="13">
                  <c:v>0</c:v>
                </c:pt>
                <c:pt idx="14">
                  <c:v>0</c:v>
                </c:pt>
                <c:pt idx="15">
                  <c:v>1.2182014196687112E-4</c:v>
                </c:pt>
                <c:pt idx="16">
                  <c:v>2.050989133545921E-5</c:v>
                </c:pt>
                <c:pt idx="17">
                  <c:v>0</c:v>
                </c:pt>
                <c:pt idx="18">
                  <c:v>0</c:v>
                </c:pt>
                <c:pt idx="19">
                  <c:v>0.34647017614993414</c:v>
                </c:pt>
                <c:pt idx="20">
                  <c:v>0</c:v>
                </c:pt>
                <c:pt idx="21">
                  <c:v>0</c:v>
                </c:pt>
                <c:pt idx="22">
                  <c:v>0</c:v>
                </c:pt>
                <c:pt idx="23">
                  <c:v>0</c:v>
                </c:pt>
                <c:pt idx="24">
                  <c:v>0</c:v>
                </c:pt>
                <c:pt idx="25">
                  <c:v>0</c:v>
                </c:pt>
                <c:pt idx="26">
                  <c:v>0.26202319602396373</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再エネ比較シート!$CF$13:$CF$42</c:f>
              <c:numCache>
                <c:formatCode>0.0%</c:formatCode>
                <c:ptCount val="30"/>
                <c:pt idx="0">
                  <c:v>0</c:v>
                </c:pt>
                <c:pt idx="1">
                  <c:v>0</c:v>
                </c:pt>
                <c:pt idx="2">
                  <c:v>0</c:v>
                </c:pt>
                <c:pt idx="3">
                  <c:v>0</c:v>
                </c:pt>
                <c:pt idx="4">
                  <c:v>0</c:v>
                </c:pt>
                <c:pt idx="5">
                  <c:v>0.11659398836948547</c:v>
                </c:pt>
                <c:pt idx="6">
                  <c:v>0</c:v>
                </c:pt>
                <c:pt idx="7">
                  <c:v>1.3934243374888626E-2</c:v>
                </c:pt>
                <c:pt idx="8">
                  <c:v>0</c:v>
                </c:pt>
                <c:pt idx="9">
                  <c:v>0</c:v>
                </c:pt>
                <c:pt idx="10">
                  <c:v>0</c:v>
                </c:pt>
                <c:pt idx="11">
                  <c:v>0</c:v>
                </c:pt>
                <c:pt idx="12">
                  <c:v>0</c:v>
                </c:pt>
                <c:pt idx="13">
                  <c:v>0</c:v>
                </c:pt>
                <c:pt idx="14">
                  <c:v>7.573093958194989E-3</c:v>
                </c:pt>
                <c:pt idx="15">
                  <c:v>0</c:v>
                </c:pt>
                <c:pt idx="16">
                  <c:v>0</c:v>
                </c:pt>
                <c:pt idx="17">
                  <c:v>0</c:v>
                </c:pt>
                <c:pt idx="18">
                  <c:v>0</c:v>
                </c:pt>
                <c:pt idx="19">
                  <c:v>1.6729820995783535E-4</c:v>
                </c:pt>
                <c:pt idx="20">
                  <c:v>3.7193065366473289E-3</c:v>
                </c:pt>
                <c:pt idx="21">
                  <c:v>0</c:v>
                </c:pt>
                <c:pt idx="22">
                  <c:v>0</c:v>
                </c:pt>
                <c:pt idx="23">
                  <c:v>0</c:v>
                </c:pt>
                <c:pt idx="24">
                  <c:v>0</c:v>
                </c:pt>
                <c:pt idx="25">
                  <c:v>1.3096497590395322E-2</c:v>
                </c:pt>
                <c:pt idx="26">
                  <c:v>0.10701490804358731</c:v>
                </c:pt>
                <c:pt idx="27">
                  <c:v>0</c:v>
                </c:pt>
                <c:pt idx="28">
                  <c:v>5.3194418500608229E-2</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再エネ比較シート!$CH$13:$CH$42</c:f>
              <c:numCache>
                <c:formatCode>0.0%</c:formatCode>
                <c:ptCount val="30"/>
                <c:pt idx="0">
                  <c:v>7.0401019188058719E-4</c:v>
                </c:pt>
                <c:pt idx="1">
                  <c:v>0</c:v>
                </c:pt>
                <c:pt idx="2">
                  <c:v>0</c:v>
                </c:pt>
                <c:pt idx="3">
                  <c:v>0</c:v>
                </c:pt>
                <c:pt idx="4">
                  <c:v>0</c:v>
                </c:pt>
                <c:pt idx="5">
                  <c:v>0</c:v>
                </c:pt>
                <c:pt idx="6">
                  <c:v>9.6386814414239595E-3</c:v>
                </c:pt>
                <c:pt idx="7">
                  <c:v>0</c:v>
                </c:pt>
                <c:pt idx="8">
                  <c:v>0</c:v>
                </c:pt>
                <c:pt idx="9">
                  <c:v>0</c:v>
                </c:pt>
                <c:pt idx="10">
                  <c:v>0</c:v>
                </c:pt>
                <c:pt idx="11">
                  <c:v>1.5675393204564091E-2</c:v>
                </c:pt>
                <c:pt idx="12">
                  <c:v>0.15450132294998725</c:v>
                </c:pt>
                <c:pt idx="13">
                  <c:v>0</c:v>
                </c:pt>
                <c:pt idx="14">
                  <c:v>0</c:v>
                </c:pt>
                <c:pt idx="15">
                  <c:v>0</c:v>
                </c:pt>
                <c:pt idx="16">
                  <c:v>0</c:v>
                </c:pt>
                <c:pt idx="17">
                  <c:v>0</c:v>
                </c:pt>
                <c:pt idx="18">
                  <c:v>0</c:v>
                </c:pt>
                <c:pt idx="19">
                  <c:v>0</c:v>
                </c:pt>
                <c:pt idx="20">
                  <c:v>2.9594708129977051E-2</c:v>
                </c:pt>
                <c:pt idx="21">
                  <c:v>0</c:v>
                </c:pt>
                <c:pt idx="22">
                  <c:v>6.065459542957035E-2</c:v>
                </c:pt>
                <c:pt idx="23">
                  <c:v>0</c:v>
                </c:pt>
                <c:pt idx="24">
                  <c:v>0</c:v>
                </c:pt>
                <c:pt idx="25">
                  <c:v>1.789139015081328E-3</c:v>
                </c:pt>
                <c:pt idx="26">
                  <c:v>2.2147532312468994</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再エネ比較シート!$CI$13:$CI$42</c:f>
              <c:numCache>
                <c:formatCode>0.0%</c:formatCode>
                <c:ptCount val="30"/>
                <c:pt idx="0">
                  <c:v>0.26108519986263884</c:v>
                </c:pt>
                <c:pt idx="1">
                  <c:v>0.19548815004630338</c:v>
                </c:pt>
                <c:pt idx="2">
                  <c:v>0.23990705044585689</c:v>
                </c:pt>
                <c:pt idx="3">
                  <c:v>0.60367769648971581</c:v>
                </c:pt>
                <c:pt idx="4">
                  <c:v>0.20008592793404198</c:v>
                </c:pt>
                <c:pt idx="5">
                  <c:v>0.12746200973479599</c:v>
                </c:pt>
                <c:pt idx="6">
                  <c:v>0.43898100485657593</c:v>
                </c:pt>
                <c:pt idx="7">
                  <c:v>4.1519696612048192E-2</c:v>
                </c:pt>
                <c:pt idx="8">
                  <c:v>7.187966203326443E-2</c:v>
                </c:pt>
                <c:pt idx="9">
                  <c:v>7.6934697601005464E-3</c:v>
                </c:pt>
                <c:pt idx="10">
                  <c:v>0.18990068273772157</c:v>
                </c:pt>
                <c:pt idx="11">
                  <c:v>0.1731373054223945</c:v>
                </c:pt>
                <c:pt idx="12">
                  <c:v>0.29901503707532578</c:v>
                </c:pt>
                <c:pt idx="13">
                  <c:v>8.9835211655322877E-2</c:v>
                </c:pt>
                <c:pt idx="14">
                  <c:v>0.43210289051849654</c:v>
                </c:pt>
                <c:pt idx="15">
                  <c:v>0.45544094167079313</c:v>
                </c:pt>
                <c:pt idx="16">
                  <c:v>0.12103578589680007</c:v>
                </c:pt>
                <c:pt idx="17">
                  <c:v>9.1959160903600415E-2</c:v>
                </c:pt>
                <c:pt idx="18">
                  <c:v>8.0671492886246213E-2</c:v>
                </c:pt>
                <c:pt idx="19">
                  <c:v>0.37778258465294134</c:v>
                </c:pt>
                <c:pt idx="20">
                  <c:v>0.19409587101290451</c:v>
                </c:pt>
                <c:pt idx="21">
                  <c:v>0.17213617491408456</c:v>
                </c:pt>
                <c:pt idx="22">
                  <c:v>0.27314638287509496</c:v>
                </c:pt>
                <c:pt idx="23">
                  <c:v>0.10674819257136714</c:v>
                </c:pt>
                <c:pt idx="24">
                  <c:v>0.16617364560059206</c:v>
                </c:pt>
                <c:pt idx="25">
                  <c:v>5.0768690759754376E-2</c:v>
                </c:pt>
                <c:pt idx="26">
                  <c:v>2.7576532470221262</c:v>
                </c:pt>
                <c:pt idx="27">
                  <c:v>0.29132258999235461</c:v>
                </c:pt>
                <c:pt idx="28">
                  <c:v>0.15844104712852725</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再エネ比較シート!$BE$13:$BE$42</c:f>
              <c:numCache>
                <c:formatCode>#,##0_);[Red]\(#,##0\)</c:formatCode>
                <c:ptCount val="30"/>
                <c:pt idx="0">
                  <c:v>11483.299999999963</c:v>
                </c:pt>
                <c:pt idx="1">
                  <c:v>10160.525999999973</c:v>
                </c:pt>
                <c:pt idx="2">
                  <c:v>11487.299999999956</c:v>
                </c:pt>
                <c:pt idx="3">
                  <c:v>12105.399999999941</c:v>
                </c:pt>
                <c:pt idx="4">
                  <c:v>13509.399999999936</c:v>
                </c:pt>
                <c:pt idx="5">
                  <c:v>1232.4999999999991</c:v>
                </c:pt>
                <c:pt idx="6">
                  <c:v>12946.880999999965</c:v>
                </c:pt>
                <c:pt idx="7">
                  <c:v>2571.2000000000025</c:v>
                </c:pt>
                <c:pt idx="8">
                  <c:v>6534.6999999999853</c:v>
                </c:pt>
                <c:pt idx="9">
                  <c:v>3435.3000000000029</c:v>
                </c:pt>
                <c:pt idx="10">
                  <c:v>13619.899999999954</c:v>
                </c:pt>
                <c:pt idx="11">
                  <c:v>8756.6999999999734</c:v>
                </c:pt>
                <c:pt idx="12">
                  <c:v>12011.769999999964</c:v>
                </c:pt>
                <c:pt idx="13">
                  <c:v>6335.0999999999949</c:v>
                </c:pt>
                <c:pt idx="14">
                  <c:v>13650.697999999958</c:v>
                </c:pt>
                <c:pt idx="15">
                  <c:v>9461.1999999999753</c:v>
                </c:pt>
                <c:pt idx="16">
                  <c:v>5070.9000000000069</c:v>
                </c:pt>
                <c:pt idx="17">
                  <c:v>6418.2000000000062</c:v>
                </c:pt>
                <c:pt idx="18">
                  <c:v>10944.89999999998</c:v>
                </c:pt>
                <c:pt idx="19">
                  <c:v>1724.7000000000005</c:v>
                </c:pt>
                <c:pt idx="20">
                  <c:v>14005.073999999953</c:v>
                </c:pt>
                <c:pt idx="21">
                  <c:v>9163.6149999999798</c:v>
                </c:pt>
                <c:pt idx="22">
                  <c:v>11458.199999999977</c:v>
                </c:pt>
                <c:pt idx="23">
                  <c:v>5769.1660000000047</c:v>
                </c:pt>
                <c:pt idx="24">
                  <c:v>10021.199999999966</c:v>
                </c:pt>
                <c:pt idx="25">
                  <c:v>5846.9510000000028</c:v>
                </c:pt>
                <c:pt idx="26">
                  <c:v>5999.9530000000013</c:v>
                </c:pt>
                <c:pt idx="27">
                  <c:v>7123.1999999999944</c:v>
                </c:pt>
                <c:pt idx="28">
                  <c:v>7224.8900000000085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再エネ比較シート!$BF$13:$BF$42</c:f>
              <c:numCache>
                <c:formatCode>#,##0_);[Red]\(#,##0\)</c:formatCode>
                <c:ptCount val="30"/>
                <c:pt idx="0">
                  <c:v>38568.700000000012</c:v>
                </c:pt>
                <c:pt idx="1">
                  <c:v>61634.76</c:v>
                </c:pt>
                <c:pt idx="2">
                  <c:v>54215.100000000006</c:v>
                </c:pt>
                <c:pt idx="3">
                  <c:v>113299.29999999993</c:v>
                </c:pt>
                <c:pt idx="4">
                  <c:v>76549.099999999991</c:v>
                </c:pt>
                <c:pt idx="5">
                  <c:v>1437.4</c:v>
                </c:pt>
                <c:pt idx="6">
                  <c:v>129849.28999999994</c:v>
                </c:pt>
                <c:pt idx="7">
                  <c:v>3766.6</c:v>
                </c:pt>
                <c:pt idx="8">
                  <c:v>5678.6999999999962</c:v>
                </c:pt>
                <c:pt idx="9">
                  <c:v>1833.9999999999998</c:v>
                </c:pt>
                <c:pt idx="10">
                  <c:v>13249.800000000005</c:v>
                </c:pt>
                <c:pt idx="11">
                  <c:v>72416.499999999971</c:v>
                </c:pt>
                <c:pt idx="12">
                  <c:v>48137.600000000035</c:v>
                </c:pt>
                <c:pt idx="13">
                  <c:v>11540.199999999995</c:v>
                </c:pt>
                <c:pt idx="14">
                  <c:v>87850.449999999735</c:v>
                </c:pt>
                <c:pt idx="15">
                  <c:v>111119.30000000003</c:v>
                </c:pt>
                <c:pt idx="16">
                  <c:v>19625.800000000003</c:v>
                </c:pt>
                <c:pt idx="17">
                  <c:v>8461.0999999999949</c:v>
                </c:pt>
                <c:pt idx="18">
                  <c:v>17403.100000000006</c:v>
                </c:pt>
                <c:pt idx="19">
                  <c:v>5832.5000000000009</c:v>
                </c:pt>
                <c:pt idx="20">
                  <c:v>48083.099999999933</c:v>
                </c:pt>
                <c:pt idx="21">
                  <c:v>67970.959999999963</c:v>
                </c:pt>
                <c:pt idx="22">
                  <c:v>27465.5</c:v>
                </c:pt>
                <c:pt idx="23">
                  <c:v>16343.320000000009</c:v>
                </c:pt>
                <c:pt idx="24">
                  <c:v>44143.100000000013</c:v>
                </c:pt>
                <c:pt idx="25">
                  <c:v>7977.2999999999975</c:v>
                </c:pt>
                <c:pt idx="26">
                  <c:v>51094.2</c:v>
                </c:pt>
                <c:pt idx="27">
                  <c:v>52049.499999999985</c:v>
                </c:pt>
                <c:pt idx="28">
                  <c:v>9325.5999999999985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再エネ比較シート!$BG$13:$BG$42</c:f>
              <c:numCache>
                <c:formatCode>#,##0_);[Red]\(#,##0\)</c:formatCode>
                <c:ptCount val="30"/>
                <c:pt idx="0">
                  <c:v>0</c:v>
                </c:pt>
                <c:pt idx="1">
                  <c:v>19.600000000000001</c:v>
                </c:pt>
                <c:pt idx="2">
                  <c:v>0</c:v>
                </c:pt>
                <c:pt idx="3">
                  <c:v>0</c:v>
                </c:pt>
                <c:pt idx="4">
                  <c:v>0</c:v>
                </c:pt>
                <c:pt idx="5">
                  <c:v>0</c:v>
                </c:pt>
                <c:pt idx="6">
                  <c:v>0</c:v>
                </c:pt>
                <c:pt idx="7">
                  <c:v>117.89999999999999</c:v>
                </c:pt>
                <c:pt idx="8">
                  <c:v>0</c:v>
                </c:pt>
                <c:pt idx="9">
                  <c:v>0</c:v>
                </c:pt>
                <c:pt idx="10">
                  <c:v>0</c:v>
                </c:pt>
                <c:pt idx="11">
                  <c:v>0</c:v>
                </c:pt>
                <c:pt idx="12">
                  <c:v>0</c:v>
                </c:pt>
                <c:pt idx="13">
                  <c:v>0</c:v>
                </c:pt>
                <c:pt idx="14">
                  <c:v>0</c:v>
                </c:pt>
                <c:pt idx="15">
                  <c:v>19.5</c:v>
                </c:pt>
                <c:pt idx="16">
                  <c:v>2.5</c:v>
                </c:pt>
                <c:pt idx="17">
                  <c:v>0</c:v>
                </c:pt>
                <c:pt idx="18">
                  <c:v>0</c:v>
                </c:pt>
                <c:pt idx="19">
                  <c:v>50104.2</c:v>
                </c:pt>
                <c:pt idx="20">
                  <c:v>0</c:v>
                </c:pt>
                <c:pt idx="21">
                  <c:v>0</c:v>
                </c:pt>
                <c:pt idx="22">
                  <c:v>0</c:v>
                </c:pt>
                <c:pt idx="23">
                  <c:v>0</c:v>
                </c:pt>
                <c:pt idx="24">
                  <c:v>0</c:v>
                </c:pt>
                <c:pt idx="25">
                  <c:v>0</c:v>
                </c:pt>
                <c:pt idx="26">
                  <c:v>51880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再エネ比較シート!$BH$13:$BH$42</c:f>
              <c:numCache>
                <c:formatCode>#,##0_);[Red]\(#,##0\)</c:formatCode>
                <c:ptCount val="30"/>
                <c:pt idx="0">
                  <c:v>0</c:v>
                </c:pt>
                <c:pt idx="1">
                  <c:v>0</c:v>
                </c:pt>
                <c:pt idx="2">
                  <c:v>0</c:v>
                </c:pt>
                <c:pt idx="3">
                  <c:v>0</c:v>
                </c:pt>
                <c:pt idx="4">
                  <c:v>0</c:v>
                </c:pt>
                <c:pt idx="5">
                  <c:v>6900</c:v>
                </c:pt>
                <c:pt idx="6">
                  <c:v>0</c:v>
                </c:pt>
                <c:pt idx="7">
                  <c:v>800</c:v>
                </c:pt>
                <c:pt idx="8">
                  <c:v>0</c:v>
                </c:pt>
                <c:pt idx="9">
                  <c:v>0</c:v>
                </c:pt>
                <c:pt idx="10">
                  <c:v>0</c:v>
                </c:pt>
                <c:pt idx="11">
                  <c:v>0</c:v>
                </c:pt>
                <c:pt idx="12">
                  <c:v>0</c:v>
                </c:pt>
                <c:pt idx="13">
                  <c:v>0</c:v>
                </c:pt>
                <c:pt idx="14">
                  <c:v>450</c:v>
                </c:pt>
                <c:pt idx="15">
                  <c:v>0</c:v>
                </c:pt>
                <c:pt idx="16">
                  <c:v>0</c:v>
                </c:pt>
                <c:pt idx="17">
                  <c:v>0</c:v>
                </c:pt>
                <c:pt idx="18">
                  <c:v>0</c:v>
                </c:pt>
                <c:pt idx="19">
                  <c:v>10</c:v>
                </c:pt>
                <c:pt idx="20">
                  <c:v>353.9</c:v>
                </c:pt>
                <c:pt idx="21">
                  <c:v>0</c:v>
                </c:pt>
                <c:pt idx="22">
                  <c:v>0</c:v>
                </c:pt>
                <c:pt idx="23">
                  <c:v>0</c:v>
                </c:pt>
                <c:pt idx="24">
                  <c:v>0</c:v>
                </c:pt>
                <c:pt idx="25">
                  <c:v>1220</c:v>
                </c:pt>
                <c:pt idx="26">
                  <c:v>8758</c:v>
                </c:pt>
                <c:pt idx="27">
                  <c:v>0</c:v>
                </c:pt>
                <c:pt idx="28">
                  <c:v>2020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再エネ比較シート!$BJ$13:$BJ$42</c:f>
              <c:numCache>
                <c:formatCode>#,##0_);[Red]\(#,##0\)</c:formatCode>
                <c:ptCount val="30"/>
                <c:pt idx="0">
                  <c:v>25</c:v>
                </c:pt>
                <c:pt idx="1">
                  <c:v>0</c:v>
                </c:pt>
                <c:pt idx="2">
                  <c:v>0</c:v>
                </c:pt>
                <c:pt idx="3">
                  <c:v>0</c:v>
                </c:pt>
                <c:pt idx="4">
                  <c:v>0</c:v>
                </c:pt>
                <c:pt idx="5">
                  <c:v>0</c:v>
                </c:pt>
                <c:pt idx="6">
                  <c:v>600</c:v>
                </c:pt>
                <c:pt idx="7">
                  <c:v>0</c:v>
                </c:pt>
                <c:pt idx="8">
                  <c:v>0</c:v>
                </c:pt>
                <c:pt idx="9">
                  <c:v>0</c:v>
                </c:pt>
                <c:pt idx="10">
                  <c:v>0</c:v>
                </c:pt>
                <c:pt idx="11">
                  <c:v>1510</c:v>
                </c:pt>
                <c:pt idx="12">
                  <c:v>11913.1</c:v>
                </c:pt>
                <c:pt idx="13">
                  <c:v>0</c:v>
                </c:pt>
                <c:pt idx="14">
                  <c:v>0</c:v>
                </c:pt>
                <c:pt idx="15">
                  <c:v>0</c:v>
                </c:pt>
                <c:pt idx="16">
                  <c:v>0</c:v>
                </c:pt>
                <c:pt idx="17">
                  <c:v>0</c:v>
                </c:pt>
                <c:pt idx="18">
                  <c:v>0</c:v>
                </c:pt>
                <c:pt idx="19">
                  <c:v>0</c:v>
                </c:pt>
                <c:pt idx="20">
                  <c:v>2112</c:v>
                </c:pt>
                <c:pt idx="21">
                  <c:v>0</c:v>
                </c:pt>
                <c:pt idx="22">
                  <c:v>2039.88</c:v>
                </c:pt>
                <c:pt idx="23">
                  <c:v>0</c:v>
                </c:pt>
                <c:pt idx="24">
                  <c:v>0</c:v>
                </c:pt>
                <c:pt idx="25">
                  <c:v>125</c:v>
                </c:pt>
                <c:pt idx="26">
                  <c:v>135940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再エネ比較シート!$BK$13:$BK$42</c:f>
              <c:numCache>
                <c:formatCode>#,##0_);[Red]\(#,##0\)</c:formatCode>
                <c:ptCount val="30"/>
                <c:pt idx="0">
                  <c:v>50076.999999999971</c:v>
                </c:pt>
                <c:pt idx="1">
                  <c:v>71814.885999999984</c:v>
                </c:pt>
                <c:pt idx="2">
                  <c:v>65702.399999999965</c:v>
                </c:pt>
                <c:pt idx="3">
                  <c:v>125404.69999999987</c:v>
                </c:pt>
                <c:pt idx="4">
                  <c:v>90058.499999999927</c:v>
                </c:pt>
                <c:pt idx="5">
                  <c:v>9569.9</c:v>
                </c:pt>
                <c:pt idx="6">
                  <c:v>143396.17099999991</c:v>
                </c:pt>
                <c:pt idx="7">
                  <c:v>7255.7000000000025</c:v>
                </c:pt>
                <c:pt idx="8">
                  <c:v>12213.399999999981</c:v>
                </c:pt>
                <c:pt idx="9">
                  <c:v>5269.3000000000029</c:v>
                </c:pt>
                <c:pt idx="10">
                  <c:v>26869.699999999961</c:v>
                </c:pt>
                <c:pt idx="11">
                  <c:v>82683.199999999939</c:v>
                </c:pt>
                <c:pt idx="12">
                  <c:v>72062.47</c:v>
                </c:pt>
                <c:pt idx="13">
                  <c:v>17875.299999999988</c:v>
                </c:pt>
                <c:pt idx="14">
                  <c:v>101951.1479999997</c:v>
                </c:pt>
                <c:pt idx="15">
                  <c:v>120600</c:v>
                </c:pt>
                <c:pt idx="16">
                  <c:v>24699.200000000012</c:v>
                </c:pt>
                <c:pt idx="17">
                  <c:v>14879.300000000001</c:v>
                </c:pt>
                <c:pt idx="18">
                  <c:v>28347.999999999985</c:v>
                </c:pt>
                <c:pt idx="19">
                  <c:v>57671.4</c:v>
                </c:pt>
                <c:pt idx="20">
                  <c:v>64554.073999999884</c:v>
                </c:pt>
                <c:pt idx="21">
                  <c:v>77134.574999999939</c:v>
                </c:pt>
                <c:pt idx="22">
                  <c:v>40963.579999999973</c:v>
                </c:pt>
                <c:pt idx="23">
                  <c:v>22112.486000000012</c:v>
                </c:pt>
                <c:pt idx="24">
                  <c:v>54164.299999999981</c:v>
                </c:pt>
                <c:pt idx="25">
                  <c:v>15169.251</c:v>
                </c:pt>
                <c:pt idx="26">
                  <c:v>253672.15299999999</c:v>
                </c:pt>
                <c:pt idx="27">
                  <c:v>59172.699999999983</c:v>
                </c:pt>
                <c:pt idx="28">
                  <c:v>18570.490000000005</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再エネ比較シート!$BO$13:$BO$42</c:f>
              <c:numCache>
                <c:formatCode>#,##0_);[Red]\(#,##0\)</c:formatCode>
                <c:ptCount val="30"/>
                <c:pt idx="0">
                  <c:v>13781.337995999957</c:v>
                </c:pt>
                <c:pt idx="1">
                  <c:v>12193.850463119967</c:v>
                </c:pt>
                <c:pt idx="2">
                  <c:v>13786.138475999947</c:v>
                </c:pt>
                <c:pt idx="3">
                  <c:v>14527.932647999929</c:v>
                </c:pt>
                <c:pt idx="4">
                  <c:v>16212.901127999923</c:v>
                </c:pt>
                <c:pt idx="5">
                  <c:v>1479.1478999999988</c:v>
                </c:pt>
                <c:pt idx="6">
                  <c:v>15537.810825719958</c:v>
                </c:pt>
                <c:pt idx="7">
                  <c:v>3085.7485440000028</c:v>
                </c:pt>
                <c:pt idx="8">
                  <c:v>7842.4241639999818</c:v>
                </c:pt>
                <c:pt idx="9">
                  <c:v>4122.7722360000034</c:v>
                </c:pt>
                <c:pt idx="10">
                  <c:v>16345.514387999945</c:v>
                </c:pt>
                <c:pt idx="11">
                  <c:v>10509.090803999969</c:v>
                </c:pt>
                <c:pt idx="12">
                  <c:v>14415.565412399956</c:v>
                </c:pt>
                <c:pt idx="13">
                  <c:v>7602.8802119999937</c:v>
                </c:pt>
                <c:pt idx="14">
                  <c:v>16382.475683759951</c:v>
                </c:pt>
                <c:pt idx="15">
                  <c:v>11354.575343999968</c:v>
                </c:pt>
                <c:pt idx="16">
                  <c:v>6085.6885080000075</c:v>
                </c:pt>
                <c:pt idx="17">
                  <c:v>7702.6101840000065</c:v>
                </c:pt>
                <c:pt idx="18">
                  <c:v>13135.193387999976</c:v>
                </c:pt>
                <c:pt idx="19">
                  <c:v>2069.8469640000008</c:v>
                </c:pt>
                <c:pt idx="20">
                  <c:v>16807.769408879944</c:v>
                </c:pt>
                <c:pt idx="21">
                  <c:v>10997.437633799977</c:v>
                </c:pt>
                <c:pt idx="22">
                  <c:v>13751.214983999973</c:v>
                </c:pt>
                <c:pt idx="23">
                  <c:v>6923.6914999200062</c:v>
                </c:pt>
                <c:pt idx="24">
                  <c:v>12026.642543999958</c:v>
                </c:pt>
                <c:pt idx="25">
                  <c:v>7017.0428341200022</c:v>
                </c:pt>
                <c:pt idx="26">
                  <c:v>7200.6635943600022</c:v>
                </c:pt>
                <c:pt idx="27">
                  <c:v>8548.6947839999939</c:v>
                </c:pt>
                <c:pt idx="28">
                  <c:v>8670.7349868000092</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再エネ比較シート!$BP$13:$BP$42</c:f>
              <c:numCache>
                <c:formatCode>#,##0_);[Red]\(#,##0\)</c:formatCode>
                <c:ptCount val="30"/>
                <c:pt idx="0">
                  <c:v>51017.133612000012</c:v>
                </c:pt>
                <c:pt idx="1">
                  <c:v>81527.99513760001</c:v>
                </c:pt>
                <c:pt idx="2">
                  <c:v>71713.565676000013</c:v>
                </c:pt>
                <c:pt idx="3">
                  <c:v>149867.78206799991</c:v>
                </c:pt>
                <c:pt idx="4">
                  <c:v>101256.087516</c:v>
                </c:pt>
                <c:pt idx="5">
                  <c:v>1901.3352240000002</c:v>
                </c:pt>
                <c:pt idx="6">
                  <c:v>171759.44684039993</c:v>
                </c:pt>
                <c:pt idx="7">
                  <c:v>4982.3078159999995</c:v>
                </c:pt>
                <c:pt idx="8">
                  <c:v>7511.5572119999933</c:v>
                </c:pt>
                <c:pt idx="9">
                  <c:v>2425.94184</c:v>
                </c:pt>
                <c:pt idx="10">
                  <c:v>17526.305448000006</c:v>
                </c:pt>
                <c:pt idx="11">
                  <c:v>95789.64953999994</c:v>
                </c:pt>
                <c:pt idx="12">
                  <c:v>63674.491776000046</c:v>
                </c:pt>
                <c:pt idx="13">
                  <c:v>15264.914951999992</c:v>
                </c:pt>
                <c:pt idx="14">
                  <c:v>116205.06124199965</c:v>
                </c:pt>
                <c:pt idx="15">
                  <c:v>146984.16526800004</c:v>
                </c:pt>
                <c:pt idx="16">
                  <c:v>25960.223207999999</c:v>
                </c:pt>
                <c:pt idx="17">
                  <c:v>11192.004635999992</c:v>
                </c:pt>
                <c:pt idx="18">
                  <c:v>23020.124556000006</c:v>
                </c:pt>
                <c:pt idx="19">
                  <c:v>7714.9977000000008</c:v>
                </c:pt>
                <c:pt idx="20">
                  <c:v>63602.401355999908</c:v>
                </c:pt>
                <c:pt idx="21">
                  <c:v>89909.267049599963</c:v>
                </c:pt>
                <c:pt idx="22">
                  <c:v>36330.264779999998</c:v>
                </c:pt>
                <c:pt idx="23">
                  <c:v>21618.289963200012</c:v>
                </c:pt>
                <c:pt idx="24">
                  <c:v>58390.726956000006</c:v>
                </c:pt>
                <c:pt idx="25">
                  <c:v>10552.053347999996</c:v>
                </c:pt>
                <c:pt idx="26">
                  <c:v>67585.363991999999</c:v>
                </c:pt>
                <c:pt idx="27">
                  <c:v>68848.996619999976</c:v>
                </c:pt>
                <c:pt idx="28">
                  <c:v>12335.530655999995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再エネ比較シート!$BQ$13:$BQ$42</c:f>
              <c:numCache>
                <c:formatCode>#,##0_);[Red]\(#,##0\)</c:formatCode>
                <c:ptCount val="30"/>
                <c:pt idx="0">
                  <c:v>0</c:v>
                </c:pt>
                <c:pt idx="1">
                  <c:v>42.580607999999998</c:v>
                </c:pt>
                <c:pt idx="2">
                  <c:v>0</c:v>
                </c:pt>
                <c:pt idx="3">
                  <c:v>0</c:v>
                </c:pt>
                <c:pt idx="4">
                  <c:v>0</c:v>
                </c:pt>
                <c:pt idx="5">
                  <c:v>0</c:v>
                </c:pt>
                <c:pt idx="6">
                  <c:v>0</c:v>
                </c:pt>
                <c:pt idx="7">
                  <c:v>256.13539199999997</c:v>
                </c:pt>
                <c:pt idx="8">
                  <c:v>0</c:v>
                </c:pt>
                <c:pt idx="9">
                  <c:v>0</c:v>
                </c:pt>
                <c:pt idx="10">
                  <c:v>0</c:v>
                </c:pt>
                <c:pt idx="11">
                  <c:v>0</c:v>
                </c:pt>
                <c:pt idx="12">
                  <c:v>0</c:v>
                </c:pt>
                <c:pt idx="13">
                  <c:v>0</c:v>
                </c:pt>
                <c:pt idx="14">
                  <c:v>0</c:v>
                </c:pt>
                <c:pt idx="15">
                  <c:v>42.36336</c:v>
                </c:pt>
                <c:pt idx="16">
                  <c:v>5.4311999999999996</c:v>
                </c:pt>
                <c:pt idx="17">
                  <c:v>0</c:v>
                </c:pt>
                <c:pt idx="18">
                  <c:v>0</c:v>
                </c:pt>
                <c:pt idx="19">
                  <c:v>108850.372416</c:v>
                </c:pt>
                <c:pt idx="20">
                  <c:v>0</c:v>
                </c:pt>
                <c:pt idx="21">
                  <c:v>0</c:v>
                </c:pt>
                <c:pt idx="22">
                  <c:v>0</c:v>
                </c:pt>
                <c:pt idx="23">
                  <c:v>0</c:v>
                </c:pt>
                <c:pt idx="24">
                  <c:v>0</c:v>
                </c:pt>
                <c:pt idx="25">
                  <c:v>0</c:v>
                </c:pt>
                <c:pt idx="26">
                  <c:v>112708.26239999999</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再エネ比較シート!$BR$13:$BR$42</c:f>
              <c:numCache>
                <c:formatCode>#,##0_);[Red]\(#,##0\)</c:formatCode>
                <c:ptCount val="30"/>
                <c:pt idx="0">
                  <c:v>0</c:v>
                </c:pt>
                <c:pt idx="1">
                  <c:v>0</c:v>
                </c:pt>
                <c:pt idx="2">
                  <c:v>0</c:v>
                </c:pt>
                <c:pt idx="3">
                  <c:v>0</c:v>
                </c:pt>
                <c:pt idx="4">
                  <c:v>0</c:v>
                </c:pt>
                <c:pt idx="5">
                  <c:v>36266.400000000001</c:v>
                </c:pt>
                <c:pt idx="6">
                  <c:v>0</c:v>
                </c:pt>
                <c:pt idx="7">
                  <c:v>4204.8</c:v>
                </c:pt>
                <c:pt idx="8">
                  <c:v>0</c:v>
                </c:pt>
                <c:pt idx="9">
                  <c:v>0</c:v>
                </c:pt>
                <c:pt idx="10">
                  <c:v>0</c:v>
                </c:pt>
                <c:pt idx="11">
                  <c:v>0</c:v>
                </c:pt>
                <c:pt idx="12">
                  <c:v>0</c:v>
                </c:pt>
                <c:pt idx="13">
                  <c:v>0</c:v>
                </c:pt>
                <c:pt idx="14">
                  <c:v>2365.1999999999998</c:v>
                </c:pt>
                <c:pt idx="15">
                  <c:v>0</c:v>
                </c:pt>
                <c:pt idx="16">
                  <c:v>0</c:v>
                </c:pt>
                <c:pt idx="17">
                  <c:v>0</c:v>
                </c:pt>
                <c:pt idx="18">
                  <c:v>0</c:v>
                </c:pt>
                <c:pt idx="19">
                  <c:v>52.56</c:v>
                </c:pt>
                <c:pt idx="20">
                  <c:v>1860.0984000000001</c:v>
                </c:pt>
                <c:pt idx="21">
                  <c:v>0</c:v>
                </c:pt>
                <c:pt idx="22">
                  <c:v>0</c:v>
                </c:pt>
                <c:pt idx="23">
                  <c:v>0</c:v>
                </c:pt>
                <c:pt idx="24">
                  <c:v>0</c:v>
                </c:pt>
                <c:pt idx="25">
                  <c:v>6412.32</c:v>
                </c:pt>
                <c:pt idx="26">
                  <c:v>46032.048000000003</c:v>
                </c:pt>
                <c:pt idx="27">
                  <c:v>0</c:v>
                </c:pt>
                <c:pt idx="28">
                  <c:v>10617.12</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再エネ比較シート!$BT$13:$BT$42</c:f>
              <c:numCache>
                <c:formatCode>#,##0_);[Red]\(#,##0\)</c:formatCode>
                <c:ptCount val="30"/>
                <c:pt idx="0">
                  <c:v>175.2</c:v>
                </c:pt>
                <c:pt idx="1">
                  <c:v>0</c:v>
                </c:pt>
                <c:pt idx="2">
                  <c:v>0</c:v>
                </c:pt>
                <c:pt idx="3">
                  <c:v>0</c:v>
                </c:pt>
                <c:pt idx="4">
                  <c:v>0</c:v>
                </c:pt>
                <c:pt idx="5">
                  <c:v>0</c:v>
                </c:pt>
                <c:pt idx="6">
                  <c:v>4204.8</c:v>
                </c:pt>
                <c:pt idx="7">
                  <c:v>0</c:v>
                </c:pt>
                <c:pt idx="8">
                  <c:v>0</c:v>
                </c:pt>
                <c:pt idx="9">
                  <c:v>0</c:v>
                </c:pt>
                <c:pt idx="10">
                  <c:v>0</c:v>
                </c:pt>
                <c:pt idx="11">
                  <c:v>10582.08</c:v>
                </c:pt>
                <c:pt idx="12">
                  <c:v>83487.004799999995</c:v>
                </c:pt>
                <c:pt idx="13">
                  <c:v>0</c:v>
                </c:pt>
                <c:pt idx="14">
                  <c:v>0</c:v>
                </c:pt>
                <c:pt idx="15">
                  <c:v>0</c:v>
                </c:pt>
                <c:pt idx="16">
                  <c:v>0</c:v>
                </c:pt>
                <c:pt idx="17">
                  <c:v>0</c:v>
                </c:pt>
                <c:pt idx="18">
                  <c:v>0</c:v>
                </c:pt>
                <c:pt idx="19">
                  <c:v>0</c:v>
                </c:pt>
                <c:pt idx="20">
                  <c:v>14800.896000000001</c:v>
                </c:pt>
                <c:pt idx="21">
                  <c:v>0</c:v>
                </c:pt>
                <c:pt idx="22">
                  <c:v>14295.479040000002</c:v>
                </c:pt>
                <c:pt idx="23">
                  <c:v>0</c:v>
                </c:pt>
                <c:pt idx="24">
                  <c:v>0</c:v>
                </c:pt>
                <c:pt idx="25">
                  <c:v>876</c:v>
                </c:pt>
                <c:pt idx="26">
                  <c:v>952667.52</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再エネ比較シート!$BU$13:$BU$42</c:f>
              <c:numCache>
                <c:formatCode>#,##0_);[Red]\(#,##0\)</c:formatCode>
                <c:ptCount val="30"/>
                <c:pt idx="0">
                  <c:v>64973.671607999968</c:v>
                </c:pt>
                <c:pt idx="1">
                  <c:v>93764.426208719975</c:v>
                </c:pt>
                <c:pt idx="2">
                  <c:v>85499.704151999962</c:v>
                </c:pt>
                <c:pt idx="3">
                  <c:v>164395.71471599984</c:v>
                </c:pt>
                <c:pt idx="4">
                  <c:v>117468.98864399992</c:v>
                </c:pt>
                <c:pt idx="5">
                  <c:v>39646.883124</c:v>
                </c:pt>
                <c:pt idx="6">
                  <c:v>191502.05766611989</c:v>
                </c:pt>
                <c:pt idx="7">
                  <c:v>12528.991752000002</c:v>
                </c:pt>
                <c:pt idx="8">
                  <c:v>15353.981375999974</c:v>
                </c:pt>
                <c:pt idx="9">
                  <c:v>6548.7140760000038</c:v>
                </c:pt>
                <c:pt idx="10">
                  <c:v>33871.819835999951</c:v>
                </c:pt>
                <c:pt idx="11">
                  <c:v>116880.82034399991</c:v>
                </c:pt>
                <c:pt idx="12">
                  <c:v>161577.0619884</c:v>
                </c:pt>
                <c:pt idx="13">
                  <c:v>22867.795163999985</c:v>
                </c:pt>
                <c:pt idx="14">
                  <c:v>134952.73692575961</c:v>
                </c:pt>
                <c:pt idx="15">
                  <c:v>158381.10397199998</c:v>
                </c:pt>
                <c:pt idx="16">
                  <c:v>32051.342916000005</c:v>
                </c:pt>
                <c:pt idx="17">
                  <c:v>18894.614819999999</c:v>
                </c:pt>
                <c:pt idx="18">
                  <c:v>36155.31794399998</c:v>
                </c:pt>
                <c:pt idx="19">
                  <c:v>118687.77708</c:v>
                </c:pt>
                <c:pt idx="20">
                  <c:v>97071.165164879843</c:v>
                </c:pt>
                <c:pt idx="21">
                  <c:v>100906.70468339993</c:v>
                </c:pt>
                <c:pt idx="22">
                  <c:v>64376.95880399998</c:v>
                </c:pt>
                <c:pt idx="23">
                  <c:v>28541.981463120017</c:v>
                </c:pt>
                <c:pt idx="24">
                  <c:v>70417.369499999972</c:v>
                </c:pt>
                <c:pt idx="25">
                  <c:v>24857.416182119996</c:v>
                </c:pt>
                <c:pt idx="26">
                  <c:v>1186193.8579863601</c:v>
                </c:pt>
                <c:pt idx="27">
                  <c:v>77397.691403999968</c:v>
                </c:pt>
                <c:pt idx="28">
                  <c:v>31623.385642800007</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徳島県</c:v>
                </c:pt>
                <c:pt idx="2">
                  <c:v>鳴門市</c:v>
                </c:pt>
              </c:strCache>
            </c:strRef>
          </c:cat>
          <c:val>
            <c:numRef>
              <c:f>①CO2排出量の現状把握!$AX$43:$AX$45</c:f>
              <c:numCache>
                <c:formatCode>0%</c:formatCode>
                <c:ptCount val="3"/>
                <c:pt idx="0">
                  <c:v>0.42072759503743129</c:v>
                </c:pt>
                <c:pt idx="1">
                  <c:v>0.33788192828606189</c:v>
                </c:pt>
                <c:pt idx="2">
                  <c:v>0.41980308144489237</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徳島県</c:v>
                </c:pt>
                <c:pt idx="2">
                  <c:v>鳴門市</c:v>
                </c:pt>
              </c:strCache>
            </c:strRef>
          </c:cat>
          <c:val>
            <c:numRef>
              <c:f>①CO2排出量の現状把握!$AY$43:$AY$45</c:f>
              <c:numCache>
                <c:formatCode>0%</c:formatCode>
                <c:ptCount val="3"/>
                <c:pt idx="0">
                  <c:v>0.19118662390594171</c:v>
                </c:pt>
                <c:pt idx="1">
                  <c:v>0.18091382287120639</c:v>
                </c:pt>
                <c:pt idx="2">
                  <c:v>0.1485785954482601</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徳島県</c:v>
                </c:pt>
                <c:pt idx="2">
                  <c:v>鳴門市</c:v>
                </c:pt>
              </c:strCache>
            </c:strRef>
          </c:cat>
          <c:val>
            <c:numRef>
              <c:f>①CO2排出量の現状把握!$AZ$43:$AZ$45</c:f>
              <c:numCache>
                <c:formatCode>0%</c:formatCode>
                <c:ptCount val="3"/>
                <c:pt idx="0">
                  <c:v>0.18034974026133399</c:v>
                </c:pt>
                <c:pt idx="1">
                  <c:v>0.18495686488146204</c:v>
                </c:pt>
                <c:pt idx="2">
                  <c:v>0.17639717595097573</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徳島県</c:v>
                </c:pt>
                <c:pt idx="2">
                  <c:v>鳴門市</c:v>
                </c:pt>
              </c:strCache>
            </c:strRef>
          </c:cat>
          <c:val>
            <c:numRef>
              <c:f>①CO2排出量の現状把握!$BA$43:$BA$45</c:f>
              <c:numCache>
                <c:formatCode>0%</c:formatCode>
                <c:ptCount val="3"/>
                <c:pt idx="0">
                  <c:v>0.19226168778726088</c:v>
                </c:pt>
                <c:pt idx="1">
                  <c:v>0.28251968633966296</c:v>
                </c:pt>
                <c:pt idx="2">
                  <c:v>0.24028721656446447</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徳島県</c:v>
                </c:pt>
                <c:pt idx="2">
                  <c:v>鳴門市</c:v>
                </c:pt>
              </c:strCache>
            </c:strRef>
          </c:cat>
          <c:val>
            <c:numRef>
              <c:f>①CO2排出量の現状把握!$BB$43:$BB$45</c:f>
              <c:numCache>
                <c:formatCode>0%</c:formatCode>
                <c:ptCount val="3"/>
                <c:pt idx="0">
                  <c:v>1.5474353008032191E-2</c:v>
                </c:pt>
                <c:pt idx="1">
                  <c:v>1.3727697621606649E-2</c:v>
                </c:pt>
                <c:pt idx="2">
                  <c:v>1.4933930591407287E-2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18115</c:v>
                </c:pt>
                <c:pt idx="1">
                  <c:v>18115</c:v>
                </c:pt>
                <c:pt idx="2">
                  <c:v>18115</c:v>
                </c:pt>
                <c:pt idx="3">
                  <c:v>18115</c:v>
                </c:pt>
                <c:pt idx="4">
                  <c:v>18115</c:v>
                </c:pt>
                <c:pt idx="5">
                  <c:v>17766</c:v>
                </c:pt>
                <c:pt idx="6">
                  <c:v>17766</c:v>
                </c:pt>
                <c:pt idx="7">
                  <c:v>17766</c:v>
                </c:pt>
                <c:pt idx="8">
                  <c:v>17766</c:v>
                </c:pt>
                <c:pt idx="9">
                  <c:v>17766</c:v>
                </c:pt>
                <c:pt idx="10">
                  <c:v>17766</c:v>
                </c:pt>
                <c:pt idx="11">
                  <c:v>17403</c:v>
                </c:pt>
                <c:pt idx="12">
                  <c:v>17403</c:v>
                </c:pt>
                <c:pt idx="13">
                  <c:v>17403</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4.86874310371</c:v>
                </c:pt>
                <c:pt idx="1">
                  <c:v>5.2663366694199993</c:v>
                </c:pt>
                <c:pt idx="2">
                  <c:v>2.1572407466399999</c:v>
                </c:pt>
                <c:pt idx="3">
                  <c:v>5.8292124658000004</c:v>
                </c:pt>
                <c:pt idx="4">
                  <c:v>5.4280983712000008</c:v>
                </c:pt>
                <c:pt idx="5">
                  <c:v>6.844125140720001</c:v>
                </c:pt>
                <c:pt idx="6">
                  <c:v>6.3943832907499996</c:v>
                </c:pt>
                <c:pt idx="7">
                  <c:v>6.7483939851999999</c:v>
                </c:pt>
                <c:pt idx="8">
                  <c:v>6.8047888021399974</c:v>
                </c:pt>
                <c:pt idx="9">
                  <c:v>7.7905211955199993</c:v>
                </c:pt>
                <c:pt idx="10">
                  <c:v>7.1423803878000021</c:v>
                </c:pt>
                <c:pt idx="11">
                  <c:v>6.5461648547200024</c:v>
                </c:pt>
                <c:pt idx="12">
                  <c:v>6.8290054068600012</c:v>
                </c:pt>
                <c:pt idx="13">
                  <c:v>6.2316668904000014</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772307</c:v>
                </c:pt>
                <c:pt idx="1">
                  <c:v>733816</c:v>
                </c:pt>
                <c:pt idx="2">
                  <c:v>752266.5</c:v>
                </c:pt>
                <c:pt idx="3">
                  <c:v>731458</c:v>
                </c:pt>
                <c:pt idx="4">
                  <c:v>704544.5</c:v>
                </c:pt>
                <c:pt idx="5">
                  <c:v>727346.5</c:v>
                </c:pt>
                <c:pt idx="6">
                  <c:v>90905</c:v>
                </c:pt>
                <c:pt idx="7">
                  <c:v>76062.849619474553</c:v>
                </c:pt>
                <c:pt idx="8">
                  <c:v>714926.49999999988</c:v>
                </c:pt>
                <c:pt idx="9">
                  <c:v>681006</c:v>
                </c:pt>
                <c:pt idx="10">
                  <c:v>689369</c:v>
                </c:pt>
                <c:pt idx="11">
                  <c:v>544653.5</c:v>
                </c:pt>
                <c:pt idx="12">
                  <c:v>557654.5</c:v>
                </c:pt>
                <c:pt idx="13">
                  <c:v>646288.5</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62726</c:v>
                </c:pt>
                <c:pt idx="1">
                  <c:v>62197</c:v>
                </c:pt>
                <c:pt idx="2">
                  <c:v>61760</c:v>
                </c:pt>
                <c:pt idx="3">
                  <c:v>61611</c:v>
                </c:pt>
                <c:pt idx="4">
                  <c:v>61404</c:v>
                </c:pt>
                <c:pt idx="5">
                  <c:v>60784</c:v>
                </c:pt>
                <c:pt idx="6">
                  <c:v>60111</c:v>
                </c:pt>
                <c:pt idx="7">
                  <c:v>59581</c:v>
                </c:pt>
                <c:pt idx="8">
                  <c:v>58691</c:v>
                </c:pt>
                <c:pt idx="9">
                  <c:v>57837</c:v>
                </c:pt>
                <c:pt idx="10">
                  <c:v>56967</c:v>
                </c:pt>
                <c:pt idx="11">
                  <c:v>56237</c:v>
                </c:pt>
                <c:pt idx="12">
                  <c:v>55466</c:v>
                </c:pt>
                <c:pt idx="13">
                  <c:v>54746</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鳴門市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1579</v>
      </c>
    </row>
    <row r="8" spans="1:6" ht="21.95" customHeight="1">
      <c r="B8" s="851" t="s">
        <v>10</v>
      </c>
      <c r="C8" s="6" t="s">
        <v>11</v>
      </c>
      <c r="D8" s="990" t="s">
        <v>12</v>
      </c>
      <c r="E8" s="981" t="s">
        <v>1580</v>
      </c>
    </row>
    <row r="9" spans="1:6" ht="21.95" customHeight="1">
      <c r="B9" s="851" t="s">
        <v>1584</v>
      </c>
      <c r="C9" s="6" t="s">
        <v>11</v>
      </c>
      <c r="D9" s="990" t="s">
        <v>1581</v>
      </c>
      <c r="E9" s="981" t="s">
        <v>1579</v>
      </c>
    </row>
    <row r="10" spans="1:6" ht="21.95" customHeight="1">
      <c r="B10" s="851" t="s">
        <v>13</v>
      </c>
      <c r="C10" s="6" t="s">
        <v>14</v>
      </c>
      <c r="D10" s="990" t="s">
        <v>1578</v>
      </c>
      <c r="E10" s="981" t="s">
        <v>1582</v>
      </c>
    </row>
    <row r="11" spans="1:6" ht="21.95" customHeight="1">
      <c r="B11" s="853" t="s">
        <v>15</v>
      </c>
      <c r="C11" s="854" t="s">
        <v>16</v>
      </c>
      <c r="D11" s="992" t="s">
        <v>1581</v>
      </c>
      <c r="E11" s="993" t="s">
        <v>1583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1578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1585</v>
      </c>
      <c r="C19" s="6" t="s">
        <v>8</v>
      </c>
      <c r="D19" s="990" t="s">
        <v>1574</v>
      </c>
      <c r="E19" s="981" t="s">
        <v>24</v>
      </c>
    </row>
    <row r="20" spans="2:5" ht="21.95" customHeight="1">
      <c r="B20" s="851" t="s">
        <v>25</v>
      </c>
      <c r="C20" s="6" t="s">
        <v>14</v>
      </c>
      <c r="D20" s="990" t="s">
        <v>1575</v>
      </c>
      <c r="E20" s="981" t="s">
        <v>1576</v>
      </c>
    </row>
    <row r="21" spans="2:5" ht="21.95" customHeight="1">
      <c r="B21" s="851" t="s">
        <v>1586</v>
      </c>
      <c r="C21" s="6" t="s">
        <v>8</v>
      </c>
      <c r="D21" s="990" t="s">
        <v>1574</v>
      </c>
      <c r="E21" s="981" t="s">
        <v>26</v>
      </c>
    </row>
    <row r="22" spans="2:5" ht="21.95" customHeight="1">
      <c r="B22" s="851" t="s">
        <v>27</v>
      </c>
      <c r="C22" s="6" t="s">
        <v>14</v>
      </c>
      <c r="D22" s="990" t="s">
        <v>1575</v>
      </c>
      <c r="E22" s="981" t="s">
        <v>1577</v>
      </c>
    </row>
    <row r="23" spans="2:5" ht="21.95" customHeight="1">
      <c r="B23" s="851" t="s">
        <v>1587</v>
      </c>
      <c r="C23" s="6" t="s">
        <v>28</v>
      </c>
      <c r="D23" s="990" t="s">
        <v>1574</v>
      </c>
      <c r="E23" s="981" t="s">
        <v>29</v>
      </c>
    </row>
    <row r="24" spans="2:5" ht="21.95" customHeight="1">
      <c r="B24" s="390" t="s">
        <v>30</v>
      </c>
      <c r="C24" s="391"/>
      <c r="D24" s="392"/>
      <c r="E24" s="393"/>
    </row>
    <row r="25" spans="2:5" ht="21.95" customHeight="1">
      <c r="B25" s="851" t="s">
        <v>31</v>
      </c>
      <c r="C25" s="6" t="s">
        <v>32</v>
      </c>
      <c r="D25" s="990" t="s">
        <v>1575</v>
      </c>
      <c r="E25" s="981" t="s">
        <v>33</v>
      </c>
    </row>
    <row r="26" spans="2:5" ht="21.95" customHeight="1">
      <c r="B26" s="390" t="s">
        <v>34</v>
      </c>
      <c r="C26" s="394"/>
      <c r="D26" s="392"/>
      <c r="E26" s="393"/>
    </row>
    <row r="27" spans="2:5" ht="21.95" customHeight="1">
      <c r="B27" s="853" t="s">
        <v>1588</v>
      </c>
      <c r="C27" s="854" t="s">
        <v>28</v>
      </c>
      <c r="D27" s="992" t="s">
        <v>1574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1589</v>
      </c>
      <c r="C31" s="6" t="s">
        <v>38</v>
      </c>
      <c r="D31" s="990" t="s">
        <v>1572</v>
      </c>
      <c r="E31" s="852" t="s">
        <v>39</v>
      </c>
    </row>
    <row r="32" spans="2:5" ht="21.95" customHeight="1">
      <c r="B32" s="851" t="s">
        <v>1590</v>
      </c>
      <c r="C32" s="6" t="s">
        <v>38</v>
      </c>
      <c r="D32" s="990" t="s">
        <v>1572</v>
      </c>
      <c r="E32" s="852" t="s">
        <v>40</v>
      </c>
    </row>
    <row r="33" spans="2:5" ht="33" customHeight="1">
      <c r="B33" s="851" t="s">
        <v>41</v>
      </c>
      <c r="C33" s="7" t="s">
        <v>42</v>
      </c>
      <c r="D33" s="991" t="s">
        <v>1573</v>
      </c>
      <c r="E33" s="852" t="s">
        <v>43</v>
      </c>
    </row>
    <row r="34" spans="2:5" ht="21.95" customHeight="1">
      <c r="B34" s="851" t="s">
        <v>44</v>
      </c>
      <c r="C34" s="8" t="s">
        <v>45</v>
      </c>
      <c r="D34" s="991" t="s">
        <v>1573</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1591</v>
      </c>
      <c r="E39" s="981" t="s">
        <v>1592</v>
      </c>
    </row>
    <row r="40" spans="2:5" ht="21.6" customHeight="1">
      <c r="B40" s="859" t="s">
        <v>54</v>
      </c>
      <c r="C40" s="860" t="s">
        <v>45</v>
      </c>
      <c r="D40" s="860" t="s">
        <v>1591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1593</v>
      </c>
      <c r="C44" s="848"/>
      <c r="D44" s="849"/>
      <c r="E44" s="850"/>
    </row>
    <row r="45" spans="2:5" ht="33.6" customHeight="1">
      <c r="B45" s="851" t="s">
        <v>58</v>
      </c>
      <c r="C45" s="6" t="s">
        <v>59</v>
      </c>
      <c r="D45" s="990" t="s">
        <v>1574</v>
      </c>
      <c r="E45" s="981" t="s">
        <v>60</v>
      </c>
    </row>
    <row r="46" spans="2:5" ht="33.6" customHeight="1">
      <c r="B46" s="851" t="s">
        <v>61</v>
      </c>
      <c r="C46" s="6" t="s">
        <v>16</v>
      </c>
      <c r="D46" s="990" t="s">
        <v>1574</v>
      </c>
      <c r="E46" s="981" t="s">
        <v>62</v>
      </c>
    </row>
    <row r="47" spans="2:5" ht="21.95" customHeight="1">
      <c r="B47" s="997" t="s">
        <v>1594</v>
      </c>
      <c r="C47" s="394"/>
      <c r="D47" s="392"/>
      <c r="E47" s="393"/>
    </row>
    <row r="48" spans="2:5" ht="33.6" customHeight="1">
      <c r="B48" s="851" t="s">
        <v>63</v>
      </c>
      <c r="C48" s="6" t="s">
        <v>64</v>
      </c>
      <c r="D48" s="990" t="s">
        <v>1574</v>
      </c>
      <c r="E48" s="981" t="s">
        <v>65</v>
      </c>
    </row>
    <row r="49" spans="2:5" ht="33.6" customHeight="1">
      <c r="B49" s="851" t="s">
        <v>66</v>
      </c>
      <c r="C49" s="6" t="s">
        <v>64</v>
      </c>
      <c r="D49" s="990" t="s">
        <v>1574</v>
      </c>
      <c r="E49" s="981" t="s">
        <v>67</v>
      </c>
    </row>
    <row r="50" spans="2:5" ht="21.6" customHeight="1">
      <c r="B50" s="997" t="s">
        <v>1595</v>
      </c>
      <c r="C50" s="391"/>
      <c r="D50" s="392"/>
      <c r="E50" s="393"/>
    </row>
    <row r="51" spans="2:5" ht="21" customHeight="1">
      <c r="B51" s="851" t="s">
        <v>68</v>
      </c>
      <c r="C51" s="6" t="s">
        <v>59</v>
      </c>
      <c r="D51" s="990" t="s">
        <v>1574</v>
      </c>
      <c r="E51" s="852" t="s">
        <v>69</v>
      </c>
    </row>
    <row r="52" spans="2:5" ht="21" customHeight="1">
      <c r="B52" s="851" t="s">
        <v>70</v>
      </c>
      <c r="C52" s="6" t="s">
        <v>59</v>
      </c>
      <c r="D52" s="990" t="s">
        <v>1574</v>
      </c>
      <c r="E52" s="852" t="s">
        <v>71</v>
      </c>
    </row>
    <row r="53" spans="2:5" ht="21" customHeight="1">
      <c r="B53" s="853" t="s">
        <v>72</v>
      </c>
      <c r="C53" s="854" t="s">
        <v>16</v>
      </c>
      <c r="D53" s="992" t="s">
        <v>1574</v>
      </c>
      <c r="E53" s="855" t="s">
        <v>73</v>
      </c>
    </row>
    <row r="54" spans="2:5" ht="21.95" customHeight="1" thickBot="1">
      <c r="C54" s="3"/>
      <c r="D54" s="13"/>
    </row>
    <row r="55" spans="2:5" ht="21.95" customHeight="1" thickBot="1">
      <c r="B55" s="250" t="s">
        <v>74</v>
      </c>
      <c r="C55" s="387"/>
      <c r="D55" s="388"/>
      <c r="E55" s="389"/>
    </row>
    <row r="56" spans="2:5" ht="21.95" customHeight="1">
      <c r="B56" s="996" t="s">
        <v>1596</v>
      </c>
      <c r="C56" s="848"/>
      <c r="D56" s="849"/>
      <c r="E56" s="850"/>
    </row>
    <row r="57" spans="2:5" ht="21.95" customHeight="1">
      <c r="B57" s="851" t="s">
        <v>75</v>
      </c>
      <c r="C57" s="6" t="s">
        <v>59</v>
      </c>
      <c r="D57" s="990" t="s">
        <v>1597</v>
      </c>
      <c r="E57" s="981" t="s">
        <v>76</v>
      </c>
    </row>
    <row r="58" spans="2:5" ht="21.95" customHeight="1">
      <c r="B58" s="851" t="s">
        <v>77</v>
      </c>
      <c r="C58" s="6" t="s">
        <v>78</v>
      </c>
      <c r="D58" s="990" t="s">
        <v>1597</v>
      </c>
      <c r="E58" s="981" t="s">
        <v>79</v>
      </c>
    </row>
    <row r="59" spans="2:5" ht="33.6" customHeight="1">
      <c r="B59" s="861" t="s">
        <v>80</v>
      </c>
      <c r="C59" s="7" t="s">
        <v>78</v>
      </c>
      <c r="D59" s="990" t="s">
        <v>1597</v>
      </c>
      <c r="E59" s="998" t="s">
        <v>1598</v>
      </c>
    </row>
    <row r="60" spans="2:5" ht="51" customHeight="1">
      <c r="B60" s="862" t="s">
        <v>81</v>
      </c>
      <c r="C60" s="446" t="s">
        <v>64</v>
      </c>
      <c r="D60" s="990" t="s">
        <v>1597</v>
      </c>
      <c r="E60" s="995" t="s">
        <v>1599</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1600</v>
      </c>
    </row>
    <row r="64" spans="2:5" ht="32.1" customHeight="1">
      <c r="B64" s="853" t="s">
        <v>86</v>
      </c>
      <c r="C64" s="854" t="s">
        <v>64</v>
      </c>
      <c r="D64" s="992" t="s">
        <v>1552</v>
      </c>
      <c r="E64" s="993" t="s">
        <v>1601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1626</v>
      </c>
      <c r="AG4" s="1058" t="s">
        <v>1626</v>
      </c>
      <c r="AH4" s="1058" t="s">
        <v>1626</v>
      </c>
      <c r="AI4" s="1058" t="s">
        <v>1626</v>
      </c>
      <c r="AJ4" s="1058" t="s">
        <v>1626</v>
      </c>
      <c r="AK4" s="1058" t="s">
        <v>1626</v>
      </c>
      <c r="AL4" s="1058" t="s">
        <v>1626</v>
      </c>
      <c r="AM4" s="1058" t="s">
        <v>1626</v>
      </c>
      <c r="AN4" s="1058" t="s">
        <v>1626</v>
      </c>
      <c r="AO4" s="1058" t="s">
        <v>1626</v>
      </c>
      <c r="AP4" s="1058" t="s">
        <v>1626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1622</v>
      </c>
      <c r="T6" s="16"/>
      <c r="U6" s="1058" t="s">
        <v>741</v>
      </c>
      <c r="V6" s="1058" t="s">
        <v>742</v>
      </c>
      <c r="W6" s="1058" t="s">
        <v>742</v>
      </c>
      <c r="X6" s="1058" t="s">
        <v>742</v>
      </c>
      <c r="Y6" s="1058" t="s">
        <v>743</v>
      </c>
      <c r="Z6" s="1058" t="s">
        <v>744</v>
      </c>
      <c r="AA6" s="1058" t="s">
        <v>744</v>
      </c>
      <c r="AB6" s="1058" t="s">
        <v>745</v>
      </c>
      <c r="AC6" s="1058" t="s">
        <v>746</v>
      </c>
      <c r="AD6" s="1058" t="s">
        <v>1623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1621</v>
      </c>
      <c r="BP6" s="1058" t="s">
        <v>1621</v>
      </c>
      <c r="BQ6" s="1058" t="s">
        <v>1621</v>
      </c>
      <c r="BR6" s="1058" t="s">
        <v>1621</v>
      </c>
      <c r="BS6" s="1058" t="s">
        <v>1621</v>
      </c>
      <c r="BT6" s="1058" t="s">
        <v>1621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1712</v>
      </c>
      <c r="B9" s="70">
        <v>239</v>
      </c>
      <c r="C9" s="70">
        <v>1</v>
      </c>
      <c r="D9" s="70">
        <v>15</v>
      </c>
      <c r="E9" s="70">
        <v>1990</v>
      </c>
      <c r="F9" s="70" t="s">
        <v>787</v>
      </c>
      <c r="G9" s="70" t="s">
        <v>1713</v>
      </c>
      <c r="H9" s="70" t="s">
        <v>1714</v>
      </c>
      <c r="I9" s="148"/>
      <c r="J9" s="71">
        <v>86.925792404893002</v>
      </c>
      <c r="K9" s="71">
        <v>2.1241159459613161</v>
      </c>
      <c r="L9" s="71">
        <v>5.2190218996760436</v>
      </c>
      <c r="M9" s="71">
        <v>17.841979170260782</v>
      </c>
      <c r="N9" s="71">
        <v>25.558604158775239</v>
      </c>
      <c r="O9" s="71">
        <v>24.869217568168828</v>
      </c>
      <c r="P9" s="71">
        <v>27.960007528848049</v>
      </c>
      <c r="Q9" s="71">
        <v>2.0229594728674898</v>
      </c>
      <c r="R9" s="71">
        <v>0</v>
      </c>
      <c r="S9" s="71">
        <v>2.433393536723059</v>
      </c>
      <c r="T9" s="72"/>
      <c r="U9" s="71">
        <v>1827202</v>
      </c>
      <c r="V9" s="71">
        <v>862</v>
      </c>
      <c r="W9" s="71">
        <v>55</v>
      </c>
      <c r="X9" s="71">
        <v>7220</v>
      </c>
      <c r="Y9" s="71">
        <v>9555</v>
      </c>
      <c r="Z9" s="71">
        <v>10229</v>
      </c>
      <c r="AA9" s="71">
        <v>6789</v>
      </c>
      <c r="AB9" s="71">
        <v>32846</v>
      </c>
      <c r="AC9" s="71">
        <v>0</v>
      </c>
      <c r="AD9" s="71">
        <v>2.433393536723059</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1715</v>
      </c>
      <c r="B10" s="70">
        <v>240</v>
      </c>
      <c r="C10" s="70">
        <v>2</v>
      </c>
      <c r="D10" s="70">
        <v>15</v>
      </c>
      <c r="E10" s="70">
        <v>2005</v>
      </c>
      <c r="F10" s="70" t="s">
        <v>789</v>
      </c>
      <c r="G10" s="70" t="s">
        <v>1713</v>
      </c>
      <c r="H10" s="70" t="s">
        <v>1714</v>
      </c>
      <c r="I10" s="148"/>
      <c r="J10" s="71">
        <v>34.243371455970063</v>
      </c>
      <c r="K10" s="71">
        <v>0.98567712100832838</v>
      </c>
      <c r="L10" s="71">
        <v>0.71899472065296266</v>
      </c>
      <c r="M10" s="71">
        <v>39.438056350254833</v>
      </c>
      <c r="N10" s="71">
        <v>67.110827447101897</v>
      </c>
      <c r="O10" s="71">
        <v>57.634362236865357</v>
      </c>
      <c r="P10" s="71">
        <v>33.244494451614237</v>
      </c>
      <c r="Q10" s="71">
        <v>3.0065154221064101</v>
      </c>
      <c r="R10" s="71">
        <v>0</v>
      </c>
      <c r="S10" s="71">
        <v>4.2428772610000003</v>
      </c>
      <c r="T10" s="72"/>
      <c r="U10" s="71">
        <v>929948</v>
      </c>
      <c r="V10" s="71">
        <v>494</v>
      </c>
      <c r="W10" s="71">
        <v>7</v>
      </c>
      <c r="X10" s="71">
        <v>7798</v>
      </c>
      <c r="Y10" s="71">
        <v>18910</v>
      </c>
      <c r="Z10" s="71">
        <v>27432</v>
      </c>
      <c r="AA10" s="71">
        <v>6611</v>
      </c>
      <c r="AB10" s="71">
        <v>51032</v>
      </c>
      <c r="AC10" s="71">
        <v>0</v>
      </c>
      <c r="AD10" s="71">
        <v>4.2428772610000003</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1716</v>
      </c>
      <c r="B11" s="70">
        <v>241</v>
      </c>
      <c r="C11" s="70">
        <v>3</v>
      </c>
      <c r="D11" s="70">
        <v>15</v>
      </c>
      <c r="E11" s="70">
        <v>2006</v>
      </c>
      <c r="F11" s="70" t="s">
        <v>790</v>
      </c>
      <c r="G11" s="70" t="s">
        <v>1713</v>
      </c>
      <c r="H11" s="70" t="s">
        <v>1714</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1717</v>
      </c>
      <c r="B12" s="70">
        <v>242</v>
      </c>
      <c r="C12" s="70">
        <v>4</v>
      </c>
      <c r="D12" s="70">
        <v>15</v>
      </c>
      <c r="E12" s="70">
        <v>2007</v>
      </c>
      <c r="F12" s="70" t="s">
        <v>791</v>
      </c>
      <c r="G12" s="70" t="s">
        <v>1713</v>
      </c>
      <c r="H12" s="70" t="s">
        <v>1714</v>
      </c>
      <c r="I12" s="148"/>
      <c r="J12" s="71">
        <v>33.535671231973637</v>
      </c>
      <c r="K12" s="71">
        <v>1.0799832400387031</v>
      </c>
      <c r="L12" s="71">
        <v>2.1639745937507109</v>
      </c>
      <c r="M12" s="71">
        <v>42.238877777849908</v>
      </c>
      <c r="N12" s="71">
        <v>75.747760611285088</v>
      </c>
      <c r="O12" s="71">
        <v>57.830445201828908</v>
      </c>
      <c r="P12" s="71">
        <v>34.075683911517693</v>
      </c>
      <c r="Q12" s="71">
        <v>3.21748253605148</v>
      </c>
      <c r="R12" s="71">
        <v>0</v>
      </c>
      <c r="S12" s="71">
        <v>3.352915608</v>
      </c>
      <c r="T12" s="72"/>
      <c r="U12" s="71">
        <v>1058116</v>
      </c>
      <c r="V12" s="71">
        <v>526</v>
      </c>
      <c r="W12" s="71">
        <v>22</v>
      </c>
      <c r="X12" s="71">
        <v>11231</v>
      </c>
      <c r="Y12" s="71">
        <v>19642</v>
      </c>
      <c r="Z12" s="71">
        <v>28614</v>
      </c>
      <c r="AA12" s="71">
        <v>6673</v>
      </c>
      <c r="AB12" s="71">
        <v>51725</v>
      </c>
      <c r="AC12" s="71">
        <v>0</v>
      </c>
      <c r="AD12" s="71">
        <v>3.352915608</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1718</v>
      </c>
      <c r="B13" s="70">
        <v>243</v>
      </c>
      <c r="C13" s="70">
        <v>5</v>
      </c>
      <c r="D13" s="70">
        <v>15</v>
      </c>
      <c r="E13" s="70">
        <v>2008</v>
      </c>
      <c r="F13" s="70" t="s">
        <v>792</v>
      </c>
      <c r="G13" s="70" t="s">
        <v>1713</v>
      </c>
      <c r="H13" s="70" t="s">
        <v>1714</v>
      </c>
      <c r="I13" s="148"/>
      <c r="J13" s="71">
        <v>31.67243525632529</v>
      </c>
      <c r="K13" s="71">
        <v>0.78504542221057383</v>
      </c>
      <c r="L13" s="71">
        <v>1.906420897809272</v>
      </c>
      <c r="M13" s="71">
        <v>46.292579482020336</v>
      </c>
      <c r="N13" s="71">
        <v>70.474497933061514</v>
      </c>
      <c r="O13" s="71">
        <v>56.890692932351747</v>
      </c>
      <c r="P13" s="71">
        <v>32.557651904899473</v>
      </c>
      <c r="Q13" s="71">
        <v>3.1869595244449398</v>
      </c>
      <c r="R13" s="71">
        <v>0</v>
      </c>
      <c r="S13" s="71">
        <v>8.5010863679999993</v>
      </c>
      <c r="T13" s="72"/>
      <c r="U13" s="71">
        <v>1091167</v>
      </c>
      <c r="V13" s="71">
        <v>526</v>
      </c>
      <c r="W13" s="71">
        <v>22</v>
      </c>
      <c r="X13" s="71">
        <v>11231</v>
      </c>
      <c r="Y13" s="71">
        <v>19999</v>
      </c>
      <c r="Z13" s="71">
        <v>29137</v>
      </c>
      <c r="AA13" s="71">
        <v>6383</v>
      </c>
      <c r="AB13" s="71">
        <v>52077</v>
      </c>
      <c r="AC13" s="71">
        <v>0</v>
      </c>
      <c r="AD13" s="71">
        <v>8.5010863679999993</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1719</v>
      </c>
      <c r="B14" s="70">
        <v>244</v>
      </c>
      <c r="C14" s="70">
        <v>6</v>
      </c>
      <c r="D14" s="70">
        <v>15</v>
      </c>
      <c r="E14" s="70">
        <v>2009</v>
      </c>
      <c r="F14" s="70" t="s">
        <v>176</v>
      </c>
      <c r="G14" s="70" t="s">
        <v>1713</v>
      </c>
      <c r="H14" s="70" t="s">
        <v>1714</v>
      </c>
      <c r="I14" s="148"/>
      <c r="J14" s="71">
        <v>35.862814245021802</v>
      </c>
      <c r="K14" s="71">
        <v>0.97748282383017215</v>
      </c>
      <c r="L14" s="71">
        <v>1.6382342887724279</v>
      </c>
      <c r="M14" s="71">
        <v>44.099730950909617</v>
      </c>
      <c r="N14" s="71">
        <v>59.499881316226912</v>
      </c>
      <c r="O14" s="71">
        <v>58.309744486002373</v>
      </c>
      <c r="P14" s="71">
        <v>30.57588362954419</v>
      </c>
      <c r="Q14" s="71">
        <v>3.0571717695781699</v>
      </c>
      <c r="R14" s="71">
        <v>0</v>
      </c>
      <c r="S14" s="71">
        <v>8.5545340570000015</v>
      </c>
      <c r="T14" s="72"/>
      <c r="U14" s="71">
        <v>936688</v>
      </c>
      <c r="V14" s="71">
        <v>715</v>
      </c>
      <c r="W14" s="71">
        <v>21</v>
      </c>
      <c r="X14" s="71">
        <v>12170</v>
      </c>
      <c r="Y14" s="71">
        <v>20294</v>
      </c>
      <c r="Z14" s="71">
        <v>29477</v>
      </c>
      <c r="AA14" s="71">
        <v>6154</v>
      </c>
      <c r="AB14" s="71">
        <v>52441</v>
      </c>
      <c r="AC14" s="71">
        <v>0</v>
      </c>
      <c r="AD14" s="71">
        <v>8.5545340570000015</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8.1270000000000007</v>
      </c>
      <c r="BM14" s="71">
        <v>0</v>
      </c>
      <c r="BN14" s="72"/>
      <c r="BO14" s="71">
        <v>0</v>
      </c>
      <c r="BP14" s="71">
        <v>0</v>
      </c>
      <c r="BQ14" s="71">
        <v>0</v>
      </c>
      <c r="BR14" s="71">
        <v>0</v>
      </c>
      <c r="BS14" s="71">
        <v>1</v>
      </c>
      <c r="BT14" s="71">
        <v>0</v>
      </c>
      <c r="BU14"/>
      <c r="BV14" s="70">
        <v>3.04</v>
      </c>
      <c r="BW14" s="70">
        <v>0</v>
      </c>
      <c r="BX14" s="70">
        <v>5.0869999999999997</v>
      </c>
      <c r="BY14" s="70">
        <v>0</v>
      </c>
      <c r="BZ14" s="70">
        <v>0</v>
      </c>
      <c r="CA14" s="70">
        <v>0</v>
      </c>
      <c r="CB14" s="70">
        <v>0</v>
      </c>
      <c r="CC14" s="70">
        <v>0</v>
      </c>
      <c r="CD14" s="70">
        <v>0</v>
      </c>
    </row>
    <row r="15" spans="1:82">
      <c r="A15" s="70" t="s">
        <v>1720</v>
      </c>
      <c r="B15" s="70">
        <v>245</v>
      </c>
      <c r="C15" s="70">
        <v>7</v>
      </c>
      <c r="D15" s="70">
        <v>15</v>
      </c>
      <c r="E15" s="70">
        <v>2010</v>
      </c>
      <c r="F15" s="70" t="s">
        <v>177</v>
      </c>
      <c r="G15" s="70" t="s">
        <v>1713</v>
      </c>
      <c r="H15" s="70" t="s">
        <v>1714</v>
      </c>
      <c r="I15" s="148"/>
      <c r="J15" s="71">
        <v>38.767434908255431</v>
      </c>
      <c r="K15" s="71">
        <v>1.085345975944257</v>
      </c>
      <c r="L15" s="71">
        <v>1.5983395774743061</v>
      </c>
      <c r="M15" s="71">
        <v>48.176071054766851</v>
      </c>
      <c r="N15" s="71">
        <v>64.651951959837334</v>
      </c>
      <c r="O15" s="71">
        <v>58.833548726466482</v>
      </c>
      <c r="P15" s="71">
        <v>30.502954180694811</v>
      </c>
      <c r="Q15" s="71">
        <v>3.2099246957330099</v>
      </c>
      <c r="R15" s="71">
        <v>0</v>
      </c>
      <c r="S15" s="71">
        <v>11.322437812800001</v>
      </c>
      <c r="T15" s="72"/>
      <c r="U15" s="71">
        <v>984875</v>
      </c>
      <c r="V15" s="71">
        <v>715</v>
      </c>
      <c r="W15" s="71">
        <v>21</v>
      </c>
      <c r="X15" s="71">
        <v>12170</v>
      </c>
      <c r="Y15" s="71">
        <v>20626</v>
      </c>
      <c r="Z15" s="71">
        <v>29880</v>
      </c>
      <c r="AA15" s="71">
        <v>5986</v>
      </c>
      <c r="AB15" s="71">
        <v>52761</v>
      </c>
      <c r="AC15" s="71">
        <v>0</v>
      </c>
      <c r="AD15" s="71">
        <v>11.322437812800001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14.843</v>
      </c>
      <c r="BM15" s="71">
        <v>0</v>
      </c>
      <c r="BN15" s="72"/>
      <c r="BO15" s="71">
        <v>0</v>
      </c>
      <c r="BP15" s="71">
        <v>0</v>
      </c>
      <c r="BQ15" s="71">
        <v>0</v>
      </c>
      <c r="BR15" s="71">
        <v>0</v>
      </c>
      <c r="BS15" s="71">
        <v>2</v>
      </c>
      <c r="BT15" s="71">
        <v>0</v>
      </c>
      <c r="BU15"/>
      <c r="BV15" s="70">
        <v>5.274</v>
      </c>
      <c r="BW15" s="70">
        <v>0</v>
      </c>
      <c r="BX15" s="70">
        <v>9.5690000000000008</v>
      </c>
      <c r="BY15" s="70">
        <v>0</v>
      </c>
      <c r="BZ15" s="70">
        <v>0</v>
      </c>
      <c r="CA15" s="70">
        <v>0</v>
      </c>
      <c r="CB15" s="70">
        <v>0</v>
      </c>
      <c r="CC15" s="70">
        <v>0</v>
      </c>
      <c r="CD15" s="70">
        <v>0</v>
      </c>
    </row>
    <row r="16" spans="1:82">
      <c r="A16" s="70" t="s">
        <v>1721</v>
      </c>
      <c r="B16" s="70">
        <v>246</v>
      </c>
      <c r="C16" s="70">
        <v>8</v>
      </c>
      <c r="D16" s="70">
        <v>15</v>
      </c>
      <c r="E16" s="70">
        <v>2011</v>
      </c>
      <c r="F16" s="70" t="s">
        <v>178</v>
      </c>
      <c r="G16" s="70" t="s">
        <v>1713</v>
      </c>
      <c r="H16" s="70" t="s">
        <v>1714</v>
      </c>
      <c r="I16" s="148"/>
      <c r="J16" s="71">
        <v>44.989318950396772</v>
      </c>
      <c r="K16" s="71">
        <v>1.563420363451151</v>
      </c>
      <c r="L16" s="71">
        <v>0.87148465596156344</v>
      </c>
      <c r="M16" s="71">
        <v>63.233574025822882</v>
      </c>
      <c r="N16" s="71">
        <v>83.924681751245501</v>
      </c>
      <c r="O16" s="71">
        <v>58.758115266094059</v>
      </c>
      <c r="P16" s="71">
        <v>29.225591401768973</v>
      </c>
      <c r="Q16" s="71">
        <v>3.7144006456251399</v>
      </c>
      <c r="R16" s="71">
        <v>0</v>
      </c>
      <c r="S16" s="71">
        <v>7.7545189852749976</v>
      </c>
      <c r="T16" s="72"/>
      <c r="U16" s="71">
        <v>1200060</v>
      </c>
      <c r="V16" s="71">
        <v>715</v>
      </c>
      <c r="W16" s="71">
        <v>21</v>
      </c>
      <c r="X16" s="71">
        <v>12170</v>
      </c>
      <c r="Y16" s="71">
        <v>20928</v>
      </c>
      <c r="Z16" s="71">
        <v>30490</v>
      </c>
      <c r="AA16" s="71">
        <v>5906</v>
      </c>
      <c r="AB16" s="71">
        <v>52929</v>
      </c>
      <c r="AC16" s="71">
        <v>0</v>
      </c>
      <c r="AD16" s="71">
        <v>7.7545189852749976</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11.349</v>
      </c>
      <c r="BM16" s="71">
        <v>0</v>
      </c>
      <c r="BN16" s="72"/>
      <c r="BO16" s="71">
        <v>0</v>
      </c>
      <c r="BP16" s="71">
        <v>0</v>
      </c>
      <c r="BQ16" s="71">
        <v>0</v>
      </c>
      <c r="BR16" s="71">
        <v>0</v>
      </c>
      <c r="BS16" s="71">
        <v>2</v>
      </c>
      <c r="BT16" s="71">
        <v>0</v>
      </c>
      <c r="BU16"/>
      <c r="BV16" s="70">
        <v>5.1859999999999999</v>
      </c>
      <c r="BW16" s="70">
        <v>0</v>
      </c>
      <c r="BX16" s="70">
        <v>6.1630000000000003</v>
      </c>
      <c r="BY16" s="70">
        <v>0</v>
      </c>
      <c r="BZ16" s="70">
        <v>0</v>
      </c>
      <c r="CA16" s="70">
        <v>0</v>
      </c>
      <c r="CB16" s="70">
        <v>0</v>
      </c>
      <c r="CC16" s="70">
        <v>0</v>
      </c>
      <c r="CD16" s="70">
        <v>0</v>
      </c>
    </row>
    <row r="17" spans="1:82">
      <c r="A17" s="70" t="s">
        <v>1722</v>
      </c>
      <c r="B17" s="70">
        <v>247</v>
      </c>
      <c r="C17" s="70">
        <v>9</v>
      </c>
      <c r="D17" s="70">
        <v>15</v>
      </c>
      <c r="E17" s="70">
        <v>2012</v>
      </c>
      <c r="F17" s="70" t="s">
        <v>179</v>
      </c>
      <c r="G17" s="70" t="s">
        <v>1713</v>
      </c>
      <c r="H17" s="70" t="s">
        <v>1714</v>
      </c>
      <c r="I17" s="148"/>
      <c r="J17" s="71">
        <v>44.437768444899397</v>
      </c>
      <c r="K17" s="71">
        <v>1.514188489206393</v>
      </c>
      <c r="L17" s="71">
        <v>0.89748513204541014</v>
      </c>
      <c r="M17" s="71">
        <v>66.102330383923061</v>
      </c>
      <c r="N17" s="71">
        <v>92.390410434846416</v>
      </c>
      <c r="O17" s="71">
        <v>59.645584227711801</v>
      </c>
      <c r="P17" s="71">
        <v>29.118156869013752</v>
      </c>
      <c r="Q17" s="71">
        <v>4.0620787981609299</v>
      </c>
      <c r="R17" s="71">
        <v>0</v>
      </c>
      <c r="S17" s="71">
        <v>3.1444674066</v>
      </c>
      <c r="T17" s="72"/>
      <c r="U17" s="71">
        <v>1208418</v>
      </c>
      <c r="V17" s="71">
        <v>715</v>
      </c>
      <c r="W17" s="71">
        <v>21</v>
      </c>
      <c r="X17" s="71">
        <v>12170</v>
      </c>
      <c r="Y17" s="71">
        <v>21254</v>
      </c>
      <c r="Z17" s="71">
        <v>31196</v>
      </c>
      <c r="AA17" s="71">
        <v>5851</v>
      </c>
      <c r="AB17" s="71">
        <v>53276</v>
      </c>
      <c r="AC17" s="71">
        <v>0</v>
      </c>
      <c r="AD17" s="71">
        <v>3.1444674066</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6.5129999999999999</v>
      </c>
      <c r="BM17" s="71">
        <v>0</v>
      </c>
      <c r="BN17" s="72"/>
      <c r="BO17" s="71">
        <v>0</v>
      </c>
      <c r="BP17" s="71">
        <v>0</v>
      </c>
      <c r="BQ17" s="71">
        <v>0</v>
      </c>
      <c r="BR17" s="71">
        <v>0</v>
      </c>
      <c r="BS17" s="71">
        <v>2</v>
      </c>
      <c r="BT17" s="71">
        <v>0</v>
      </c>
      <c r="BU17"/>
      <c r="BV17" s="70">
        <v>6.5129999999999999</v>
      </c>
      <c r="BW17" s="70">
        <v>0</v>
      </c>
      <c r="BX17" s="70">
        <v>0</v>
      </c>
      <c r="BY17" s="70">
        <v>0</v>
      </c>
      <c r="BZ17" s="70">
        <v>0</v>
      </c>
      <c r="CA17" s="70">
        <v>0</v>
      </c>
      <c r="CB17" s="70">
        <v>0</v>
      </c>
      <c r="CC17" s="70">
        <v>0</v>
      </c>
      <c r="CD17" s="70">
        <v>0</v>
      </c>
    </row>
    <row r="18" spans="1:82">
      <c r="A18" s="70" t="s">
        <v>1723</v>
      </c>
      <c r="B18" s="70">
        <v>248</v>
      </c>
      <c r="C18" s="70">
        <v>10</v>
      </c>
      <c r="D18" s="70">
        <v>15</v>
      </c>
      <c r="E18" s="70">
        <v>2013</v>
      </c>
      <c r="F18" s="70" t="s">
        <v>180</v>
      </c>
      <c r="G18" s="70" t="s">
        <v>1713</v>
      </c>
      <c r="H18" s="70" t="s">
        <v>1714</v>
      </c>
      <c r="I18" s="148"/>
      <c r="J18" s="71">
        <v>62.639850461560201</v>
      </c>
      <c r="K18" s="71">
        <v>1.446778050755535</v>
      </c>
      <c r="L18" s="71">
        <v>0.80197211709171068</v>
      </c>
      <c r="M18" s="71">
        <v>67.983394911875934</v>
      </c>
      <c r="N18" s="71">
        <v>87.70407653754485</v>
      </c>
      <c r="O18" s="71">
        <v>58.441568394731846</v>
      </c>
      <c r="P18" s="71">
        <v>28.77829154247091</v>
      </c>
      <c r="Q18" s="71">
        <v>4.13276255605202</v>
      </c>
      <c r="R18" s="71">
        <v>0</v>
      </c>
      <c r="S18" s="71">
        <v>5.0335557619600007</v>
      </c>
      <c r="T18" s="72"/>
      <c r="U18" s="71">
        <v>1610883</v>
      </c>
      <c r="V18" s="71">
        <v>715</v>
      </c>
      <c r="W18" s="71">
        <v>21</v>
      </c>
      <c r="X18" s="71">
        <v>12170</v>
      </c>
      <c r="Y18" s="71">
        <v>21410</v>
      </c>
      <c r="Z18" s="71">
        <v>31931</v>
      </c>
      <c r="AA18" s="71">
        <v>5761</v>
      </c>
      <c r="AB18" s="71">
        <v>53426</v>
      </c>
      <c r="AC18" s="71">
        <v>0</v>
      </c>
      <c r="AD18" s="71">
        <v>5.0335557619600007</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10.696999999999999</v>
      </c>
      <c r="BM18" s="71">
        <v>0</v>
      </c>
      <c r="BN18" s="72"/>
      <c r="BO18" s="71">
        <v>0</v>
      </c>
      <c r="BP18" s="71">
        <v>0</v>
      </c>
      <c r="BQ18" s="71">
        <v>0</v>
      </c>
      <c r="BR18" s="71">
        <v>0</v>
      </c>
      <c r="BS18" s="71">
        <v>2</v>
      </c>
      <c r="BT18" s="71">
        <v>0</v>
      </c>
      <c r="BU18"/>
      <c r="BV18" s="70">
        <v>6.7939999999999996</v>
      </c>
      <c r="BW18" s="70">
        <v>0</v>
      </c>
      <c r="BX18" s="70">
        <v>3.903</v>
      </c>
      <c r="BY18" s="70">
        <v>0</v>
      </c>
      <c r="BZ18" s="70">
        <v>0</v>
      </c>
      <c r="CA18" s="70">
        <v>0</v>
      </c>
      <c r="CB18" s="70">
        <v>0</v>
      </c>
      <c r="CC18" s="70">
        <v>0</v>
      </c>
      <c r="CD18" s="70">
        <v>0</v>
      </c>
    </row>
    <row r="19" spans="1:82">
      <c r="A19" s="70" t="s">
        <v>1724</v>
      </c>
      <c r="B19" s="70">
        <v>249</v>
      </c>
      <c r="C19" s="70">
        <v>11</v>
      </c>
      <c r="D19" s="70">
        <v>15</v>
      </c>
      <c r="E19" s="70">
        <v>2014</v>
      </c>
      <c r="F19" s="70" t="s">
        <v>181</v>
      </c>
      <c r="G19" s="70" t="s">
        <v>1713</v>
      </c>
      <c r="H19" s="70" t="s">
        <v>1714</v>
      </c>
      <c r="I19" s="148"/>
      <c r="J19" s="71">
        <v>67.23935761411299</v>
      </c>
      <c r="K19" s="71">
        <v>1.651677335611063</v>
      </c>
      <c r="L19" s="71">
        <v>0.78309948422469078</v>
      </c>
      <c r="M19" s="71">
        <v>72.65695511463791</v>
      </c>
      <c r="N19" s="71">
        <v>90.881404393828902</v>
      </c>
      <c r="O19" s="71">
        <v>56.240786738469851</v>
      </c>
      <c r="P19" s="71">
        <v>29.143793856147546</v>
      </c>
      <c r="Q19" s="71">
        <v>3.9837680822219701</v>
      </c>
      <c r="R19" s="71">
        <v>0</v>
      </c>
      <c r="S19" s="71">
        <v>6.9750273820000013</v>
      </c>
      <c r="T19" s="72"/>
      <c r="U19" s="71">
        <v>1769791</v>
      </c>
      <c r="V19" s="71">
        <v>723</v>
      </c>
      <c r="W19" s="71">
        <v>16</v>
      </c>
      <c r="X19" s="71">
        <v>12593</v>
      </c>
      <c r="Y19" s="71">
        <v>21715</v>
      </c>
      <c r="Z19" s="71">
        <v>32364</v>
      </c>
      <c r="AA19" s="71">
        <v>5804</v>
      </c>
      <c r="AB19" s="71">
        <v>53677</v>
      </c>
      <c r="AC19" s="71">
        <v>0</v>
      </c>
      <c r="AD19" s="71">
        <v>6.9750273820000013</v>
      </c>
      <c r="AE19" s="72"/>
      <c r="AF19" s="71"/>
      <c r="AG19" s="71"/>
      <c r="AH19" s="71"/>
      <c r="AI19" s="71"/>
      <c r="AJ19" s="71"/>
      <c r="AK19" s="71"/>
      <c r="AL19" s="71"/>
      <c r="AM19" s="71"/>
      <c r="AN19" s="71"/>
      <c r="AO19" s="71"/>
      <c r="AP19" s="71"/>
      <c r="AQ19" s="72"/>
      <c r="AR19" s="71">
        <v>1510</v>
      </c>
      <c r="AS19" s="71">
        <v>214</v>
      </c>
      <c r="AT19" s="71">
        <v>0</v>
      </c>
      <c r="AU19" s="71">
        <v>0</v>
      </c>
      <c r="AV19" s="71">
        <v>0</v>
      </c>
      <c r="AW19" s="71">
        <v>0</v>
      </c>
      <c r="AX19" s="71"/>
      <c r="AY19" s="72"/>
      <c r="AZ19" s="71">
        <v>5930.4</v>
      </c>
      <c r="BA19" s="71">
        <v>8291.2999999999993</v>
      </c>
      <c r="BB19" s="71">
        <v>0</v>
      </c>
      <c r="BC19" s="71">
        <v>0</v>
      </c>
      <c r="BD19" s="71">
        <v>0</v>
      </c>
      <c r="BE19" s="71">
        <v>0</v>
      </c>
      <c r="BF19" s="71"/>
      <c r="BG19" s="72"/>
      <c r="BH19" s="71">
        <v>0</v>
      </c>
      <c r="BI19" s="71">
        <v>0</v>
      </c>
      <c r="BJ19" s="71">
        <v>0</v>
      </c>
      <c r="BK19" s="71">
        <v>0</v>
      </c>
      <c r="BL19" s="71">
        <v>13.539</v>
      </c>
      <c r="BM19" s="71">
        <v>0</v>
      </c>
      <c r="BN19" s="72"/>
      <c r="BO19" s="71">
        <v>0</v>
      </c>
      <c r="BP19" s="71">
        <v>0</v>
      </c>
      <c r="BQ19" s="71">
        <v>0</v>
      </c>
      <c r="BR19" s="71">
        <v>0</v>
      </c>
      <c r="BS19" s="71">
        <v>2</v>
      </c>
      <c r="BT19" s="71">
        <v>0</v>
      </c>
      <c r="BU19"/>
      <c r="BV19" s="70">
        <v>6.79</v>
      </c>
      <c r="BW19" s="70">
        <v>0</v>
      </c>
      <c r="BX19" s="70">
        <v>6.7489999999999997</v>
      </c>
      <c r="BY19" s="70">
        <v>0</v>
      </c>
      <c r="BZ19" s="70">
        <v>0</v>
      </c>
      <c r="CA19" s="70">
        <v>0</v>
      </c>
      <c r="CB19" s="70">
        <v>0</v>
      </c>
      <c r="CC19" s="70">
        <v>0</v>
      </c>
      <c r="CD19" s="70">
        <v>0</v>
      </c>
    </row>
    <row r="20" spans="1:82">
      <c r="A20" s="70" t="s">
        <v>1725</v>
      </c>
      <c r="B20" s="70">
        <v>250</v>
      </c>
      <c r="C20" s="70">
        <v>12</v>
      </c>
      <c r="D20" s="70">
        <v>15</v>
      </c>
      <c r="E20" s="70">
        <v>2015</v>
      </c>
      <c r="F20" s="70" t="s">
        <v>182</v>
      </c>
      <c r="G20" s="70" t="s">
        <v>1713</v>
      </c>
      <c r="H20" s="70" t="s">
        <v>1714</v>
      </c>
      <c r="I20" s="148"/>
      <c r="J20" s="71">
        <v>75.392566866621166</v>
      </c>
      <c r="K20" s="71">
        <v>1.4943378660739</v>
      </c>
      <c r="L20" s="71">
        <v>0.90059785345058241</v>
      </c>
      <c r="M20" s="71">
        <v>60.431930973390124</v>
      </c>
      <c r="N20" s="71">
        <v>78.653142506068747</v>
      </c>
      <c r="O20" s="71">
        <v>56.899197386210609</v>
      </c>
      <c r="P20" s="71">
        <v>29.357780412021452</v>
      </c>
      <c r="Q20" s="71">
        <v>3.9100964263721498</v>
      </c>
      <c r="R20" s="71">
        <v>0</v>
      </c>
      <c r="S20" s="71">
        <v>7.1887720715999999</v>
      </c>
      <c r="T20" s="72"/>
      <c r="U20" s="71">
        <v>1941947</v>
      </c>
      <c r="V20" s="71">
        <v>723</v>
      </c>
      <c r="W20" s="71">
        <v>16</v>
      </c>
      <c r="X20" s="71">
        <v>12593</v>
      </c>
      <c r="Y20" s="71">
        <v>22037</v>
      </c>
      <c r="Z20" s="71">
        <v>33058</v>
      </c>
      <c r="AA20" s="71">
        <v>5842</v>
      </c>
      <c r="AB20" s="71">
        <v>53818</v>
      </c>
      <c r="AC20" s="71">
        <v>0</v>
      </c>
      <c r="AD20" s="71">
        <v>7.1887720715999999</v>
      </c>
      <c r="AE20" s="72"/>
      <c r="AF20" s="71">
        <v>18144308.40618008</v>
      </c>
      <c r="AG20" s="71">
        <v>1145039.7850442079</v>
      </c>
      <c r="AH20" s="71">
        <v>162971.5685159952</v>
      </c>
      <c r="AI20" s="71">
        <v>79306284.787939131</v>
      </c>
      <c r="AJ20" s="71">
        <v>131385142.3980228</v>
      </c>
      <c r="AK20" s="71">
        <v>0</v>
      </c>
      <c r="AL20" s="71">
        <v>0</v>
      </c>
      <c r="AM20" s="71">
        <v>7375531.1419809218</v>
      </c>
      <c r="AN20" s="71">
        <v>0</v>
      </c>
      <c r="AO20" s="71">
        <v>0</v>
      </c>
      <c r="AP20" s="71">
        <v>237519278.08768311</v>
      </c>
      <c r="AQ20" s="72"/>
      <c r="AR20" s="71">
        <v>1624</v>
      </c>
      <c r="AS20" s="71">
        <v>306</v>
      </c>
      <c r="AT20" s="71">
        <v>0</v>
      </c>
      <c r="AU20" s="71">
        <v>0</v>
      </c>
      <c r="AV20" s="71">
        <v>0</v>
      </c>
      <c r="AW20" s="71">
        <v>0</v>
      </c>
      <c r="AX20" s="71"/>
      <c r="AY20" s="72"/>
      <c r="AZ20" s="71">
        <v>6476.1</v>
      </c>
      <c r="BA20" s="71">
        <v>13610.4</v>
      </c>
      <c r="BB20" s="71">
        <v>0</v>
      </c>
      <c r="BC20" s="71">
        <v>0</v>
      </c>
      <c r="BD20" s="71">
        <v>0</v>
      </c>
      <c r="BE20" s="71">
        <v>0</v>
      </c>
      <c r="BF20" s="71"/>
      <c r="BG20" s="72"/>
      <c r="BH20" s="71">
        <v>0</v>
      </c>
      <c r="BI20" s="71">
        <v>0</v>
      </c>
      <c r="BJ20" s="71">
        <v>3.6269999999999998</v>
      </c>
      <c r="BK20" s="71">
        <v>0</v>
      </c>
      <c r="BL20" s="71">
        <v>13.973000000000001</v>
      </c>
      <c r="BM20" s="71">
        <v>0</v>
      </c>
      <c r="BN20" s="72"/>
      <c r="BO20" s="71">
        <v>0</v>
      </c>
      <c r="BP20" s="71">
        <v>0</v>
      </c>
      <c r="BQ20" s="71">
        <v>1</v>
      </c>
      <c r="BR20" s="71">
        <v>0</v>
      </c>
      <c r="BS20" s="71">
        <v>2</v>
      </c>
      <c r="BT20" s="71">
        <v>0</v>
      </c>
      <c r="BU20"/>
      <c r="BV20" s="70">
        <v>10.595000000000001</v>
      </c>
      <c r="BW20" s="70">
        <v>0</v>
      </c>
      <c r="BX20" s="70">
        <v>7.0049999999999999</v>
      </c>
      <c r="BY20" s="70">
        <v>0</v>
      </c>
      <c r="BZ20" s="70">
        <v>0</v>
      </c>
      <c r="CA20" s="70">
        <v>0</v>
      </c>
      <c r="CB20" s="70">
        <v>0</v>
      </c>
      <c r="CC20" s="70">
        <v>0</v>
      </c>
      <c r="CD20" s="70">
        <v>0</v>
      </c>
    </row>
    <row r="21" spans="1:82">
      <c r="A21" s="70" t="s">
        <v>1726</v>
      </c>
      <c r="B21" s="70">
        <v>251</v>
      </c>
      <c r="C21" s="70">
        <v>13</v>
      </c>
      <c r="D21" s="70">
        <v>15</v>
      </c>
      <c r="E21" s="70">
        <v>2016</v>
      </c>
      <c r="F21" s="70" t="s">
        <v>155</v>
      </c>
      <c r="G21" s="70" t="s">
        <v>1713</v>
      </c>
      <c r="H21" s="70" t="s">
        <v>1714</v>
      </c>
      <c r="I21" s="148"/>
      <c r="J21" s="71">
        <v>75.202449409551974</v>
      </c>
      <c r="K21" s="71">
        <v>1.5167468950194598</v>
      </c>
      <c r="L21" s="71">
        <v>1.25493716252287</v>
      </c>
      <c r="M21" s="71">
        <v>62.074627937656082</v>
      </c>
      <c r="N21" s="71">
        <v>80.841488386859908</v>
      </c>
      <c r="O21" s="71">
        <v>57.133201740969959</v>
      </c>
      <c r="P21" s="71">
        <v>28.525556474870481</v>
      </c>
      <c r="Q21" s="71">
        <v>3.8071369332132488</v>
      </c>
      <c r="R21" s="71">
        <v>0</v>
      </c>
      <c r="S21" s="71">
        <v>6.7944386664000005</v>
      </c>
      <c r="T21" s="72"/>
      <c r="U21" s="71">
        <v>1792430</v>
      </c>
      <c r="V21" s="71">
        <v>723</v>
      </c>
      <c r="W21" s="71">
        <v>16</v>
      </c>
      <c r="X21" s="71">
        <v>12593</v>
      </c>
      <c r="Y21" s="71">
        <v>22315</v>
      </c>
      <c r="Z21" s="71">
        <v>33602</v>
      </c>
      <c r="AA21" s="71">
        <v>5871</v>
      </c>
      <c r="AB21" s="71">
        <v>53901</v>
      </c>
      <c r="AC21" s="71">
        <v>0</v>
      </c>
      <c r="AD21" s="71">
        <v>6.7944386663999996</v>
      </c>
      <c r="AE21" s="72"/>
      <c r="AF21" s="71">
        <v>16872597.985976849</v>
      </c>
      <c r="AG21" s="71">
        <v>1109427.9925338069</v>
      </c>
      <c r="AH21" s="71">
        <v>192573.54811197351</v>
      </c>
      <c r="AI21" s="71">
        <v>94055058.1026517</v>
      </c>
      <c r="AJ21" s="71">
        <v>120574787.8881072</v>
      </c>
      <c r="AK21" s="71">
        <v>0</v>
      </c>
      <c r="AL21" s="71">
        <v>0</v>
      </c>
      <c r="AM21" s="71">
        <v>7392644.8449306423</v>
      </c>
      <c r="AN21" s="71">
        <v>0</v>
      </c>
      <c r="AO21" s="71">
        <v>0</v>
      </c>
      <c r="AP21" s="71">
        <v>240197090.3623122</v>
      </c>
      <c r="AQ21" s="72"/>
      <c r="AR21" s="71">
        <v>1741</v>
      </c>
      <c r="AS21" s="71">
        <v>367</v>
      </c>
      <c r="AT21" s="71">
        <v>0</v>
      </c>
      <c r="AU21" s="71">
        <v>0</v>
      </c>
      <c r="AV21" s="71">
        <v>0</v>
      </c>
      <c r="AW21" s="71">
        <v>0</v>
      </c>
      <c r="AX21" s="71"/>
      <c r="AY21" s="72"/>
      <c r="AZ21" s="71">
        <v>7004.9</v>
      </c>
      <c r="BA21" s="71">
        <v>16699.900000000001</v>
      </c>
      <c r="BB21" s="71">
        <v>0</v>
      </c>
      <c r="BC21" s="71">
        <v>0</v>
      </c>
      <c r="BD21" s="71">
        <v>0</v>
      </c>
      <c r="BE21" s="71">
        <v>0</v>
      </c>
      <c r="BF21" s="71"/>
      <c r="BG21" s="72"/>
      <c r="BH21" s="71">
        <v>0</v>
      </c>
      <c r="BI21" s="71">
        <v>0</v>
      </c>
      <c r="BJ21" s="71">
        <v>3.7959999999999998</v>
      </c>
      <c r="BK21" s="71">
        <v>0</v>
      </c>
      <c r="BL21" s="71">
        <v>12.725000000000001</v>
      </c>
      <c r="BM21" s="71">
        <v>0</v>
      </c>
      <c r="BN21" s="72"/>
      <c r="BO21" s="71">
        <v>0</v>
      </c>
      <c r="BP21" s="71">
        <v>0</v>
      </c>
      <c r="BQ21" s="71">
        <v>1</v>
      </c>
      <c r="BR21" s="71">
        <v>0</v>
      </c>
      <c r="BS21" s="71">
        <v>2</v>
      </c>
      <c r="BT21" s="71">
        <v>0</v>
      </c>
      <c r="BU21"/>
      <c r="BV21" s="70">
        <v>10.286</v>
      </c>
      <c r="BW21" s="70">
        <v>0</v>
      </c>
      <c r="BX21" s="70">
        <v>6.2350000000000003</v>
      </c>
      <c r="BY21" s="70">
        <v>0</v>
      </c>
      <c r="BZ21" s="70">
        <v>0</v>
      </c>
      <c r="CA21" s="70">
        <v>0</v>
      </c>
      <c r="CB21" s="70">
        <v>0</v>
      </c>
      <c r="CC21" s="70">
        <v>0</v>
      </c>
      <c r="CD21" s="70">
        <v>0</v>
      </c>
    </row>
    <row r="22" spans="1:82">
      <c r="A22" s="70" t="s">
        <v>1727</v>
      </c>
      <c r="B22" s="70">
        <v>252</v>
      </c>
      <c r="C22" s="70">
        <v>14</v>
      </c>
      <c r="D22" s="70">
        <v>15</v>
      </c>
      <c r="E22" s="70">
        <v>2017</v>
      </c>
      <c r="F22" s="70" t="s">
        <v>156</v>
      </c>
      <c r="G22" s="70" t="s">
        <v>1713</v>
      </c>
      <c r="H22" s="70" t="s">
        <v>1714</v>
      </c>
      <c r="I22" s="148"/>
      <c r="J22" s="71">
        <v>82.772053710993688</v>
      </c>
      <c r="K22" s="71">
        <v>1.4389814047364671</v>
      </c>
      <c r="L22" s="71">
        <v>1.1627290447641971</v>
      </c>
      <c r="M22" s="71">
        <v>45.326896208646865</v>
      </c>
      <c r="N22" s="71">
        <v>72.396339459418002</v>
      </c>
      <c r="O22" s="71">
        <v>56.65083916316609</v>
      </c>
      <c r="P22" s="71">
        <v>27.992417373121818</v>
      </c>
      <c r="Q22" s="71">
        <v>3.6852745055912202</v>
      </c>
      <c r="R22" s="71">
        <v>0</v>
      </c>
      <c r="S22" s="71">
        <v>6.3536657657184001</v>
      </c>
      <c r="T22" s="72"/>
      <c r="U22" s="71">
        <v>2069545</v>
      </c>
      <c r="V22" s="71">
        <v>723</v>
      </c>
      <c r="W22" s="71">
        <v>16</v>
      </c>
      <c r="X22" s="71">
        <v>12593</v>
      </c>
      <c r="Y22" s="71">
        <v>22641</v>
      </c>
      <c r="Z22" s="71">
        <v>33871</v>
      </c>
      <c r="AA22" s="71">
        <v>5798</v>
      </c>
      <c r="AB22" s="71">
        <v>53955</v>
      </c>
      <c r="AC22" s="71">
        <v>0</v>
      </c>
      <c r="AD22" s="71">
        <v>6.3536657657184001</v>
      </c>
      <c r="AE22" s="72"/>
      <c r="AF22" s="71">
        <v>18845055.426445879</v>
      </c>
      <c r="AG22" s="71">
        <v>1109159.311459749</v>
      </c>
      <c r="AH22" s="71">
        <v>238408.56575660809</v>
      </c>
      <c r="AI22" s="71">
        <v>77069621.443277732</v>
      </c>
      <c r="AJ22" s="71">
        <v>131160501.0736161</v>
      </c>
      <c r="AK22" s="71">
        <v>0</v>
      </c>
      <c r="AL22" s="71">
        <v>0</v>
      </c>
      <c r="AM22" s="71">
        <v>7411630.1277752761</v>
      </c>
      <c r="AN22" s="71">
        <v>0</v>
      </c>
      <c r="AO22" s="71">
        <v>0</v>
      </c>
      <c r="AP22" s="71">
        <v>235834375.94833136</v>
      </c>
      <c r="AQ22" s="72"/>
      <c r="AR22" s="71">
        <v>1835</v>
      </c>
      <c r="AS22" s="71">
        <v>408</v>
      </c>
      <c r="AT22" s="71">
        <v>0</v>
      </c>
      <c r="AU22" s="71">
        <v>0</v>
      </c>
      <c r="AV22" s="71">
        <v>0</v>
      </c>
      <c r="AW22" s="71">
        <v>0</v>
      </c>
      <c r="AX22" s="71"/>
      <c r="AY22" s="72"/>
      <c r="AZ22" s="71">
        <v>7462.8</v>
      </c>
      <c r="BA22" s="71">
        <v>20239.400000000009</v>
      </c>
      <c r="BB22" s="71">
        <v>0</v>
      </c>
      <c r="BC22" s="71">
        <v>0</v>
      </c>
      <c r="BD22" s="71">
        <v>0</v>
      </c>
      <c r="BE22" s="71">
        <v>0</v>
      </c>
      <c r="BF22" s="71"/>
      <c r="BG22" s="72"/>
      <c r="BH22" s="71">
        <v>0</v>
      </c>
      <c r="BI22" s="71">
        <v>0</v>
      </c>
      <c r="BJ22" s="71">
        <v>4.0010000000000003</v>
      </c>
      <c r="BK22" s="71">
        <v>0</v>
      </c>
      <c r="BL22" s="71">
        <v>9.7089999999999996</v>
      </c>
      <c r="BM22" s="71">
        <v>0</v>
      </c>
      <c r="BN22" s="72"/>
      <c r="BO22" s="71">
        <v>0</v>
      </c>
      <c r="BP22" s="71">
        <v>0</v>
      </c>
      <c r="BQ22" s="71">
        <v>1</v>
      </c>
      <c r="BR22" s="71">
        <v>0</v>
      </c>
      <c r="BS22" s="71">
        <v>1</v>
      </c>
      <c r="BT22" s="71">
        <v>0</v>
      </c>
      <c r="BU22"/>
      <c r="BV22" s="70">
        <v>7.9530000000000003</v>
      </c>
      <c r="BW22" s="70">
        <v>0</v>
      </c>
      <c r="BX22" s="70">
        <v>5.7569999999999997</v>
      </c>
      <c r="BY22" s="70">
        <v>0</v>
      </c>
      <c r="BZ22" s="70">
        <v>0</v>
      </c>
      <c r="CA22" s="70">
        <v>0</v>
      </c>
      <c r="CB22" s="70">
        <v>0</v>
      </c>
      <c r="CC22" s="70">
        <v>0</v>
      </c>
      <c r="CD22" s="70">
        <v>0</v>
      </c>
    </row>
    <row r="23" spans="1:82">
      <c r="A23" s="70" t="s">
        <v>1728</v>
      </c>
      <c r="B23" s="70">
        <v>253</v>
      </c>
      <c r="C23" s="70">
        <v>15</v>
      </c>
      <c r="D23" s="70">
        <v>15</v>
      </c>
      <c r="E23" s="70">
        <v>2018</v>
      </c>
      <c r="F23" s="70" t="s">
        <v>183</v>
      </c>
      <c r="G23" s="70" t="s">
        <v>1713</v>
      </c>
      <c r="H23" s="70" t="s">
        <v>1714</v>
      </c>
      <c r="I23" s="148"/>
      <c r="J23" s="71">
        <v>75.850187175026562</v>
      </c>
      <c r="K23" s="71">
        <v>1.2926650173708627</v>
      </c>
      <c r="L23" s="71">
        <v>1.0548037285326521</v>
      </c>
      <c r="M23" s="71">
        <v>39.610699631320216</v>
      </c>
      <c r="N23" s="71">
        <v>55.517409314596101</v>
      </c>
      <c r="O23" s="71">
        <v>56.52193391852456</v>
      </c>
      <c r="P23" s="71">
        <v>28.387738015141146</v>
      </c>
      <c r="Q23" s="71">
        <v>3.41673396585978</v>
      </c>
      <c r="R23" s="71">
        <v>0</v>
      </c>
      <c r="S23" s="71">
        <v>7.9747760791999989</v>
      </c>
      <c r="T23" s="72"/>
      <c r="U23" s="71">
        <v>2035246</v>
      </c>
      <c r="V23" s="71">
        <v>723</v>
      </c>
      <c r="W23" s="71">
        <v>16</v>
      </c>
      <c r="X23" s="71">
        <v>12593</v>
      </c>
      <c r="Y23" s="71">
        <v>22948</v>
      </c>
      <c r="Z23" s="71">
        <v>34441</v>
      </c>
      <c r="AA23" s="71">
        <v>5939</v>
      </c>
      <c r="AB23" s="71">
        <v>53908</v>
      </c>
      <c r="AC23" s="71">
        <v>0</v>
      </c>
      <c r="AD23" s="71">
        <v>7.9747760791999989</v>
      </c>
      <c r="AE23" s="72"/>
      <c r="AF23" s="71">
        <v>18015627.510277439</v>
      </c>
      <c r="AG23" s="71">
        <v>987235.93932336138</v>
      </c>
      <c r="AH23" s="71">
        <v>221244.53505584001</v>
      </c>
      <c r="AI23" s="71">
        <v>75267230.671399459</v>
      </c>
      <c r="AJ23" s="71">
        <v>113819742.5506641</v>
      </c>
      <c r="AK23" s="71">
        <v>0</v>
      </c>
      <c r="AL23" s="71">
        <v>0</v>
      </c>
      <c r="AM23" s="71">
        <v>7420496.0762435663</v>
      </c>
      <c r="AN23" s="71">
        <v>0</v>
      </c>
      <c r="AO23" s="71">
        <v>0</v>
      </c>
      <c r="AP23" s="71">
        <v>215731577.28296378</v>
      </c>
      <c r="AQ23" s="72"/>
      <c r="AR23" s="71">
        <v>1947</v>
      </c>
      <c r="AS23" s="71">
        <v>442</v>
      </c>
      <c r="AT23" s="71">
        <v>0</v>
      </c>
      <c r="AU23" s="71">
        <v>0</v>
      </c>
      <c r="AV23" s="71">
        <v>0</v>
      </c>
      <c r="AW23" s="71">
        <v>0</v>
      </c>
      <c r="AX23" s="71"/>
      <c r="AY23" s="72"/>
      <c r="AZ23" s="71">
        <v>8040.8000000000011</v>
      </c>
      <c r="BA23" s="71">
        <v>27702</v>
      </c>
      <c r="BB23" s="71">
        <v>0</v>
      </c>
      <c r="BC23" s="71">
        <v>0</v>
      </c>
      <c r="BD23" s="71">
        <v>0</v>
      </c>
      <c r="BE23" s="71">
        <v>0</v>
      </c>
      <c r="BF23" s="71"/>
      <c r="BG23" s="72"/>
      <c r="BH23" s="71">
        <v>0</v>
      </c>
      <c r="BI23" s="71">
        <v>0</v>
      </c>
      <c r="BJ23" s="71">
        <v>3.702</v>
      </c>
      <c r="BK23" s="71">
        <v>0</v>
      </c>
      <c r="BL23" s="71">
        <v>11.14</v>
      </c>
      <c r="BM23" s="71">
        <v>0</v>
      </c>
      <c r="BN23" s="72"/>
      <c r="BO23" s="71">
        <v>0</v>
      </c>
      <c r="BP23" s="71">
        <v>0</v>
      </c>
      <c r="BQ23" s="71">
        <v>1</v>
      </c>
      <c r="BR23" s="71">
        <v>0</v>
      </c>
      <c r="BS23" s="71">
        <v>1</v>
      </c>
      <c r="BT23" s="71">
        <v>0</v>
      </c>
      <c r="BU23"/>
      <c r="BV23" s="70">
        <v>7.4580000000000002</v>
      </c>
      <c r="BW23" s="70">
        <v>0</v>
      </c>
      <c r="BX23" s="70">
        <v>7.3840000000000003</v>
      </c>
      <c r="BY23" s="70">
        <v>0</v>
      </c>
      <c r="BZ23" s="70">
        <v>0</v>
      </c>
      <c r="CA23" s="70">
        <v>0</v>
      </c>
      <c r="CB23" s="70">
        <v>0</v>
      </c>
      <c r="CC23" s="70">
        <v>0</v>
      </c>
      <c r="CD23" s="70">
        <v>0</v>
      </c>
    </row>
    <row r="24" spans="1:82">
      <c r="A24" s="70" t="s">
        <v>1729</v>
      </c>
      <c r="B24" s="70">
        <v>254</v>
      </c>
      <c r="C24" s="70">
        <v>16</v>
      </c>
      <c r="D24" s="70">
        <v>15</v>
      </c>
      <c r="E24" s="70">
        <v>2019</v>
      </c>
      <c r="F24" s="70" t="s">
        <v>158</v>
      </c>
      <c r="G24" s="70" t="s">
        <v>1713</v>
      </c>
      <c r="H24" s="70" t="s">
        <v>1714</v>
      </c>
      <c r="I24" s="148"/>
      <c r="J24" s="71">
        <v>80.065179720220215</v>
      </c>
      <c r="K24" s="71">
        <v>1.1843929395193777</v>
      </c>
      <c r="L24" s="71">
        <v>1.0646395114945082</v>
      </c>
      <c r="M24" s="71">
        <v>38.231493710534835</v>
      </c>
      <c r="N24" s="71">
        <v>55.931785764595972</v>
      </c>
      <c r="O24" s="71">
        <v>55.770387507454863</v>
      </c>
      <c r="P24" s="71">
        <v>28.881148777599019</v>
      </c>
      <c r="Q24" s="71">
        <v>3.3319815940573498</v>
      </c>
      <c r="R24" s="71">
        <v>0</v>
      </c>
      <c r="S24" s="71">
        <v>8.2398239279999999</v>
      </c>
      <c r="T24" s="72"/>
      <c r="U24" s="71">
        <v>1944562</v>
      </c>
      <c r="V24" s="71">
        <v>723</v>
      </c>
      <c r="W24" s="71">
        <v>16</v>
      </c>
      <c r="X24" s="71">
        <v>12593</v>
      </c>
      <c r="Y24" s="71">
        <v>23278</v>
      </c>
      <c r="Z24" s="71">
        <v>34916</v>
      </c>
      <c r="AA24" s="71">
        <v>5997</v>
      </c>
      <c r="AB24" s="71">
        <v>53994</v>
      </c>
      <c r="AC24" s="71">
        <v>0</v>
      </c>
      <c r="AD24" s="71">
        <v>8.2398239279999999</v>
      </c>
      <c r="AE24" s="72"/>
      <c r="AF24" s="71">
        <v>17865056.447692949</v>
      </c>
      <c r="AG24" s="71">
        <v>957872.93542137544</v>
      </c>
      <c r="AH24" s="71">
        <v>243581.77709586581</v>
      </c>
      <c r="AI24" s="71">
        <v>73852410.030912936</v>
      </c>
      <c r="AJ24" s="71">
        <v>111130184.4564998</v>
      </c>
      <c r="AK24" s="71">
        <v>0</v>
      </c>
      <c r="AL24" s="71">
        <v>0</v>
      </c>
      <c r="AM24" s="71">
        <v>7353576.3333856212</v>
      </c>
      <c r="AN24" s="71">
        <v>0</v>
      </c>
      <c r="AO24" s="71">
        <v>0</v>
      </c>
      <c r="AP24" s="71">
        <v>211402681.98100856</v>
      </c>
      <c r="AQ24" s="72"/>
      <c r="AR24" s="71">
        <v>2055</v>
      </c>
      <c r="AS24" s="71">
        <v>491</v>
      </c>
      <c r="AT24" s="71">
        <v>0</v>
      </c>
      <c r="AU24" s="71">
        <v>0</v>
      </c>
      <c r="AV24" s="71">
        <v>0</v>
      </c>
      <c r="AW24" s="71">
        <v>0</v>
      </c>
      <c r="AX24" s="71"/>
      <c r="AY24" s="72"/>
      <c r="AZ24" s="71">
        <v>8518.7999999999993</v>
      </c>
      <c r="BA24" s="71">
        <v>29568.2</v>
      </c>
      <c r="BB24" s="71">
        <v>0</v>
      </c>
      <c r="BC24" s="71">
        <v>0</v>
      </c>
      <c r="BD24" s="71">
        <v>0</v>
      </c>
      <c r="BE24" s="71">
        <v>0</v>
      </c>
      <c r="BF24" s="71"/>
      <c r="BG24" s="72"/>
      <c r="BH24" s="71">
        <v>0</v>
      </c>
      <c r="BI24" s="71">
        <v>0</v>
      </c>
      <c r="BJ24" s="71">
        <v>3.2240000000000002</v>
      </c>
      <c r="BK24" s="71">
        <v>0</v>
      </c>
      <c r="BL24" s="71">
        <v>10.074</v>
      </c>
      <c r="BM24" s="71">
        <v>0</v>
      </c>
      <c r="BN24" s="72"/>
      <c r="BO24" s="71">
        <v>0</v>
      </c>
      <c r="BP24" s="71">
        <v>0</v>
      </c>
      <c r="BQ24" s="71">
        <v>1</v>
      </c>
      <c r="BR24" s="71">
        <v>0</v>
      </c>
      <c r="BS24" s="71">
        <v>1</v>
      </c>
      <c r="BT24" s="71">
        <v>0</v>
      </c>
      <c r="BU24"/>
      <c r="BV24" s="70">
        <v>6.25</v>
      </c>
      <c r="BW24" s="70">
        <v>0</v>
      </c>
      <c r="BX24" s="70">
        <v>7.048</v>
      </c>
      <c r="BY24" s="70">
        <v>0</v>
      </c>
      <c r="BZ24" s="70">
        <v>0</v>
      </c>
      <c r="CA24" s="70">
        <v>0</v>
      </c>
      <c r="CB24" s="70">
        <v>0</v>
      </c>
      <c r="CC24" s="70">
        <v>0</v>
      </c>
      <c r="CD24" s="70">
        <v>0</v>
      </c>
    </row>
    <row r="25" spans="1:82">
      <c r="A25" s="70" t="s">
        <v>1730</v>
      </c>
      <c r="B25" s="70">
        <v>255</v>
      </c>
      <c r="C25" s="70">
        <v>17</v>
      </c>
      <c r="D25" s="70">
        <v>15</v>
      </c>
      <c r="E25" s="70">
        <v>2020</v>
      </c>
      <c r="F25" s="70" t="s">
        <v>159</v>
      </c>
      <c r="G25" s="70" t="s">
        <v>1713</v>
      </c>
      <c r="H25" s="70" t="s">
        <v>1714</v>
      </c>
      <c r="I25" s="148"/>
      <c r="J25" s="71">
        <v>62.945503403389722</v>
      </c>
      <c r="K25" s="71">
        <v>1.4885050540832476</v>
      </c>
      <c r="L25" s="71">
        <v>2.5262949596474953</v>
      </c>
      <c r="M25" s="71">
        <v>38.293977153135231</v>
      </c>
      <c r="N25" s="71">
        <v>50.498368399307807</v>
      </c>
      <c r="O25" s="71">
        <v>49.069861125567336</v>
      </c>
      <c r="P25" s="71">
        <v>27.76572018633361</v>
      </c>
      <c r="Q25" s="71">
        <v>3.1835842599246802</v>
      </c>
      <c r="R25" s="71">
        <v>0</v>
      </c>
      <c r="S25" s="71">
        <v>7.8719243238720011</v>
      </c>
      <c r="T25" s="72"/>
      <c r="U25" s="71">
        <v>1925778</v>
      </c>
      <c r="V25" s="71">
        <v>750</v>
      </c>
      <c r="W25" s="71">
        <v>40</v>
      </c>
      <c r="X25" s="71">
        <v>13339</v>
      </c>
      <c r="Y25" s="71">
        <v>23590</v>
      </c>
      <c r="Z25" s="71">
        <v>35064</v>
      </c>
      <c r="AA25" s="71">
        <v>6128</v>
      </c>
      <c r="AB25" s="71">
        <v>53995</v>
      </c>
      <c r="AC25" s="71">
        <v>0</v>
      </c>
      <c r="AD25" s="71">
        <v>7.8719243238720011</v>
      </c>
      <c r="AE25" s="72"/>
      <c r="AF25" s="71">
        <v>17348585.429108899</v>
      </c>
      <c r="AG25" s="71">
        <v>1099144.473513125</v>
      </c>
      <c r="AH25" s="71">
        <v>621342.41296144843</v>
      </c>
      <c r="AI25" s="71">
        <v>72076385.24035795</v>
      </c>
      <c r="AJ25" s="71">
        <v>100370230.411336</v>
      </c>
      <c r="AK25" s="71"/>
      <c r="AL25" s="71"/>
      <c r="AM25" s="71">
        <v>7046947.3969620783</v>
      </c>
      <c r="AN25" s="71"/>
      <c r="AO25" s="71"/>
      <c r="AP25" s="71">
        <v>198562635.36423948</v>
      </c>
      <c r="AQ25" s="72"/>
      <c r="AR25" s="71">
        <v>2154</v>
      </c>
      <c r="AS25" s="71">
        <v>502</v>
      </c>
      <c r="AT25" s="71">
        <v>0</v>
      </c>
      <c r="AU25" s="71">
        <v>0</v>
      </c>
      <c r="AV25" s="71">
        <v>0</v>
      </c>
      <c r="AW25" s="71">
        <v>1</v>
      </c>
      <c r="AX25" s="71"/>
      <c r="AY25" s="72"/>
      <c r="AZ25" s="71">
        <v>9071.4999999999945</v>
      </c>
      <c r="BA25" s="71">
        <v>38247.600000000013</v>
      </c>
      <c r="BB25" s="71">
        <v>0</v>
      </c>
      <c r="BC25" s="71">
        <v>0</v>
      </c>
      <c r="BD25" s="71">
        <v>0</v>
      </c>
      <c r="BE25" s="71">
        <v>25</v>
      </c>
      <c r="BF25" s="71"/>
      <c r="BG25" s="72"/>
      <c r="BH25" s="71">
        <v>0</v>
      </c>
      <c r="BI25" s="71">
        <v>0</v>
      </c>
      <c r="BJ25" s="71">
        <v>3.1909999999999998</v>
      </c>
      <c r="BK25" s="71">
        <v>0</v>
      </c>
      <c r="BL25" s="71">
        <v>10.548</v>
      </c>
      <c r="BM25" s="71">
        <v>0</v>
      </c>
      <c r="BN25" s="72"/>
      <c r="BO25" s="71">
        <v>0</v>
      </c>
      <c r="BP25" s="71">
        <v>0</v>
      </c>
      <c r="BQ25" s="71">
        <v>1</v>
      </c>
      <c r="BR25" s="71">
        <v>0</v>
      </c>
      <c r="BS25" s="71">
        <v>1</v>
      </c>
      <c r="BT25" s="71">
        <v>0</v>
      </c>
      <c r="BU25"/>
      <c r="BV25" s="70">
        <v>6.4509999999999996</v>
      </c>
      <c r="BW25" s="70">
        <v>0</v>
      </c>
      <c r="BX25" s="70">
        <v>7.2880000000000003</v>
      </c>
      <c r="BY25" s="70">
        <v>0</v>
      </c>
      <c r="BZ25" s="70">
        <v>0</v>
      </c>
      <c r="CA25" s="70">
        <v>0</v>
      </c>
      <c r="CB25" s="70">
        <v>0</v>
      </c>
      <c r="CC25" s="70">
        <v>0</v>
      </c>
      <c r="CD25" s="70">
        <v>0</v>
      </c>
    </row>
    <row r="26" spans="1:82">
      <c r="A26" s="70" t="s">
        <v>1731</v>
      </c>
      <c r="B26" s="70">
        <v>255</v>
      </c>
      <c r="C26" s="70">
        <v>18</v>
      </c>
      <c r="D26" s="70">
        <v>15</v>
      </c>
      <c r="E26" s="70">
        <v>2021</v>
      </c>
      <c r="F26" s="70" t="s">
        <v>160</v>
      </c>
      <c r="G26" s="1064" t="s">
        <v>1713</v>
      </c>
      <c r="H26" s="70" t="s">
        <v>1714</v>
      </c>
      <c r="I26" s="148"/>
      <c r="J26" s="71">
        <v>93.158758237547119</v>
      </c>
      <c r="K26" s="71">
        <v>1.5280494580501069</v>
      </c>
      <c r="L26" s="71">
        <v>2.0297368859321061</v>
      </c>
      <c r="M26" s="71">
        <v>37.354743294912119</v>
      </c>
      <c r="N26" s="71">
        <v>50.544600142784041</v>
      </c>
      <c r="O26" s="71">
        <v>48.121557434570221</v>
      </c>
      <c r="P26" s="71">
        <v>28.990199176256755</v>
      </c>
      <c r="Q26" s="71">
        <v>3.1623041237525298</v>
      </c>
      <c r="R26" s="71">
        <v>0</v>
      </c>
      <c r="S26" s="71">
        <v>7.0249540655740006</v>
      </c>
      <c r="T26" s="72"/>
      <c r="U26" s="71">
        <v>3088587</v>
      </c>
      <c r="V26" s="71">
        <v>750</v>
      </c>
      <c r="W26" s="71">
        <v>40</v>
      </c>
      <c r="X26" s="71">
        <v>13339</v>
      </c>
      <c r="Y26" s="71">
        <v>23934</v>
      </c>
      <c r="Z26" s="71">
        <v>35406</v>
      </c>
      <c r="AA26" s="71">
        <v>6239</v>
      </c>
      <c r="AB26" s="71">
        <v>54161</v>
      </c>
      <c r="AC26" s="71">
        <v>0</v>
      </c>
      <c r="AD26" s="71">
        <v>7.0249540655740006</v>
      </c>
      <c r="AE26" s="72"/>
      <c r="AF26" s="71">
        <v>24476092.494901054</v>
      </c>
      <c r="AG26" s="71">
        <v>1174751.5910932024</v>
      </c>
      <c r="AH26" s="71">
        <v>482659.2392677638</v>
      </c>
      <c r="AI26" s="71">
        <v>81623643.15870443</v>
      </c>
      <c r="AJ26" s="71">
        <v>115656696.459787</v>
      </c>
      <c r="AK26" s="71">
        <v>0</v>
      </c>
      <c r="AL26" s="71">
        <v>0</v>
      </c>
      <c r="AM26" s="71">
        <v>7109383.4275584137</v>
      </c>
      <c r="AN26" s="71">
        <v>0</v>
      </c>
      <c r="AO26" s="71">
        <v>0</v>
      </c>
      <c r="AP26" s="71">
        <v>230523226.37131187</v>
      </c>
      <c r="AQ26" s="72"/>
      <c r="AR26" s="71">
        <v>2291</v>
      </c>
      <c r="AS26" s="71">
        <v>506</v>
      </c>
      <c r="AT26" s="71">
        <v>0</v>
      </c>
      <c r="AU26" s="71">
        <v>0</v>
      </c>
      <c r="AV26" s="71">
        <v>0</v>
      </c>
      <c r="AW26" s="71">
        <v>1</v>
      </c>
      <c r="AX26" s="71"/>
      <c r="AY26" s="72"/>
      <c r="AZ26" s="71">
        <v>9900.099999999984</v>
      </c>
      <c r="BA26" s="71">
        <v>38374.500000000007</v>
      </c>
      <c r="BB26" s="71">
        <v>0</v>
      </c>
      <c r="BC26" s="71">
        <v>0</v>
      </c>
      <c r="BD26" s="71">
        <v>0</v>
      </c>
      <c r="BE26" s="71">
        <v>25</v>
      </c>
      <c r="BF26" s="71"/>
      <c r="BG26" s="72"/>
      <c r="BH26" s="71">
        <v>0</v>
      </c>
      <c r="BI26" s="71">
        <v>0</v>
      </c>
      <c r="BJ26" s="71">
        <v>3.1669999999999998</v>
      </c>
      <c r="BK26" s="71">
        <v>0</v>
      </c>
      <c r="BL26" s="71">
        <v>10</v>
      </c>
      <c r="BM26" s="71">
        <v>0</v>
      </c>
      <c r="BN26" s="72"/>
      <c r="BO26" s="71">
        <v>0</v>
      </c>
      <c r="BP26" s="71">
        <v>0</v>
      </c>
      <c r="BQ26" s="71">
        <v>1</v>
      </c>
      <c r="BR26" s="71">
        <v>0</v>
      </c>
      <c r="BS26" s="71">
        <v>1</v>
      </c>
      <c r="BT26" s="71">
        <v>0</v>
      </c>
      <c r="BU26"/>
      <c r="BV26" s="70">
        <v>6.5049999999999999</v>
      </c>
      <c r="BW26" s="70">
        <v>0</v>
      </c>
      <c r="BX26" s="70">
        <v>6.6619999999999999</v>
      </c>
      <c r="BY26" s="70">
        <v>0</v>
      </c>
      <c r="BZ26" s="70">
        <v>0</v>
      </c>
      <c r="CA26" s="70">
        <v>0</v>
      </c>
      <c r="CB26" s="70">
        <v>0</v>
      </c>
      <c r="CC26" s="70">
        <v>0</v>
      </c>
      <c r="CD26" s="70">
        <v>0</v>
      </c>
    </row>
    <row r="27" spans="1:82">
      <c r="A27" s="70" t="s">
        <v>1732</v>
      </c>
      <c r="B27" s="70">
        <v>255</v>
      </c>
      <c r="C27" s="70">
        <v>19</v>
      </c>
      <c r="D27" s="70">
        <v>15</v>
      </c>
      <c r="E27" s="70">
        <v>2022</v>
      </c>
      <c r="F27" s="70" t="s">
        <v>161</v>
      </c>
      <c r="G27" s="1064" t="s">
        <v>1713</v>
      </c>
      <c r="H27" s="70" t="s">
        <v>1714</v>
      </c>
      <c r="I27" s="148"/>
      <c r="J27" s="71">
        <v>83.350369184589738</v>
      </c>
      <c r="K27" s="71">
        <v>1.427925305953655</v>
      </c>
      <c r="L27" s="71">
        <v>1.8235607043344626</v>
      </c>
      <c r="M27" s="71">
        <v>42.455137435356136</v>
      </c>
      <c r="N27" s="71">
        <v>65.881640068514557</v>
      </c>
      <c r="O27" s="71">
        <v>51.398105937019402</v>
      </c>
      <c r="P27" s="71">
        <v>29.433649328483547</v>
      </c>
      <c r="Q27" s="71">
        <v>3.1916285115215737</v>
      </c>
      <c r="R27" s="71">
        <v>0</v>
      </c>
      <c r="S27" s="71">
        <v>8.3077941374700011</v>
      </c>
      <c r="T27" s="72"/>
      <c r="U27" s="71">
        <v>3294780</v>
      </c>
      <c r="V27" s="71">
        <v>750</v>
      </c>
      <c r="W27" s="71">
        <v>40</v>
      </c>
      <c r="X27" s="71">
        <v>13339</v>
      </c>
      <c r="Y27" s="71">
        <v>24287</v>
      </c>
      <c r="Z27" s="71">
        <v>35930</v>
      </c>
      <c r="AA27" s="71">
        <v>6431</v>
      </c>
      <c r="AB27" s="71">
        <v>54215</v>
      </c>
      <c r="AC27" s="71">
        <v>0</v>
      </c>
      <c r="AD27" s="71">
        <v>8.3077941374700011</v>
      </c>
      <c r="AE27" s="72"/>
      <c r="AF27" s="71">
        <v>25719819.662115924</v>
      </c>
      <c r="AG27" s="71">
        <v>1148006.4065816202</v>
      </c>
      <c r="AH27" s="71">
        <v>522525.94642503525</v>
      </c>
      <c r="AI27" s="71">
        <v>79184189.062121168</v>
      </c>
      <c r="AJ27" s="71">
        <v>135284856.24774536</v>
      </c>
      <c r="AK27" s="71">
        <v>0</v>
      </c>
      <c r="AL27" s="71">
        <v>0</v>
      </c>
      <c r="AM27" s="71">
        <v>7000636.2662817696</v>
      </c>
      <c r="AN27" s="71">
        <v>0</v>
      </c>
      <c r="AO27" s="71">
        <v>0</v>
      </c>
      <c r="AP27" s="71">
        <v>248860033.59127089</v>
      </c>
      <c r="AQ27" s="72"/>
      <c r="AR27" s="71">
        <v>2429</v>
      </c>
      <c r="AS27" s="71">
        <v>508</v>
      </c>
      <c r="AT27" s="71">
        <v>0</v>
      </c>
      <c r="AU27" s="71">
        <v>0</v>
      </c>
      <c r="AV27" s="71">
        <v>0</v>
      </c>
      <c r="AW27" s="71">
        <v>1</v>
      </c>
      <c r="AX27" s="71"/>
      <c r="AY27" s="72"/>
      <c r="AZ27" s="71">
        <v>10711.199999999973</v>
      </c>
      <c r="BA27" s="71">
        <v>38461.30000000001</v>
      </c>
      <c r="BB27" s="71">
        <v>0</v>
      </c>
      <c r="BC27" s="71">
        <v>0</v>
      </c>
      <c r="BD27" s="71">
        <v>0</v>
      </c>
      <c r="BE27" s="71">
        <v>25</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1733</v>
      </c>
      <c r="B28" s="70">
        <v>255</v>
      </c>
      <c r="C28" s="70">
        <v>20</v>
      </c>
      <c r="D28" s="70">
        <v>15</v>
      </c>
      <c r="E28" s="70">
        <v>2023</v>
      </c>
      <c r="F28" s="70" t="s">
        <v>1539</v>
      </c>
      <c r="G28" s="70" t="s">
        <v>1713</v>
      </c>
      <c r="H28" s="70" t="s">
        <v>1714</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2566</v>
      </c>
      <c r="AS28" s="71">
        <v>511</v>
      </c>
      <c r="AT28" s="71">
        <v>0</v>
      </c>
      <c r="AU28" s="71">
        <v>0</v>
      </c>
      <c r="AV28" s="71">
        <v>0</v>
      </c>
      <c r="AW28" s="71">
        <v>1</v>
      </c>
      <c r="AX28" s="71"/>
      <c r="AY28" s="72"/>
      <c r="AZ28" s="71">
        <v>11483.299999999963</v>
      </c>
      <c r="BA28" s="71">
        <v>38568.700000000012</v>
      </c>
      <c r="BB28" s="71">
        <v>0</v>
      </c>
      <c r="BC28" s="71">
        <v>0</v>
      </c>
      <c r="BD28" s="71">
        <v>0</v>
      </c>
      <c r="BE28" s="71">
        <v>25</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1734</v>
      </c>
      <c r="B29" s="70">
        <v>255</v>
      </c>
      <c r="C29" s="70">
        <v>21</v>
      </c>
      <c r="D29" s="70">
        <v>15</v>
      </c>
      <c r="E29" s="70">
        <v>2024</v>
      </c>
      <c r="F29" s="70" t="s">
        <v>1554</v>
      </c>
      <c r="G29" s="70" t="s">
        <v>1713</v>
      </c>
      <c r="H29" s="70" t="s">
        <v>1714</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1735</v>
      </c>
      <c r="B30" s="70">
        <v>273</v>
      </c>
      <c r="C30" s="70">
        <v>1</v>
      </c>
      <c r="D30" s="70">
        <v>17</v>
      </c>
      <c r="E30" s="70">
        <v>1990</v>
      </c>
      <c r="F30" s="70" t="s">
        <v>787</v>
      </c>
      <c r="G30" s="70" t="s">
        <v>1736</v>
      </c>
      <c r="H30" s="70" t="s">
        <v>1737</v>
      </c>
      <c r="I30" s="148"/>
      <c r="J30" s="71">
        <v>478.14808030374547</v>
      </c>
      <c r="K30" s="71">
        <v>6.1040898085447166</v>
      </c>
      <c r="L30" s="71">
        <v>22.261122050231791</v>
      </c>
      <c r="M30" s="71">
        <v>39.639983688415093</v>
      </c>
      <c r="N30" s="71">
        <v>50.440706524974892</v>
      </c>
      <c r="O30" s="71">
        <v>46.018628422162443</v>
      </c>
      <c r="P30" s="71">
        <v>61.924683046657712</v>
      </c>
      <c r="Q30" s="71">
        <v>3.97712378860192</v>
      </c>
      <c r="R30" s="71">
        <v>12.515854346137671</v>
      </c>
      <c r="S30" s="71">
        <v>3.1920805368098528</v>
      </c>
      <c r="T30" s="72"/>
      <c r="U30" s="71">
        <v>22046139</v>
      </c>
      <c r="V30" s="71">
        <v>2096</v>
      </c>
      <c r="W30" s="71">
        <v>233</v>
      </c>
      <c r="X30" s="71">
        <v>16857</v>
      </c>
      <c r="Y30" s="71">
        <v>19130</v>
      </c>
      <c r="Z30" s="71">
        <v>18928</v>
      </c>
      <c r="AA30" s="71">
        <v>15036</v>
      </c>
      <c r="AB30" s="71">
        <v>64575</v>
      </c>
      <c r="AC30" s="71">
        <v>2167768.5</v>
      </c>
      <c r="AD30" s="71">
        <v>3.1920805368098528</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1738</v>
      </c>
      <c r="B31" s="70">
        <v>274</v>
      </c>
      <c r="C31" s="70">
        <v>2</v>
      </c>
      <c r="D31" s="70">
        <v>17</v>
      </c>
      <c r="E31" s="70">
        <v>2005</v>
      </c>
      <c r="F31" s="70" t="s">
        <v>789</v>
      </c>
      <c r="G31" s="70" t="s">
        <v>1736</v>
      </c>
      <c r="H31" s="70" t="s">
        <v>1737</v>
      </c>
      <c r="I31" s="148"/>
      <c r="J31" s="71">
        <v>161.63647924543159</v>
      </c>
      <c r="K31" s="71">
        <v>4.1534728350687047</v>
      </c>
      <c r="L31" s="71">
        <v>19.617839459352759</v>
      </c>
      <c r="M31" s="71">
        <v>68.99967672868847</v>
      </c>
      <c r="N31" s="71">
        <v>91.59661393327886</v>
      </c>
      <c r="O31" s="71">
        <v>71.75721813349007</v>
      </c>
      <c r="P31" s="71">
        <v>57.472595233323098</v>
      </c>
      <c r="Q31" s="71">
        <v>3.78371309118518</v>
      </c>
      <c r="R31" s="71">
        <v>4.2509217930444878</v>
      </c>
      <c r="S31" s="71">
        <v>2.6839925839999998</v>
      </c>
      <c r="T31" s="72"/>
      <c r="U31" s="71">
        <v>10711953</v>
      </c>
      <c r="V31" s="71">
        <v>1800</v>
      </c>
      <c r="W31" s="71">
        <v>234</v>
      </c>
      <c r="X31" s="71">
        <v>14679</v>
      </c>
      <c r="Y31" s="71">
        <v>24896</v>
      </c>
      <c r="Z31" s="71">
        <v>34154</v>
      </c>
      <c r="AA31" s="71">
        <v>11429</v>
      </c>
      <c r="AB31" s="71">
        <v>64224</v>
      </c>
      <c r="AC31" s="71">
        <v>751687.5</v>
      </c>
      <c r="AD31" s="71">
        <v>2.6839925839999998</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1739</v>
      </c>
      <c r="B32" s="70">
        <v>275</v>
      </c>
      <c r="C32" s="70">
        <v>3</v>
      </c>
      <c r="D32" s="70">
        <v>17</v>
      </c>
      <c r="E32" s="70">
        <v>2006</v>
      </c>
      <c r="F32" s="70" t="s">
        <v>790</v>
      </c>
      <c r="G32" s="70" t="s">
        <v>1736</v>
      </c>
      <c r="H32" s="70" t="s">
        <v>1737</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1740</v>
      </c>
      <c r="B33" s="70">
        <v>276</v>
      </c>
      <c r="C33" s="70">
        <v>4</v>
      </c>
      <c r="D33" s="70">
        <v>17</v>
      </c>
      <c r="E33" s="70">
        <v>2007</v>
      </c>
      <c r="F33" s="70" t="s">
        <v>791</v>
      </c>
      <c r="G33" s="70" t="s">
        <v>1736</v>
      </c>
      <c r="H33" s="70" t="s">
        <v>1737</v>
      </c>
      <c r="I33" s="148"/>
      <c r="J33" s="71">
        <v>158.44241290680199</v>
      </c>
      <c r="K33" s="71">
        <v>3.7443357656167819</v>
      </c>
      <c r="L33" s="71">
        <v>22.272455309639678</v>
      </c>
      <c r="M33" s="71">
        <v>68.651779259900707</v>
      </c>
      <c r="N33" s="71">
        <v>88.065184610950141</v>
      </c>
      <c r="O33" s="71">
        <v>69.605107036799737</v>
      </c>
      <c r="P33" s="71">
        <v>55.446392313990557</v>
      </c>
      <c r="Q33" s="71">
        <v>3.95030344967588</v>
      </c>
      <c r="R33" s="71">
        <v>4.1398166980472704</v>
      </c>
      <c r="S33" s="71">
        <v>4.1176684139999997</v>
      </c>
      <c r="T33" s="72"/>
      <c r="U33" s="71">
        <v>11366810</v>
      </c>
      <c r="V33" s="71">
        <v>1644</v>
      </c>
      <c r="W33" s="71">
        <v>289</v>
      </c>
      <c r="X33" s="71">
        <v>17570</v>
      </c>
      <c r="Y33" s="71">
        <v>25424</v>
      </c>
      <c r="Z33" s="71">
        <v>34440</v>
      </c>
      <c r="AA33" s="71">
        <v>10858</v>
      </c>
      <c r="AB33" s="71">
        <v>63506</v>
      </c>
      <c r="AC33" s="71">
        <v>753045</v>
      </c>
      <c r="AD33" s="71">
        <v>4.1176684139999997</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1741</v>
      </c>
      <c r="B34" s="70">
        <v>277</v>
      </c>
      <c r="C34" s="70">
        <v>5</v>
      </c>
      <c r="D34" s="70">
        <v>17</v>
      </c>
      <c r="E34" s="70">
        <v>2008</v>
      </c>
      <c r="F34" s="70" t="s">
        <v>792</v>
      </c>
      <c r="G34" s="70" t="s">
        <v>1736</v>
      </c>
      <c r="H34" s="70" t="s">
        <v>1737</v>
      </c>
      <c r="I34" s="148"/>
      <c r="J34" s="71">
        <v>164.28898627208179</v>
      </c>
      <c r="K34" s="71">
        <v>2.7716790302095178</v>
      </c>
      <c r="L34" s="71">
        <v>19.103700801962621</v>
      </c>
      <c r="M34" s="71">
        <v>74.995885852024145</v>
      </c>
      <c r="N34" s="71">
        <v>88.064135700255591</v>
      </c>
      <c r="O34" s="71">
        <v>67.518281278124846</v>
      </c>
      <c r="P34" s="71">
        <v>53.750984767950889</v>
      </c>
      <c r="Q34" s="71">
        <v>3.8555374533686599</v>
      </c>
      <c r="R34" s="71">
        <v>3.629602646404321</v>
      </c>
      <c r="S34" s="71">
        <v>4.2541879824000004</v>
      </c>
      <c r="T34" s="72"/>
      <c r="U34" s="71">
        <v>13364404</v>
      </c>
      <c r="V34" s="71">
        <v>1644</v>
      </c>
      <c r="W34" s="71">
        <v>289</v>
      </c>
      <c r="X34" s="71">
        <v>17570</v>
      </c>
      <c r="Y34" s="71">
        <v>25540</v>
      </c>
      <c r="Z34" s="71">
        <v>34580</v>
      </c>
      <c r="AA34" s="71">
        <v>10538</v>
      </c>
      <c r="AB34" s="71">
        <v>63002</v>
      </c>
      <c r="AC34" s="71">
        <v>685582</v>
      </c>
      <c r="AD34" s="71">
        <v>4.2541879824000004</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1742</v>
      </c>
      <c r="B35" s="70">
        <v>278</v>
      </c>
      <c r="C35" s="70">
        <v>6</v>
      </c>
      <c r="D35" s="70">
        <v>17</v>
      </c>
      <c r="E35" s="70">
        <v>2009</v>
      </c>
      <c r="F35" s="70" t="s">
        <v>176</v>
      </c>
      <c r="G35" s="70" t="s">
        <v>1736</v>
      </c>
      <c r="H35" s="70" t="s">
        <v>1737</v>
      </c>
      <c r="I35" s="148"/>
      <c r="J35" s="71">
        <v>153.17494370710841</v>
      </c>
      <c r="K35" s="71">
        <v>2.876854276330449</v>
      </c>
      <c r="L35" s="71">
        <v>11.479674308792131</v>
      </c>
      <c r="M35" s="71">
        <v>75.892297594972874</v>
      </c>
      <c r="N35" s="71">
        <v>88.420224853900891</v>
      </c>
      <c r="O35" s="71">
        <v>68.969961368150024</v>
      </c>
      <c r="P35" s="71">
        <v>51.294348812384513</v>
      </c>
      <c r="Q35" s="71">
        <v>3.6567601002757399</v>
      </c>
      <c r="R35" s="71">
        <v>4.1910871342643947</v>
      </c>
      <c r="S35" s="71">
        <v>4.86874310371</v>
      </c>
      <c r="T35" s="72"/>
      <c r="U35" s="71">
        <v>13065974</v>
      </c>
      <c r="V35" s="71">
        <v>1453</v>
      </c>
      <c r="W35" s="71">
        <v>304</v>
      </c>
      <c r="X35" s="71">
        <v>18115</v>
      </c>
      <c r="Y35" s="71">
        <v>25758</v>
      </c>
      <c r="Z35" s="71">
        <v>34866</v>
      </c>
      <c r="AA35" s="71">
        <v>10324</v>
      </c>
      <c r="AB35" s="71">
        <v>62726</v>
      </c>
      <c r="AC35" s="71">
        <v>772307</v>
      </c>
      <c r="AD35" s="71">
        <v>4.86874310371</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232.381</v>
      </c>
      <c r="BK35" s="71">
        <v>0</v>
      </c>
      <c r="BL35" s="71">
        <v>17.823</v>
      </c>
      <c r="BM35" s="71">
        <v>0</v>
      </c>
      <c r="BN35" s="72"/>
      <c r="BO35" s="71">
        <v>0</v>
      </c>
      <c r="BP35" s="71">
        <v>0</v>
      </c>
      <c r="BQ35" s="71">
        <v>7</v>
      </c>
      <c r="BR35" s="71">
        <v>0</v>
      </c>
      <c r="BS35" s="71">
        <v>4</v>
      </c>
      <c r="BT35" s="71">
        <v>0</v>
      </c>
      <c r="BU35"/>
      <c r="BV35" s="70">
        <v>221.684</v>
      </c>
      <c r="BW35" s="70">
        <v>0</v>
      </c>
      <c r="BX35" s="70">
        <v>0</v>
      </c>
      <c r="BY35" s="70">
        <v>0</v>
      </c>
      <c r="BZ35" s="70">
        <v>28.52</v>
      </c>
      <c r="CA35" s="70">
        <v>0</v>
      </c>
      <c r="CB35" s="70">
        <v>0</v>
      </c>
      <c r="CC35" s="70">
        <v>0</v>
      </c>
      <c r="CD35" s="70">
        <v>0</v>
      </c>
    </row>
    <row r="36" spans="1:82">
      <c r="A36" s="70" t="s">
        <v>1743</v>
      </c>
      <c r="B36" s="70">
        <v>279</v>
      </c>
      <c r="C36" s="70">
        <v>7</v>
      </c>
      <c r="D36" s="70">
        <v>17</v>
      </c>
      <c r="E36" s="70">
        <v>2010</v>
      </c>
      <c r="F36" s="70" t="s">
        <v>177</v>
      </c>
      <c r="G36" s="70" t="s">
        <v>1736</v>
      </c>
      <c r="H36" s="70" t="s">
        <v>1737</v>
      </c>
      <c r="I36" s="148"/>
      <c r="J36" s="71">
        <v>170.74009737438999</v>
      </c>
      <c r="K36" s="71">
        <v>2.8138807473544292</v>
      </c>
      <c r="L36" s="71">
        <v>9.8216920394172291</v>
      </c>
      <c r="M36" s="71">
        <v>70.900132463560709</v>
      </c>
      <c r="N36" s="71">
        <v>73.939763105433826</v>
      </c>
      <c r="O36" s="71">
        <v>69.314505214785811</v>
      </c>
      <c r="P36" s="71">
        <v>51.578834316236687</v>
      </c>
      <c r="Q36" s="71">
        <v>3.7840011808060101</v>
      </c>
      <c r="R36" s="71">
        <v>4.2021532745823169</v>
      </c>
      <c r="S36" s="71">
        <v>5.2663366694199993</v>
      </c>
      <c r="T36" s="72"/>
      <c r="U36" s="71">
        <v>16965713</v>
      </c>
      <c r="V36" s="71">
        <v>1453</v>
      </c>
      <c r="W36" s="71">
        <v>304</v>
      </c>
      <c r="X36" s="71">
        <v>18115</v>
      </c>
      <c r="Y36" s="71">
        <v>25896</v>
      </c>
      <c r="Z36" s="71">
        <v>35203</v>
      </c>
      <c r="AA36" s="71">
        <v>10122</v>
      </c>
      <c r="AB36" s="71">
        <v>62197</v>
      </c>
      <c r="AC36" s="71">
        <v>733816</v>
      </c>
      <c r="AD36" s="71">
        <v>5.2663366694199993</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221.14699999999999</v>
      </c>
      <c r="BK36" s="71">
        <v>0</v>
      </c>
      <c r="BL36" s="71">
        <v>19.038999999999998</v>
      </c>
      <c r="BM36" s="71">
        <v>0</v>
      </c>
      <c r="BN36" s="72"/>
      <c r="BO36" s="71">
        <v>0</v>
      </c>
      <c r="BP36" s="71">
        <v>0</v>
      </c>
      <c r="BQ36" s="71">
        <v>7</v>
      </c>
      <c r="BR36" s="71">
        <v>0</v>
      </c>
      <c r="BS36" s="71">
        <v>4</v>
      </c>
      <c r="BT36" s="71">
        <v>0</v>
      </c>
      <c r="BU36"/>
      <c r="BV36" s="70">
        <v>214.45599999999999</v>
      </c>
      <c r="BW36" s="70">
        <v>0</v>
      </c>
      <c r="BX36" s="70">
        <v>0</v>
      </c>
      <c r="BY36" s="70">
        <v>0</v>
      </c>
      <c r="BZ36" s="70">
        <v>25.73</v>
      </c>
      <c r="CA36" s="70">
        <v>0</v>
      </c>
      <c r="CB36" s="70">
        <v>0</v>
      </c>
      <c r="CC36" s="70">
        <v>0</v>
      </c>
      <c r="CD36" s="70">
        <v>0</v>
      </c>
    </row>
    <row r="37" spans="1:82">
      <c r="A37" s="70" t="s">
        <v>1744</v>
      </c>
      <c r="B37" s="70">
        <v>280</v>
      </c>
      <c r="C37" s="70">
        <v>8</v>
      </c>
      <c r="D37" s="70">
        <v>17</v>
      </c>
      <c r="E37" s="70">
        <v>2011</v>
      </c>
      <c r="F37" s="70" t="s">
        <v>178</v>
      </c>
      <c r="G37" s="70" t="s">
        <v>1736</v>
      </c>
      <c r="H37" s="70" t="s">
        <v>1737</v>
      </c>
      <c r="I37" s="148"/>
      <c r="J37" s="71">
        <v>291.09315301032223</v>
      </c>
      <c r="K37" s="71">
        <v>4.0084791120416199</v>
      </c>
      <c r="L37" s="71">
        <v>13.619149745152299</v>
      </c>
      <c r="M37" s="71">
        <v>96.920752093070149</v>
      </c>
      <c r="N37" s="71">
        <v>111.99930059991171</v>
      </c>
      <c r="O37" s="71">
        <v>68.571048127194459</v>
      </c>
      <c r="P37" s="71">
        <v>49.276742156927774</v>
      </c>
      <c r="Q37" s="71">
        <v>4.3341341017931301</v>
      </c>
      <c r="R37" s="71">
        <v>4.3149453389535202</v>
      </c>
      <c r="S37" s="71">
        <v>2.1572407466399999</v>
      </c>
      <c r="T37" s="72"/>
      <c r="U37" s="71">
        <v>22827821</v>
      </c>
      <c r="V37" s="71">
        <v>1453</v>
      </c>
      <c r="W37" s="71">
        <v>304</v>
      </c>
      <c r="X37" s="71">
        <v>18115</v>
      </c>
      <c r="Y37" s="71">
        <v>26008</v>
      </c>
      <c r="Z37" s="71">
        <v>35582</v>
      </c>
      <c r="AA37" s="71">
        <v>9958</v>
      </c>
      <c r="AB37" s="71">
        <v>61760</v>
      </c>
      <c r="AC37" s="71">
        <v>752266.5</v>
      </c>
      <c r="AD37" s="71">
        <v>2.1572407466399999</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193.11199999999999</v>
      </c>
      <c r="BK37" s="71">
        <v>0</v>
      </c>
      <c r="BL37" s="71">
        <v>21.29</v>
      </c>
      <c r="BM37" s="71">
        <v>0</v>
      </c>
      <c r="BN37" s="72"/>
      <c r="BO37" s="71">
        <v>0</v>
      </c>
      <c r="BP37" s="71">
        <v>0</v>
      </c>
      <c r="BQ37" s="71">
        <v>7</v>
      </c>
      <c r="BR37" s="71">
        <v>0</v>
      </c>
      <c r="BS37" s="71">
        <v>5</v>
      </c>
      <c r="BT37" s="71">
        <v>0</v>
      </c>
      <c r="BU37"/>
      <c r="BV37" s="70">
        <v>209.071</v>
      </c>
      <c r="BW37" s="70">
        <v>4.3380000000000001</v>
      </c>
      <c r="BX37" s="70">
        <v>0.99299999999999999</v>
      </c>
      <c r="BY37" s="70">
        <v>0</v>
      </c>
      <c r="BZ37" s="70">
        <v>0</v>
      </c>
      <c r="CA37" s="70">
        <v>0</v>
      </c>
      <c r="CB37" s="70">
        <v>0</v>
      </c>
      <c r="CC37" s="70">
        <v>0</v>
      </c>
      <c r="CD37" s="70">
        <v>0</v>
      </c>
    </row>
    <row r="38" spans="1:82">
      <c r="A38" s="70" t="s">
        <v>1745</v>
      </c>
      <c r="B38" s="70">
        <v>281</v>
      </c>
      <c r="C38" s="70">
        <v>9</v>
      </c>
      <c r="D38" s="70">
        <v>17</v>
      </c>
      <c r="E38" s="70">
        <v>2012</v>
      </c>
      <c r="F38" s="70" t="s">
        <v>179</v>
      </c>
      <c r="G38" s="70" t="s">
        <v>1736</v>
      </c>
      <c r="H38" s="70" t="s">
        <v>1737</v>
      </c>
      <c r="I38" s="148"/>
      <c r="J38" s="71">
        <v>350.77298113011221</v>
      </c>
      <c r="K38" s="71">
        <v>4.1064223996725469</v>
      </c>
      <c r="L38" s="71">
        <v>13.61180151335696</v>
      </c>
      <c r="M38" s="71">
        <v>112.6977085705042</v>
      </c>
      <c r="N38" s="71">
        <v>135.42011888598049</v>
      </c>
      <c r="O38" s="71">
        <v>68.685343242605413</v>
      </c>
      <c r="P38" s="71">
        <v>48.347785674665637</v>
      </c>
      <c r="Q38" s="71">
        <v>4.6975887235057598</v>
      </c>
      <c r="R38" s="71">
        <v>4.3071479283237322</v>
      </c>
      <c r="S38" s="71">
        <v>5.8292124658000004</v>
      </c>
      <c r="T38" s="72"/>
      <c r="U38" s="71">
        <v>25140524</v>
      </c>
      <c r="V38" s="71">
        <v>1453</v>
      </c>
      <c r="W38" s="71">
        <v>304</v>
      </c>
      <c r="X38" s="71">
        <v>18115</v>
      </c>
      <c r="Y38" s="71">
        <v>26265</v>
      </c>
      <c r="Z38" s="71">
        <v>35924</v>
      </c>
      <c r="AA38" s="71">
        <v>9715</v>
      </c>
      <c r="AB38" s="71">
        <v>61611</v>
      </c>
      <c r="AC38" s="71">
        <v>731458</v>
      </c>
      <c r="AD38" s="71">
        <v>5.8292124658000004</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241.68</v>
      </c>
      <c r="BK38" s="71">
        <v>0</v>
      </c>
      <c r="BL38" s="71">
        <v>26.437000000000001</v>
      </c>
      <c r="BM38" s="71">
        <v>0</v>
      </c>
      <c r="BN38" s="72"/>
      <c r="BO38" s="71">
        <v>0</v>
      </c>
      <c r="BP38" s="71">
        <v>0</v>
      </c>
      <c r="BQ38" s="71">
        <v>7</v>
      </c>
      <c r="BR38" s="71">
        <v>0</v>
      </c>
      <c r="BS38" s="71">
        <v>5</v>
      </c>
      <c r="BT38" s="71">
        <v>0</v>
      </c>
      <c r="BU38"/>
      <c r="BV38" s="70">
        <v>236.46100000000001</v>
      </c>
      <c r="BW38" s="70">
        <v>4.3529999999999998</v>
      </c>
      <c r="BX38" s="70">
        <v>0.95299999999999996</v>
      </c>
      <c r="BY38" s="70">
        <v>0</v>
      </c>
      <c r="BZ38" s="70">
        <v>26.35</v>
      </c>
      <c r="CA38" s="70">
        <v>0</v>
      </c>
      <c r="CB38" s="70">
        <v>0</v>
      </c>
      <c r="CC38" s="70">
        <v>0</v>
      </c>
      <c r="CD38" s="70">
        <v>0</v>
      </c>
    </row>
    <row r="39" spans="1:82">
      <c r="A39" s="70" t="s">
        <v>1746</v>
      </c>
      <c r="B39" s="70">
        <v>282</v>
      </c>
      <c r="C39" s="70">
        <v>10</v>
      </c>
      <c r="D39" s="70">
        <v>17</v>
      </c>
      <c r="E39" s="70">
        <v>2013</v>
      </c>
      <c r="F39" s="70" t="s">
        <v>180</v>
      </c>
      <c r="G39" s="70" t="s">
        <v>1736</v>
      </c>
      <c r="H39" s="70" t="s">
        <v>1737</v>
      </c>
      <c r="I39" s="148"/>
      <c r="J39" s="71">
        <v>354.28198704857232</v>
      </c>
      <c r="K39" s="71">
        <v>3.4811193706852301</v>
      </c>
      <c r="L39" s="71">
        <v>12.216355269635431</v>
      </c>
      <c r="M39" s="71">
        <v>105.52511400139311</v>
      </c>
      <c r="N39" s="71">
        <v>136.8541886221015</v>
      </c>
      <c r="O39" s="71">
        <v>66.90096299936215</v>
      </c>
      <c r="P39" s="71">
        <v>47.261138046054036</v>
      </c>
      <c r="Q39" s="71">
        <v>4.7498998987724796</v>
      </c>
      <c r="R39" s="71">
        <v>4.2500863153868664</v>
      </c>
      <c r="S39" s="71">
        <v>5.4280983712000008</v>
      </c>
      <c r="T39" s="72"/>
      <c r="U39" s="71">
        <v>25301349</v>
      </c>
      <c r="V39" s="71">
        <v>1453</v>
      </c>
      <c r="W39" s="71">
        <v>304</v>
      </c>
      <c r="X39" s="71">
        <v>18115</v>
      </c>
      <c r="Y39" s="71">
        <v>26367</v>
      </c>
      <c r="Z39" s="71">
        <v>36553</v>
      </c>
      <c r="AA39" s="71">
        <v>9461</v>
      </c>
      <c r="AB39" s="71">
        <v>61404</v>
      </c>
      <c r="AC39" s="71">
        <v>704544.5</v>
      </c>
      <c r="AD39" s="71">
        <v>5.4280983712000008</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251.535</v>
      </c>
      <c r="BK39" s="71">
        <v>0</v>
      </c>
      <c r="BL39" s="71">
        <v>23.254000000000001</v>
      </c>
      <c r="BM39" s="71">
        <v>0</v>
      </c>
      <c r="BN39" s="72"/>
      <c r="BO39" s="71">
        <v>0</v>
      </c>
      <c r="BP39" s="71">
        <v>0</v>
      </c>
      <c r="BQ39" s="71">
        <v>7</v>
      </c>
      <c r="BR39" s="71">
        <v>0</v>
      </c>
      <c r="BS39" s="71">
        <v>4</v>
      </c>
      <c r="BT39" s="71">
        <v>0</v>
      </c>
      <c r="BU39"/>
      <c r="BV39" s="70">
        <v>244.77</v>
      </c>
      <c r="BW39" s="70">
        <v>3.669</v>
      </c>
      <c r="BX39" s="70">
        <v>0</v>
      </c>
      <c r="BY39" s="70">
        <v>0</v>
      </c>
      <c r="BZ39" s="70">
        <v>26.35</v>
      </c>
      <c r="CA39" s="70">
        <v>0</v>
      </c>
      <c r="CB39" s="70">
        <v>0</v>
      </c>
      <c r="CC39" s="70">
        <v>0</v>
      </c>
      <c r="CD39" s="70">
        <v>0</v>
      </c>
    </row>
    <row r="40" spans="1:82">
      <c r="A40" s="70" t="s">
        <v>1747</v>
      </c>
      <c r="B40" s="70">
        <v>283</v>
      </c>
      <c r="C40" s="70">
        <v>11</v>
      </c>
      <c r="D40" s="70">
        <v>17</v>
      </c>
      <c r="E40" s="70">
        <v>2014</v>
      </c>
      <c r="F40" s="70" t="s">
        <v>181</v>
      </c>
      <c r="G40" s="70" t="s">
        <v>1736</v>
      </c>
      <c r="H40" s="70" t="s">
        <v>1737</v>
      </c>
      <c r="I40" s="148"/>
      <c r="J40" s="71">
        <v>384.49481188827849</v>
      </c>
      <c r="K40" s="71">
        <v>3.5668230500991518</v>
      </c>
      <c r="L40" s="71">
        <v>9.709376346756839</v>
      </c>
      <c r="M40" s="71">
        <v>110.95893512255689</v>
      </c>
      <c r="N40" s="71">
        <v>122.1755070629718</v>
      </c>
      <c r="O40" s="71">
        <v>63.754850570417204</v>
      </c>
      <c r="P40" s="71">
        <v>47.160322518424834</v>
      </c>
      <c r="Q40" s="71">
        <v>4.5112312370248002</v>
      </c>
      <c r="R40" s="71">
        <v>4.3738837136150046</v>
      </c>
      <c r="S40" s="71">
        <v>6.844125140720001</v>
      </c>
      <c r="T40" s="72"/>
      <c r="U40" s="71">
        <v>28451515</v>
      </c>
      <c r="V40" s="71">
        <v>1256</v>
      </c>
      <c r="W40" s="71">
        <v>219</v>
      </c>
      <c r="X40" s="71">
        <v>17766</v>
      </c>
      <c r="Y40" s="71">
        <v>26408</v>
      </c>
      <c r="Z40" s="71">
        <v>36688</v>
      </c>
      <c r="AA40" s="71">
        <v>9392</v>
      </c>
      <c r="AB40" s="71">
        <v>60784</v>
      </c>
      <c r="AC40" s="71">
        <v>727346.5</v>
      </c>
      <c r="AD40" s="71">
        <v>6.844125140720001</v>
      </c>
      <c r="AE40" s="72"/>
      <c r="AF40" s="71"/>
      <c r="AG40" s="71"/>
      <c r="AH40" s="71"/>
      <c r="AI40" s="71"/>
      <c r="AJ40" s="71"/>
      <c r="AK40" s="71"/>
      <c r="AL40" s="71"/>
      <c r="AM40" s="71"/>
      <c r="AN40" s="71"/>
      <c r="AO40" s="71"/>
      <c r="AP40" s="71"/>
      <c r="AQ40" s="72"/>
      <c r="AR40" s="71">
        <v>1214</v>
      </c>
      <c r="AS40" s="71">
        <v>271</v>
      </c>
      <c r="AT40" s="71">
        <v>0</v>
      </c>
      <c r="AU40" s="71">
        <v>0</v>
      </c>
      <c r="AV40" s="71">
        <v>0</v>
      </c>
      <c r="AW40" s="71">
        <v>0</v>
      </c>
      <c r="AX40" s="71"/>
      <c r="AY40" s="72"/>
      <c r="AZ40" s="71">
        <v>5535.1360000000004</v>
      </c>
      <c r="BA40" s="71">
        <v>25722.36</v>
      </c>
      <c r="BB40" s="71">
        <v>0</v>
      </c>
      <c r="BC40" s="71">
        <v>0</v>
      </c>
      <c r="BD40" s="71">
        <v>0</v>
      </c>
      <c r="BE40" s="71">
        <v>0</v>
      </c>
      <c r="BF40" s="71"/>
      <c r="BG40" s="72"/>
      <c r="BH40" s="71">
        <v>0</v>
      </c>
      <c r="BI40" s="71">
        <v>0</v>
      </c>
      <c r="BJ40" s="71">
        <v>257.13900000000001</v>
      </c>
      <c r="BK40" s="71">
        <v>0</v>
      </c>
      <c r="BL40" s="71">
        <v>25.481999999999999</v>
      </c>
      <c r="BM40" s="71">
        <v>0</v>
      </c>
      <c r="BN40" s="72"/>
      <c r="BO40" s="71">
        <v>0</v>
      </c>
      <c r="BP40" s="71">
        <v>0</v>
      </c>
      <c r="BQ40" s="71">
        <v>7</v>
      </c>
      <c r="BR40" s="71">
        <v>0</v>
      </c>
      <c r="BS40" s="71">
        <v>4</v>
      </c>
      <c r="BT40" s="71">
        <v>0</v>
      </c>
      <c r="BU40"/>
      <c r="BV40" s="70">
        <v>250.66800000000001</v>
      </c>
      <c r="BW40" s="70">
        <v>4.5949999999999998</v>
      </c>
      <c r="BX40" s="70">
        <v>1.008</v>
      </c>
      <c r="BY40" s="70">
        <v>0</v>
      </c>
      <c r="BZ40" s="70">
        <v>26.35</v>
      </c>
      <c r="CA40" s="70">
        <v>0</v>
      </c>
      <c r="CB40" s="70">
        <v>0</v>
      </c>
      <c r="CC40" s="70">
        <v>0</v>
      </c>
      <c r="CD40" s="70">
        <v>0</v>
      </c>
    </row>
    <row r="41" spans="1:82">
      <c r="A41" s="70" t="s">
        <v>1748</v>
      </c>
      <c r="B41" s="70">
        <v>284</v>
      </c>
      <c r="C41" s="70">
        <v>12</v>
      </c>
      <c r="D41" s="70">
        <v>17</v>
      </c>
      <c r="E41" s="70">
        <v>2015</v>
      </c>
      <c r="F41" s="70" t="s">
        <v>182</v>
      </c>
      <c r="G41" s="70" t="s">
        <v>1736</v>
      </c>
      <c r="H41" s="70" t="s">
        <v>1737</v>
      </c>
      <c r="I41" s="148"/>
      <c r="J41" s="71">
        <v>385.1314306576416</v>
      </c>
      <c r="K41" s="71">
        <v>3.1836685817292958</v>
      </c>
      <c r="L41" s="71">
        <v>9.3766564578143861</v>
      </c>
      <c r="M41" s="71">
        <v>101.02652090188541</v>
      </c>
      <c r="N41" s="71">
        <v>108.8708455546097</v>
      </c>
      <c r="O41" s="71">
        <v>63.307198834237177</v>
      </c>
      <c r="P41" s="71">
        <v>46.896064156964087</v>
      </c>
      <c r="Q41" s="71">
        <v>4.3673084522958199</v>
      </c>
      <c r="R41" s="71">
        <v>0.53181443427194275</v>
      </c>
      <c r="S41" s="71">
        <v>6.3943832907499996</v>
      </c>
      <c r="T41" s="72"/>
      <c r="U41" s="71">
        <v>29279286</v>
      </c>
      <c r="V41" s="71">
        <v>1256</v>
      </c>
      <c r="W41" s="71">
        <v>219</v>
      </c>
      <c r="X41" s="71">
        <v>17766</v>
      </c>
      <c r="Y41" s="71">
        <v>26492</v>
      </c>
      <c r="Z41" s="71">
        <v>36781</v>
      </c>
      <c r="AA41" s="71">
        <v>9332</v>
      </c>
      <c r="AB41" s="71">
        <v>60111</v>
      </c>
      <c r="AC41" s="71">
        <v>90905</v>
      </c>
      <c r="AD41" s="71">
        <v>6.3943832907499996</v>
      </c>
      <c r="AE41" s="72"/>
      <c r="AF41" s="71">
        <v>343419815.79758072</v>
      </c>
      <c r="AG41" s="71">
        <v>2154879.897603909</v>
      </c>
      <c r="AH41" s="71">
        <v>1716765.777557286</v>
      </c>
      <c r="AI41" s="71">
        <v>108592464.74304891</v>
      </c>
      <c r="AJ41" s="71">
        <v>146460729.10690951</v>
      </c>
      <c r="AK41" s="71">
        <v>0</v>
      </c>
      <c r="AL41" s="71">
        <v>0</v>
      </c>
      <c r="AM41" s="71">
        <v>8237960.3938387726</v>
      </c>
      <c r="AN41" s="71">
        <v>0</v>
      </c>
      <c r="AO41" s="71">
        <v>0</v>
      </c>
      <c r="AP41" s="71">
        <v>610582615.71653903</v>
      </c>
      <c r="AQ41" s="72"/>
      <c r="AR41" s="71">
        <v>1291</v>
      </c>
      <c r="AS41" s="71">
        <v>412</v>
      </c>
      <c r="AT41" s="71">
        <v>0</v>
      </c>
      <c r="AU41" s="71">
        <v>0</v>
      </c>
      <c r="AV41" s="71">
        <v>0</v>
      </c>
      <c r="AW41" s="71">
        <v>0</v>
      </c>
      <c r="AX41" s="71"/>
      <c r="AY41" s="72"/>
      <c r="AZ41" s="71">
        <v>5936.5499999999993</v>
      </c>
      <c r="BA41" s="71">
        <v>34328.160000000003</v>
      </c>
      <c r="BB41" s="71">
        <v>0</v>
      </c>
      <c r="BC41" s="71">
        <v>0</v>
      </c>
      <c r="BD41" s="71">
        <v>0</v>
      </c>
      <c r="BE41" s="71">
        <v>0</v>
      </c>
      <c r="BF41" s="71"/>
      <c r="BG41" s="72"/>
      <c r="BH41" s="71">
        <v>0</v>
      </c>
      <c r="BI41" s="71">
        <v>0</v>
      </c>
      <c r="BJ41" s="71">
        <v>255.68899999999999</v>
      </c>
      <c r="BK41" s="71">
        <v>0</v>
      </c>
      <c r="BL41" s="71">
        <v>25.16</v>
      </c>
      <c r="BM41" s="71">
        <v>0</v>
      </c>
      <c r="BN41" s="72"/>
      <c r="BO41" s="71">
        <v>0</v>
      </c>
      <c r="BP41" s="71">
        <v>0</v>
      </c>
      <c r="BQ41" s="71">
        <v>7</v>
      </c>
      <c r="BR41" s="71">
        <v>0</v>
      </c>
      <c r="BS41" s="71">
        <v>4</v>
      </c>
      <c r="BT41" s="71">
        <v>0</v>
      </c>
      <c r="BU41"/>
      <c r="BV41" s="70">
        <v>248.25200000000001</v>
      </c>
      <c r="BW41" s="70">
        <v>4.9219999999999997</v>
      </c>
      <c r="BX41" s="70">
        <v>1.0149999999999999</v>
      </c>
      <c r="BY41" s="70">
        <v>0</v>
      </c>
      <c r="BZ41" s="70">
        <v>26.66</v>
      </c>
      <c r="CA41" s="70">
        <v>0</v>
      </c>
      <c r="CB41" s="70">
        <v>0</v>
      </c>
      <c r="CC41" s="70">
        <v>0</v>
      </c>
      <c r="CD41" s="70">
        <v>0</v>
      </c>
    </row>
    <row r="42" spans="1:82">
      <c r="A42" s="70" t="s">
        <v>1749</v>
      </c>
      <c r="B42" s="70">
        <v>285</v>
      </c>
      <c r="C42" s="70">
        <v>13</v>
      </c>
      <c r="D42" s="70">
        <v>17</v>
      </c>
      <c r="E42" s="70">
        <v>2016</v>
      </c>
      <c r="F42" s="70" t="s">
        <v>155</v>
      </c>
      <c r="G42" s="70" t="s">
        <v>1736</v>
      </c>
      <c r="H42" s="70" t="s">
        <v>1737</v>
      </c>
      <c r="I42" s="148"/>
      <c r="J42" s="71">
        <v>324.03438195377879</v>
      </c>
      <c r="K42" s="71">
        <v>3.0200735531412586</v>
      </c>
      <c r="L42" s="71">
        <v>10.116300318821017</v>
      </c>
      <c r="M42" s="71">
        <v>71.923288577173608</v>
      </c>
      <c r="N42" s="71">
        <v>91.173952426729571</v>
      </c>
      <c r="O42" s="71">
        <v>62.875086815645737</v>
      </c>
      <c r="P42" s="71">
        <v>45.34645181058869</v>
      </c>
      <c r="Q42" s="71">
        <v>4.2083268514086676</v>
      </c>
      <c r="R42" s="71">
        <v>0.44535850993607179</v>
      </c>
      <c r="S42" s="71">
        <v>6.7483939851999999</v>
      </c>
      <c r="T42" s="72"/>
      <c r="U42" s="71">
        <v>29072907</v>
      </c>
      <c r="V42" s="71">
        <v>1256</v>
      </c>
      <c r="W42" s="71">
        <v>219</v>
      </c>
      <c r="X42" s="71">
        <v>17766</v>
      </c>
      <c r="Y42" s="71">
        <v>26556</v>
      </c>
      <c r="Z42" s="71">
        <v>36979</v>
      </c>
      <c r="AA42" s="71">
        <v>9333</v>
      </c>
      <c r="AB42" s="71">
        <v>59581</v>
      </c>
      <c r="AC42" s="71">
        <v>76062.849619474553</v>
      </c>
      <c r="AD42" s="71">
        <v>6.7483939851999999</v>
      </c>
      <c r="AE42" s="72"/>
      <c r="AF42" s="71">
        <v>321248633.41330111</v>
      </c>
      <c r="AG42" s="71">
        <v>2148175.3010215978</v>
      </c>
      <c r="AH42" s="71">
        <v>1597245.875659975</v>
      </c>
      <c r="AI42" s="71">
        <v>104618788.8738381</v>
      </c>
      <c r="AJ42" s="71">
        <v>156684889.86566639</v>
      </c>
      <c r="AK42" s="71">
        <v>0</v>
      </c>
      <c r="AL42" s="71">
        <v>0</v>
      </c>
      <c r="AM42" s="71">
        <v>8171669.7743235296</v>
      </c>
      <c r="AN42" s="71">
        <v>0</v>
      </c>
      <c r="AO42" s="71">
        <v>0</v>
      </c>
      <c r="AP42" s="71">
        <v>594469403.10381079</v>
      </c>
      <c r="AQ42" s="72"/>
      <c r="AR42" s="71">
        <v>1376</v>
      </c>
      <c r="AS42" s="71">
        <v>505</v>
      </c>
      <c r="AT42" s="71">
        <v>1</v>
      </c>
      <c r="AU42" s="71">
        <v>0</v>
      </c>
      <c r="AV42" s="71">
        <v>0</v>
      </c>
      <c r="AW42" s="71">
        <v>0</v>
      </c>
      <c r="AX42" s="71"/>
      <c r="AY42" s="72"/>
      <c r="AZ42" s="71">
        <v>6428.6119999999992</v>
      </c>
      <c r="BA42" s="71">
        <v>39887.26</v>
      </c>
      <c r="BB42" s="71">
        <v>19.600000000000001</v>
      </c>
      <c r="BC42" s="71">
        <v>0</v>
      </c>
      <c r="BD42" s="71">
        <v>0</v>
      </c>
      <c r="BE42" s="71">
        <v>0</v>
      </c>
      <c r="BF42" s="71"/>
      <c r="BG42" s="72"/>
      <c r="BH42" s="71">
        <v>0</v>
      </c>
      <c r="BI42" s="71">
        <v>0</v>
      </c>
      <c r="BJ42" s="71">
        <v>253.82499999999999</v>
      </c>
      <c r="BK42" s="71">
        <v>0</v>
      </c>
      <c r="BL42" s="71">
        <v>25.777000000000001</v>
      </c>
      <c r="BM42" s="71">
        <v>0</v>
      </c>
      <c r="BN42" s="72"/>
      <c r="BO42" s="71">
        <v>0</v>
      </c>
      <c r="BP42" s="71">
        <v>0</v>
      </c>
      <c r="BQ42" s="71">
        <v>8</v>
      </c>
      <c r="BR42" s="71">
        <v>0</v>
      </c>
      <c r="BS42" s="71">
        <v>4</v>
      </c>
      <c r="BT42" s="71">
        <v>0</v>
      </c>
      <c r="BU42"/>
      <c r="BV42" s="70">
        <v>247.745</v>
      </c>
      <c r="BW42" s="70">
        <v>5.5030000000000001</v>
      </c>
      <c r="BX42" s="70">
        <v>1.024</v>
      </c>
      <c r="BY42" s="70">
        <v>0</v>
      </c>
      <c r="BZ42" s="70">
        <v>25.33</v>
      </c>
      <c r="CA42" s="70">
        <v>0</v>
      </c>
      <c r="CB42" s="70">
        <v>0</v>
      </c>
      <c r="CC42" s="70">
        <v>0</v>
      </c>
      <c r="CD42" s="70">
        <v>0</v>
      </c>
    </row>
    <row r="43" spans="1:82">
      <c r="A43" s="70" t="s">
        <v>1750</v>
      </c>
      <c r="B43" s="70">
        <v>286</v>
      </c>
      <c r="C43" s="70">
        <v>14</v>
      </c>
      <c r="D43" s="70">
        <v>17</v>
      </c>
      <c r="E43" s="70">
        <v>2017</v>
      </c>
      <c r="F43" s="70" t="s">
        <v>156</v>
      </c>
      <c r="G43" s="70" t="s">
        <v>1736</v>
      </c>
      <c r="H43" s="70" t="s">
        <v>1737</v>
      </c>
      <c r="I43" s="148"/>
      <c r="J43" s="71">
        <v>342.19854614073461</v>
      </c>
      <c r="K43" s="71">
        <v>3.0604804704783977</v>
      </c>
      <c r="L43" s="71">
        <v>9.5629480305236036</v>
      </c>
      <c r="M43" s="71">
        <v>72.756517950241161</v>
      </c>
      <c r="N43" s="71">
        <v>90.622654291561119</v>
      </c>
      <c r="O43" s="71">
        <v>62.041458118109382</v>
      </c>
      <c r="P43" s="71">
        <v>44.658478906756955</v>
      </c>
      <c r="Q43" s="71">
        <v>4.0087562970559603</v>
      </c>
      <c r="R43" s="71">
        <v>4.1045507542093995</v>
      </c>
      <c r="S43" s="71">
        <v>6.8047888021399974</v>
      </c>
      <c r="T43" s="72"/>
      <c r="U43" s="71">
        <v>30810634</v>
      </c>
      <c r="V43" s="71">
        <v>1256</v>
      </c>
      <c r="W43" s="71">
        <v>219</v>
      </c>
      <c r="X43" s="71">
        <v>17766</v>
      </c>
      <c r="Y43" s="71">
        <v>26479</v>
      </c>
      <c r="Z43" s="71">
        <v>37094</v>
      </c>
      <c r="AA43" s="71">
        <v>9250</v>
      </c>
      <c r="AB43" s="71">
        <v>58691</v>
      </c>
      <c r="AC43" s="71">
        <v>714926.49999999988</v>
      </c>
      <c r="AD43" s="71">
        <v>6.8047888021399974</v>
      </c>
      <c r="AE43" s="72"/>
      <c r="AF43" s="71">
        <v>350623210.91055262</v>
      </c>
      <c r="AG43" s="71">
        <v>2188935.8988280138</v>
      </c>
      <c r="AH43" s="71">
        <v>1995724.9513721711</v>
      </c>
      <c r="AI43" s="71">
        <v>108739600.1239396</v>
      </c>
      <c r="AJ43" s="71">
        <v>147442090.34079999</v>
      </c>
      <c r="AK43" s="71">
        <v>0</v>
      </c>
      <c r="AL43" s="71">
        <v>0</v>
      </c>
      <c r="AM43" s="71">
        <v>8062199.6817581085</v>
      </c>
      <c r="AN43" s="71">
        <v>0</v>
      </c>
      <c r="AO43" s="71">
        <v>0</v>
      </c>
      <c r="AP43" s="71">
        <v>619051761.90725064</v>
      </c>
      <c r="AQ43" s="72"/>
      <c r="AR43" s="71">
        <v>1443</v>
      </c>
      <c r="AS43" s="71">
        <v>547</v>
      </c>
      <c r="AT43" s="71">
        <v>1</v>
      </c>
      <c r="AU43" s="71">
        <v>0</v>
      </c>
      <c r="AV43" s="71">
        <v>0</v>
      </c>
      <c r="AW43" s="71">
        <v>0</v>
      </c>
      <c r="AX43" s="71"/>
      <c r="AY43" s="72"/>
      <c r="AZ43" s="71">
        <v>6786.27</v>
      </c>
      <c r="BA43" s="71">
        <v>45205.460000000006</v>
      </c>
      <c r="BB43" s="71">
        <v>19.600000000000001</v>
      </c>
      <c r="BC43" s="71">
        <v>0</v>
      </c>
      <c r="BD43" s="71">
        <v>0</v>
      </c>
      <c r="BE43" s="71">
        <v>0</v>
      </c>
      <c r="BF43" s="71"/>
      <c r="BG43" s="72"/>
      <c r="BH43" s="71">
        <v>0</v>
      </c>
      <c r="BI43" s="71">
        <v>0</v>
      </c>
      <c r="BJ43" s="71">
        <v>235.51599999999999</v>
      </c>
      <c r="BK43" s="71">
        <v>0</v>
      </c>
      <c r="BL43" s="71">
        <v>22.451000000000001</v>
      </c>
      <c r="BM43" s="71">
        <v>0</v>
      </c>
      <c r="BN43" s="72"/>
      <c r="BO43" s="71">
        <v>0</v>
      </c>
      <c r="BP43" s="71">
        <v>0</v>
      </c>
      <c r="BQ43" s="71">
        <v>8</v>
      </c>
      <c r="BR43" s="71">
        <v>0</v>
      </c>
      <c r="BS43" s="71">
        <v>4</v>
      </c>
      <c r="BT43" s="71">
        <v>0</v>
      </c>
      <c r="BU43"/>
      <c r="BV43" s="70">
        <v>226.75399999999999</v>
      </c>
      <c r="BW43" s="70">
        <v>5.43</v>
      </c>
      <c r="BX43" s="70">
        <v>1.0489999999999999</v>
      </c>
      <c r="BY43" s="70">
        <v>0</v>
      </c>
      <c r="BZ43" s="70">
        <v>24.734000000000002</v>
      </c>
      <c r="CA43" s="70">
        <v>0</v>
      </c>
      <c r="CB43" s="70">
        <v>0</v>
      </c>
      <c r="CC43" s="70">
        <v>0</v>
      </c>
      <c r="CD43" s="70">
        <v>0</v>
      </c>
    </row>
    <row r="44" spans="1:82">
      <c r="A44" s="70" t="s">
        <v>1751</v>
      </c>
      <c r="B44" s="70">
        <v>287</v>
      </c>
      <c r="C44" s="70">
        <v>15</v>
      </c>
      <c r="D44" s="70">
        <v>17</v>
      </c>
      <c r="E44" s="70">
        <v>2018</v>
      </c>
      <c r="F44" s="70" t="s">
        <v>183</v>
      </c>
      <c r="G44" s="70" t="s">
        <v>1736</v>
      </c>
      <c r="H44" s="70" t="s">
        <v>1737</v>
      </c>
      <c r="I44" s="148"/>
      <c r="J44" s="71">
        <v>276.49551759334702</v>
      </c>
      <c r="K44" s="71">
        <v>2.899434633120487</v>
      </c>
      <c r="L44" s="71">
        <v>8.7356504565865087</v>
      </c>
      <c r="M44" s="71">
        <v>71.974568653764763</v>
      </c>
      <c r="N44" s="71">
        <v>86.895404518294512</v>
      </c>
      <c r="O44" s="71">
        <v>60.920144856117723</v>
      </c>
      <c r="P44" s="71">
        <v>44.558089539846073</v>
      </c>
      <c r="Q44" s="71">
        <v>3.6657572602105799</v>
      </c>
      <c r="R44" s="71">
        <v>3.9251890410155132</v>
      </c>
      <c r="S44" s="71">
        <v>7.7905211955199993</v>
      </c>
      <c r="T44" s="72"/>
      <c r="U44" s="71">
        <v>26758918</v>
      </c>
      <c r="V44" s="71">
        <v>1256</v>
      </c>
      <c r="W44" s="71">
        <v>219</v>
      </c>
      <c r="X44" s="71">
        <v>17766</v>
      </c>
      <c r="Y44" s="71">
        <v>26430</v>
      </c>
      <c r="Z44" s="71">
        <v>37121</v>
      </c>
      <c r="AA44" s="71">
        <v>9322</v>
      </c>
      <c r="AB44" s="71">
        <v>57837</v>
      </c>
      <c r="AC44" s="71">
        <v>681006</v>
      </c>
      <c r="AD44" s="71">
        <v>7.7905211955199993</v>
      </c>
      <c r="AE44" s="72"/>
      <c r="AF44" s="71">
        <v>298268243.20139682</v>
      </c>
      <c r="AG44" s="71">
        <v>1951748.5950089409</v>
      </c>
      <c r="AH44" s="71">
        <v>1838587.749181848</v>
      </c>
      <c r="AI44" s="71">
        <v>103276394.9775857</v>
      </c>
      <c r="AJ44" s="71">
        <v>141370978.58408231</v>
      </c>
      <c r="AK44" s="71">
        <v>0</v>
      </c>
      <c r="AL44" s="71">
        <v>0</v>
      </c>
      <c r="AM44" s="71">
        <v>7961327.2902296344</v>
      </c>
      <c r="AN44" s="71">
        <v>0</v>
      </c>
      <c r="AO44" s="71">
        <v>0</v>
      </c>
      <c r="AP44" s="71">
        <v>554667280.39748538</v>
      </c>
      <c r="AQ44" s="72"/>
      <c r="AR44" s="71">
        <v>1537</v>
      </c>
      <c r="AS44" s="71">
        <v>589</v>
      </c>
      <c r="AT44" s="71">
        <v>1</v>
      </c>
      <c r="AU44" s="71">
        <v>0</v>
      </c>
      <c r="AV44" s="71">
        <v>0</v>
      </c>
      <c r="AW44" s="71">
        <v>0</v>
      </c>
      <c r="AX44" s="71"/>
      <c r="AY44" s="72"/>
      <c r="AZ44" s="71">
        <v>7337.3599999999988</v>
      </c>
      <c r="BA44" s="71">
        <v>48453.96</v>
      </c>
      <c r="BB44" s="71">
        <v>20</v>
      </c>
      <c r="BC44" s="71">
        <v>0</v>
      </c>
      <c r="BD44" s="71">
        <v>0</v>
      </c>
      <c r="BE44" s="71">
        <v>0</v>
      </c>
      <c r="BF44" s="71"/>
      <c r="BG44" s="72"/>
      <c r="BH44" s="71">
        <v>0</v>
      </c>
      <c r="BI44" s="71">
        <v>0</v>
      </c>
      <c r="BJ44" s="71">
        <v>234.107</v>
      </c>
      <c r="BK44" s="71">
        <v>0</v>
      </c>
      <c r="BL44" s="71">
        <v>22.201999999999998</v>
      </c>
      <c r="BM44" s="71">
        <v>0</v>
      </c>
      <c r="BN44" s="72"/>
      <c r="BO44" s="71">
        <v>0</v>
      </c>
      <c r="BP44" s="71">
        <v>0</v>
      </c>
      <c r="BQ44" s="71">
        <v>8</v>
      </c>
      <c r="BR44" s="71">
        <v>0</v>
      </c>
      <c r="BS44" s="71">
        <v>4</v>
      </c>
      <c r="BT44" s="71">
        <v>0</v>
      </c>
      <c r="BU44"/>
      <c r="BV44" s="70">
        <v>225.27</v>
      </c>
      <c r="BW44" s="70">
        <v>5.4850000000000003</v>
      </c>
      <c r="BX44" s="70">
        <v>1.1180000000000001</v>
      </c>
      <c r="BY44" s="70">
        <v>0</v>
      </c>
      <c r="BZ44" s="70">
        <v>24.436</v>
      </c>
      <c r="CA44" s="70">
        <v>0</v>
      </c>
      <c r="CB44" s="70">
        <v>0</v>
      </c>
      <c r="CC44" s="70">
        <v>0</v>
      </c>
      <c r="CD44" s="70">
        <v>0</v>
      </c>
    </row>
    <row r="45" spans="1:82">
      <c r="A45" s="70" t="s">
        <v>1752</v>
      </c>
      <c r="B45" s="70">
        <v>288</v>
      </c>
      <c r="C45" s="70">
        <v>16</v>
      </c>
      <c r="D45" s="70">
        <v>17</v>
      </c>
      <c r="E45" s="70">
        <v>2019</v>
      </c>
      <c r="F45" s="70" t="s">
        <v>158</v>
      </c>
      <c r="G45" s="1064" t="s">
        <v>1736</v>
      </c>
      <c r="H45" s="70" t="s">
        <v>1737</v>
      </c>
      <c r="I45" s="148"/>
      <c r="J45" s="71">
        <v>214.23552789246878</v>
      </c>
      <c r="K45" s="71">
        <v>2.4786737121273839</v>
      </c>
      <c r="L45" s="71">
        <v>8.5998176770027861</v>
      </c>
      <c r="M45" s="71">
        <v>60.78329274975345</v>
      </c>
      <c r="N45" s="71">
        <v>67.981224326243733</v>
      </c>
      <c r="O45" s="71">
        <v>59.024032809112704</v>
      </c>
      <c r="P45" s="71">
        <v>43.420449788032812</v>
      </c>
      <c r="Q45" s="71">
        <v>3.5154460767615898</v>
      </c>
      <c r="R45" s="71">
        <v>3.9093611121586296</v>
      </c>
      <c r="S45" s="71">
        <v>7.1423803878000021</v>
      </c>
      <c r="T45" s="72"/>
      <c r="U45" s="71">
        <v>25312328</v>
      </c>
      <c r="V45" s="71">
        <v>1256</v>
      </c>
      <c r="W45" s="71">
        <v>219</v>
      </c>
      <c r="X45" s="71">
        <v>17766</v>
      </c>
      <c r="Y45" s="71">
        <v>26292</v>
      </c>
      <c r="Z45" s="71">
        <v>36953</v>
      </c>
      <c r="AA45" s="71">
        <v>9016</v>
      </c>
      <c r="AB45" s="71">
        <v>56967</v>
      </c>
      <c r="AC45" s="71">
        <v>689369</v>
      </c>
      <c r="AD45" s="71">
        <v>7.1423803878000021</v>
      </c>
      <c r="AE45" s="72"/>
      <c r="AF45" s="71">
        <v>277202804.92392159</v>
      </c>
      <c r="AG45" s="71">
        <v>1896605.8020712179</v>
      </c>
      <c r="AH45" s="71">
        <v>2021198.032744854</v>
      </c>
      <c r="AI45" s="71">
        <v>109030720.254327</v>
      </c>
      <c r="AJ45" s="71">
        <v>130304022.4235515</v>
      </c>
      <c r="AK45" s="71">
        <v>0</v>
      </c>
      <c r="AL45" s="71">
        <v>0</v>
      </c>
      <c r="AM45" s="71">
        <v>7758476.5526536033</v>
      </c>
      <c r="AN45" s="71">
        <v>0</v>
      </c>
      <c r="AO45" s="71">
        <v>0</v>
      </c>
      <c r="AP45" s="71">
        <v>528213827.98926979</v>
      </c>
      <c r="AQ45" s="72"/>
      <c r="AR45" s="71">
        <v>1627</v>
      </c>
      <c r="AS45" s="71">
        <v>634</v>
      </c>
      <c r="AT45" s="71">
        <v>1</v>
      </c>
      <c r="AU45" s="71">
        <v>0</v>
      </c>
      <c r="AV45" s="71">
        <v>0</v>
      </c>
      <c r="AW45" s="71">
        <v>0</v>
      </c>
      <c r="AX45" s="71"/>
      <c r="AY45" s="72"/>
      <c r="AZ45" s="71">
        <v>7850.639000000001</v>
      </c>
      <c r="BA45" s="71">
        <v>50447.55999999999</v>
      </c>
      <c r="BB45" s="71">
        <v>19.600000000000001</v>
      </c>
      <c r="BC45" s="71">
        <v>0</v>
      </c>
      <c r="BD45" s="71">
        <v>0</v>
      </c>
      <c r="BE45" s="71">
        <v>0</v>
      </c>
      <c r="BF45" s="71"/>
      <c r="BG45" s="72"/>
      <c r="BH45" s="71">
        <v>0</v>
      </c>
      <c r="BI45" s="71">
        <v>0</v>
      </c>
      <c r="BJ45" s="71">
        <v>240.511</v>
      </c>
      <c r="BK45" s="71">
        <v>0</v>
      </c>
      <c r="BL45" s="71">
        <v>26.736000000000001</v>
      </c>
      <c r="BM45" s="71">
        <v>0</v>
      </c>
      <c r="BN45" s="72"/>
      <c r="BO45" s="71">
        <v>0</v>
      </c>
      <c r="BP45" s="71">
        <v>0</v>
      </c>
      <c r="BQ45" s="71">
        <v>8</v>
      </c>
      <c r="BR45" s="71">
        <v>0</v>
      </c>
      <c r="BS45" s="71">
        <v>4</v>
      </c>
      <c r="BT45" s="71">
        <v>0</v>
      </c>
      <c r="BU45"/>
      <c r="BV45" s="70">
        <v>234.22200000000001</v>
      </c>
      <c r="BW45" s="70">
        <v>6.1360000000000001</v>
      </c>
      <c r="BX45" s="70">
        <v>0.96299999999999997</v>
      </c>
      <c r="BY45" s="70">
        <v>0</v>
      </c>
      <c r="BZ45" s="70">
        <v>25.925999999999998</v>
      </c>
      <c r="CA45" s="70">
        <v>0</v>
      </c>
      <c r="CB45" s="70">
        <v>0</v>
      </c>
      <c r="CC45" s="70">
        <v>0</v>
      </c>
      <c r="CD45" s="70">
        <v>0</v>
      </c>
    </row>
    <row r="46" spans="1:82">
      <c r="A46" s="70" t="s">
        <v>1753</v>
      </c>
      <c r="B46" s="70">
        <v>289</v>
      </c>
      <c r="C46" s="70">
        <v>17</v>
      </c>
      <c r="D46" s="70">
        <v>17</v>
      </c>
      <c r="E46" s="70">
        <v>2020</v>
      </c>
      <c r="F46" s="70" t="s">
        <v>159</v>
      </c>
      <c r="G46" s="1064" t="s">
        <v>1736</v>
      </c>
      <c r="H46" s="70" t="s">
        <v>1737</v>
      </c>
      <c r="I46" s="148"/>
      <c r="J46" s="71">
        <v>204.15046891514459</v>
      </c>
      <c r="K46" s="71">
        <v>2.9446194701909141</v>
      </c>
      <c r="L46" s="71">
        <v>9.5931232421827719</v>
      </c>
      <c r="M46" s="71">
        <v>69.172254263138612</v>
      </c>
      <c r="N46" s="71">
        <v>99.258448611796041</v>
      </c>
      <c r="O46" s="71">
        <v>51.713397734801774</v>
      </c>
      <c r="P46" s="71">
        <v>40.547557106315196</v>
      </c>
      <c r="Q46" s="71">
        <v>3.3157742017850498</v>
      </c>
      <c r="R46" s="71">
        <v>3.0724556726307442</v>
      </c>
      <c r="S46" s="71">
        <v>6.5461648547200024</v>
      </c>
      <c r="T46" s="72"/>
      <c r="U46" s="71">
        <v>19276351</v>
      </c>
      <c r="V46" s="71">
        <v>1182</v>
      </c>
      <c r="W46" s="71">
        <v>236</v>
      </c>
      <c r="X46" s="71">
        <v>17403</v>
      </c>
      <c r="Y46" s="71">
        <v>26255</v>
      </c>
      <c r="Z46" s="71">
        <v>36953</v>
      </c>
      <c r="AA46" s="71">
        <v>8949</v>
      </c>
      <c r="AB46" s="71">
        <v>56237</v>
      </c>
      <c r="AC46" s="71">
        <v>544653.5</v>
      </c>
      <c r="AD46" s="71">
        <v>6.5461648547200024</v>
      </c>
      <c r="AE46" s="72"/>
      <c r="AF46" s="71">
        <v>203533119.85199931</v>
      </c>
      <c r="AG46" s="71">
        <v>1894394.643276755</v>
      </c>
      <c r="AH46" s="71">
        <v>2400871.082367342</v>
      </c>
      <c r="AI46" s="71">
        <v>95422775.662943512</v>
      </c>
      <c r="AJ46" s="71">
        <v>164373385.63287121</v>
      </c>
      <c r="AK46" s="71"/>
      <c r="AL46" s="71"/>
      <c r="AM46" s="71">
        <v>7339553.306101609</v>
      </c>
      <c r="AN46" s="71"/>
      <c r="AO46" s="71"/>
      <c r="AP46" s="71">
        <v>474964100.17955971</v>
      </c>
      <c r="AQ46" s="72"/>
      <c r="AR46" s="71">
        <v>1715</v>
      </c>
      <c r="AS46" s="71">
        <v>690</v>
      </c>
      <c r="AT46" s="71">
        <v>1</v>
      </c>
      <c r="AU46" s="71">
        <v>0</v>
      </c>
      <c r="AV46" s="71">
        <v>0</v>
      </c>
      <c r="AW46" s="71">
        <v>0</v>
      </c>
      <c r="AX46" s="71"/>
      <c r="AY46" s="72"/>
      <c r="AZ46" s="71">
        <v>8368.0669999999936</v>
      </c>
      <c r="BA46" s="71">
        <v>56663.260000000009</v>
      </c>
      <c r="BB46" s="71">
        <v>19.600000000000001</v>
      </c>
      <c r="BC46" s="71">
        <v>0</v>
      </c>
      <c r="BD46" s="71">
        <v>0</v>
      </c>
      <c r="BE46" s="71">
        <v>0</v>
      </c>
      <c r="BF46" s="71"/>
      <c r="BG46" s="72"/>
      <c r="BH46" s="71">
        <v>0</v>
      </c>
      <c r="BI46" s="71">
        <v>0</v>
      </c>
      <c r="BJ46" s="71">
        <v>203.14</v>
      </c>
      <c r="BK46" s="71">
        <v>0</v>
      </c>
      <c r="BL46" s="71">
        <v>15.016999999999999</v>
      </c>
      <c r="BM46" s="71">
        <v>0</v>
      </c>
      <c r="BN46" s="72"/>
      <c r="BO46" s="71">
        <v>0</v>
      </c>
      <c r="BP46" s="71">
        <v>0</v>
      </c>
      <c r="BQ46" s="71">
        <v>9</v>
      </c>
      <c r="BR46" s="71">
        <v>0</v>
      </c>
      <c r="BS46" s="71">
        <v>4</v>
      </c>
      <c r="BT46" s="71">
        <v>0</v>
      </c>
      <c r="BU46"/>
      <c r="BV46" s="70">
        <v>218.15700000000001</v>
      </c>
      <c r="BW46" s="70">
        <v>0</v>
      </c>
      <c r="BX46" s="70">
        <v>0</v>
      </c>
      <c r="BY46" s="70">
        <v>0</v>
      </c>
      <c r="BZ46" s="70">
        <v>0</v>
      </c>
      <c r="CA46" s="70">
        <v>0</v>
      </c>
      <c r="CB46" s="70">
        <v>0</v>
      </c>
      <c r="CC46" s="70">
        <v>0</v>
      </c>
      <c r="CD46" s="70">
        <v>0</v>
      </c>
    </row>
    <row r="47" spans="1:82">
      <c r="A47" s="70" t="s">
        <v>1754</v>
      </c>
      <c r="B47" s="70">
        <v>289</v>
      </c>
      <c r="C47" s="70">
        <v>18</v>
      </c>
      <c r="D47" s="70">
        <v>17</v>
      </c>
      <c r="E47" s="70">
        <v>2021</v>
      </c>
      <c r="F47" s="70" t="s">
        <v>160</v>
      </c>
      <c r="G47" s="70" t="s">
        <v>1736</v>
      </c>
      <c r="H47" s="70" t="s">
        <v>1737</v>
      </c>
      <c r="I47" s="148"/>
      <c r="J47" s="71">
        <v>235.28162601721371</v>
      </c>
      <c r="K47" s="71">
        <v>2.9181957739667101</v>
      </c>
      <c r="L47" s="71">
        <v>9.8697007444057672</v>
      </c>
      <c r="M47" s="71">
        <v>73.813753275336737</v>
      </c>
      <c r="N47" s="71">
        <v>88.87293597280491</v>
      </c>
      <c r="O47" s="71">
        <v>49.908820837000874</v>
      </c>
      <c r="P47" s="71">
        <v>41.549985740357101</v>
      </c>
      <c r="Q47" s="71">
        <v>3.2384992989061798</v>
      </c>
      <c r="R47" s="71">
        <v>3.2426964422709181</v>
      </c>
      <c r="S47" s="71">
        <v>6.8290054068600012</v>
      </c>
      <c r="T47" s="72"/>
      <c r="U47" s="71">
        <v>26099139</v>
      </c>
      <c r="V47" s="71">
        <v>1182</v>
      </c>
      <c r="W47" s="71">
        <v>236</v>
      </c>
      <c r="X47" s="71">
        <v>17403</v>
      </c>
      <c r="Y47" s="71">
        <v>26193</v>
      </c>
      <c r="Z47" s="71">
        <v>36721</v>
      </c>
      <c r="AA47" s="71">
        <v>8942</v>
      </c>
      <c r="AB47" s="71">
        <v>55466</v>
      </c>
      <c r="AC47" s="71">
        <v>557654.5</v>
      </c>
      <c r="AD47" s="71">
        <v>6.8290054068600012</v>
      </c>
      <c r="AE47" s="72"/>
      <c r="AF47" s="71">
        <v>251776459.27601889</v>
      </c>
      <c r="AG47" s="71">
        <v>1933015.0545791325</v>
      </c>
      <c r="AH47" s="71">
        <v>2547839.4427393172</v>
      </c>
      <c r="AI47" s="71">
        <v>112100117.04838312</v>
      </c>
      <c r="AJ47" s="71">
        <v>152496903.52737889</v>
      </c>
      <c r="AK47" s="71">
        <v>0</v>
      </c>
      <c r="AL47" s="71">
        <v>0</v>
      </c>
      <c r="AM47" s="71">
        <v>7280682.8011475969</v>
      </c>
      <c r="AN47" s="71">
        <v>0</v>
      </c>
      <c r="AO47" s="71">
        <v>0</v>
      </c>
      <c r="AP47" s="71">
        <v>528135017.15024698</v>
      </c>
      <c r="AQ47" s="72"/>
      <c r="AR47" s="71">
        <v>1804</v>
      </c>
      <c r="AS47" s="71">
        <v>717</v>
      </c>
      <c r="AT47" s="71">
        <v>1</v>
      </c>
      <c r="AU47" s="71">
        <v>0</v>
      </c>
      <c r="AV47" s="71">
        <v>0</v>
      </c>
      <c r="AW47" s="71">
        <v>0</v>
      </c>
      <c r="AX47" s="71"/>
      <c r="AY47" s="72"/>
      <c r="AZ47" s="71">
        <v>8898.7739999999867</v>
      </c>
      <c r="BA47" s="71">
        <v>59894.559999999998</v>
      </c>
      <c r="BB47" s="71">
        <v>19.600000000000001</v>
      </c>
      <c r="BC47" s="71">
        <v>0</v>
      </c>
      <c r="BD47" s="71">
        <v>0</v>
      </c>
      <c r="BE47" s="71">
        <v>0</v>
      </c>
      <c r="BF47" s="71"/>
      <c r="BG47" s="72"/>
      <c r="BH47" s="71">
        <v>0</v>
      </c>
      <c r="BI47" s="71">
        <v>0</v>
      </c>
      <c r="BJ47" s="71">
        <v>241.88399999999999</v>
      </c>
      <c r="BK47" s="71">
        <v>0</v>
      </c>
      <c r="BL47" s="71">
        <v>26.245000000000001</v>
      </c>
      <c r="BM47" s="71">
        <v>0</v>
      </c>
      <c r="BN47" s="72"/>
      <c r="BO47" s="71">
        <v>0</v>
      </c>
      <c r="BP47" s="71">
        <v>0</v>
      </c>
      <c r="BQ47" s="71">
        <v>9</v>
      </c>
      <c r="BR47" s="71">
        <v>0</v>
      </c>
      <c r="BS47" s="71">
        <v>4</v>
      </c>
      <c r="BT47" s="71">
        <v>0</v>
      </c>
      <c r="BU47"/>
      <c r="BV47" s="70">
        <v>237.48400000000001</v>
      </c>
      <c r="BW47" s="70">
        <v>0</v>
      </c>
      <c r="BX47" s="70">
        <v>6.7670000000000003</v>
      </c>
      <c r="BY47" s="70">
        <v>0</v>
      </c>
      <c r="BZ47" s="70">
        <v>23.878</v>
      </c>
      <c r="CA47" s="70">
        <v>0</v>
      </c>
      <c r="CB47" s="70">
        <v>0</v>
      </c>
      <c r="CC47" s="70">
        <v>0</v>
      </c>
      <c r="CD47" s="70">
        <v>0</v>
      </c>
    </row>
    <row r="48" spans="1:82">
      <c r="A48" s="70" t="s">
        <v>1755</v>
      </c>
      <c r="B48" s="70">
        <v>289</v>
      </c>
      <c r="C48" s="70">
        <v>19</v>
      </c>
      <c r="D48" s="70">
        <v>17</v>
      </c>
      <c r="E48" s="70">
        <v>2022</v>
      </c>
      <c r="F48" s="70" t="s">
        <v>161</v>
      </c>
      <c r="G48" s="70" t="s">
        <v>1736</v>
      </c>
      <c r="H48" s="70" t="s">
        <v>1737</v>
      </c>
      <c r="I48" s="148"/>
      <c r="J48" s="71">
        <v>165.26744392563049</v>
      </c>
      <c r="K48" s="71">
        <v>2.4455462163637516</v>
      </c>
      <c r="L48" s="71">
        <v>7.463461035117299</v>
      </c>
      <c r="M48" s="71">
        <v>61.999237790069849</v>
      </c>
      <c r="N48" s="71">
        <v>73.607442742920369</v>
      </c>
      <c r="O48" s="71">
        <v>52.352253909743922</v>
      </c>
      <c r="P48" s="71">
        <v>40.981013230794858</v>
      </c>
      <c r="Q48" s="71">
        <v>3.2228883978928353</v>
      </c>
      <c r="R48" s="71">
        <v>3.7114787917238385</v>
      </c>
      <c r="S48" s="71">
        <v>6.2316668904000014</v>
      </c>
      <c r="T48" s="72"/>
      <c r="U48" s="71">
        <v>23174354</v>
      </c>
      <c r="V48" s="71">
        <v>1182</v>
      </c>
      <c r="W48" s="71">
        <v>236</v>
      </c>
      <c r="X48" s="71">
        <v>17403</v>
      </c>
      <c r="Y48" s="71">
        <v>26216</v>
      </c>
      <c r="Z48" s="71">
        <v>36597</v>
      </c>
      <c r="AA48" s="71">
        <v>8954</v>
      </c>
      <c r="AB48" s="71">
        <v>54746</v>
      </c>
      <c r="AC48" s="71">
        <v>646288.5</v>
      </c>
      <c r="AD48" s="71">
        <v>6.2316668904000014</v>
      </c>
      <c r="AE48" s="72"/>
      <c r="AF48" s="71">
        <v>202132304.01919341</v>
      </c>
      <c r="AG48" s="71">
        <v>1905241.0734699755</v>
      </c>
      <c r="AH48" s="71">
        <v>2346705.0679326681</v>
      </c>
      <c r="AI48" s="71">
        <v>108969090.90922153</v>
      </c>
      <c r="AJ48" s="71">
        <v>157219962.20974523</v>
      </c>
      <c r="AK48" s="71">
        <v>0</v>
      </c>
      <c r="AL48" s="71">
        <v>0</v>
      </c>
      <c r="AM48" s="71">
        <v>7069202.859611949</v>
      </c>
      <c r="AN48" s="71">
        <v>0</v>
      </c>
      <c r="AO48" s="71">
        <v>0</v>
      </c>
      <c r="AP48" s="71">
        <v>479642506.1391747</v>
      </c>
      <c r="AQ48" s="72"/>
      <c r="AR48" s="71">
        <v>1906</v>
      </c>
      <c r="AS48" s="71">
        <v>730</v>
      </c>
      <c r="AT48" s="71">
        <v>1</v>
      </c>
      <c r="AU48" s="71">
        <v>0</v>
      </c>
      <c r="AV48" s="71">
        <v>0</v>
      </c>
      <c r="AW48" s="71">
        <v>0</v>
      </c>
      <c r="AX48" s="71"/>
      <c r="AY48" s="72"/>
      <c r="AZ48" s="71">
        <v>9589.4659999999785</v>
      </c>
      <c r="BA48" s="71">
        <v>61338.76</v>
      </c>
      <c r="BB48" s="71">
        <v>19.600000000000001</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1756</v>
      </c>
      <c r="B49" s="70">
        <v>289</v>
      </c>
      <c r="C49" s="70">
        <v>20</v>
      </c>
      <c r="D49" s="70">
        <v>17</v>
      </c>
      <c r="E49" s="70">
        <v>2023</v>
      </c>
      <c r="F49" s="70" t="s">
        <v>1539</v>
      </c>
      <c r="G49" s="70" t="s">
        <v>1736</v>
      </c>
      <c r="H49" s="70" t="s">
        <v>1737</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1994</v>
      </c>
      <c r="AS49" s="71">
        <v>732</v>
      </c>
      <c r="AT49" s="71">
        <v>1</v>
      </c>
      <c r="AU49" s="71">
        <v>0</v>
      </c>
      <c r="AV49" s="71">
        <v>0</v>
      </c>
      <c r="AW49" s="71">
        <v>0</v>
      </c>
      <c r="AX49" s="71"/>
      <c r="AY49" s="72"/>
      <c r="AZ49" s="71">
        <v>10160.525999999973</v>
      </c>
      <c r="BA49" s="71">
        <v>61634.76</v>
      </c>
      <c r="BB49" s="71">
        <v>19.600000000000001</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1757</v>
      </c>
      <c r="B50" s="70">
        <v>289</v>
      </c>
      <c r="C50" s="70">
        <v>21</v>
      </c>
      <c r="D50" s="70">
        <v>17</v>
      </c>
      <c r="E50" s="70">
        <v>2024</v>
      </c>
      <c r="F50" s="70" t="s">
        <v>1554</v>
      </c>
      <c r="G50" s="70" t="s">
        <v>1736</v>
      </c>
      <c r="H50" s="70" t="s">
        <v>1737</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1758</v>
      </c>
      <c r="B51" s="70">
        <v>18</v>
      </c>
      <c r="C51" s="70">
        <v>1</v>
      </c>
      <c r="D51" s="70">
        <v>2</v>
      </c>
      <c r="E51" s="70">
        <v>1990</v>
      </c>
      <c r="F51" s="70" t="s">
        <v>787</v>
      </c>
      <c r="G51" s="70" t="s">
        <v>1759</v>
      </c>
      <c r="H51" s="70" t="s">
        <v>1760</v>
      </c>
      <c r="I51" s="148"/>
      <c r="J51" s="71">
        <v>130.63726604328289</v>
      </c>
      <c r="K51" s="71">
        <v>3.1962895606093631</v>
      </c>
      <c r="L51" s="71">
        <v>2.3837904056378521</v>
      </c>
      <c r="M51" s="71">
        <v>29.272989118100689</v>
      </c>
      <c r="N51" s="71">
        <v>38.063072731661983</v>
      </c>
      <c r="O51" s="71">
        <v>45.457010545708528</v>
      </c>
      <c r="P51" s="71">
        <v>40.42237058412779</v>
      </c>
      <c r="Q51" s="71">
        <v>3.3112827467347001</v>
      </c>
      <c r="R51" s="71">
        <v>0</v>
      </c>
      <c r="S51" s="71">
        <v>3.836046705658219</v>
      </c>
      <c r="T51" s="72"/>
      <c r="U51" s="71">
        <v>21600179</v>
      </c>
      <c r="V51" s="71">
        <v>1148</v>
      </c>
      <c r="W51" s="71">
        <v>25</v>
      </c>
      <c r="X51" s="71">
        <v>10032</v>
      </c>
      <c r="Y51" s="71">
        <v>14808</v>
      </c>
      <c r="Z51" s="71">
        <v>18697</v>
      </c>
      <c r="AA51" s="71">
        <v>9815</v>
      </c>
      <c r="AB51" s="71">
        <v>53764</v>
      </c>
      <c r="AC51" s="71">
        <v>0</v>
      </c>
      <c r="AD51" s="71">
        <v>3.836046705658219</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1761</v>
      </c>
      <c r="B52" s="70">
        <v>19</v>
      </c>
      <c r="C52" s="70">
        <v>2</v>
      </c>
      <c r="D52" s="70">
        <v>2</v>
      </c>
      <c r="E52" s="70">
        <v>2005</v>
      </c>
      <c r="F52" s="70" t="s">
        <v>789</v>
      </c>
      <c r="G52" s="70" t="s">
        <v>1759</v>
      </c>
      <c r="H52" s="70" t="s">
        <v>1760</v>
      </c>
      <c r="I52" s="148"/>
      <c r="J52" s="71">
        <v>172.45196579433011</v>
      </c>
      <c r="K52" s="71">
        <v>2.8770734312753681</v>
      </c>
      <c r="L52" s="71">
        <v>6.3575913277273646</v>
      </c>
      <c r="M52" s="71">
        <v>54.103494206584308</v>
      </c>
      <c r="N52" s="71">
        <v>56.936520605750253</v>
      </c>
      <c r="O52" s="71">
        <v>66.740053616807572</v>
      </c>
      <c r="P52" s="71">
        <v>38.413960537873407</v>
      </c>
      <c r="Q52" s="71">
        <v>3.3248883908527498</v>
      </c>
      <c r="R52" s="71">
        <v>0</v>
      </c>
      <c r="S52" s="71">
        <v>3.9918672099999992</v>
      </c>
      <c r="T52" s="72"/>
      <c r="U52" s="71">
        <v>26129051</v>
      </c>
      <c r="V52" s="71">
        <v>1219</v>
      </c>
      <c r="W52" s="71">
        <v>85</v>
      </c>
      <c r="X52" s="71">
        <v>10015</v>
      </c>
      <c r="Y52" s="71">
        <v>19104</v>
      </c>
      <c r="Z52" s="71">
        <v>31766</v>
      </c>
      <c r="AA52" s="71">
        <v>7639</v>
      </c>
      <c r="AB52" s="71">
        <v>56436</v>
      </c>
      <c r="AC52" s="71">
        <v>0</v>
      </c>
      <c r="AD52" s="71">
        <v>3.9918672099999992</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1762</v>
      </c>
      <c r="B53" s="70">
        <v>20</v>
      </c>
      <c r="C53" s="70">
        <v>3</v>
      </c>
      <c r="D53" s="70">
        <v>2</v>
      </c>
      <c r="E53" s="70">
        <v>2006</v>
      </c>
      <c r="F53" s="70" t="s">
        <v>790</v>
      </c>
      <c r="G53" s="70" t="s">
        <v>1759</v>
      </c>
      <c r="H53" s="70" t="s">
        <v>1760</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1763</v>
      </c>
      <c r="B54" s="70">
        <v>21</v>
      </c>
      <c r="C54" s="70">
        <v>4</v>
      </c>
      <c r="D54" s="70">
        <v>2</v>
      </c>
      <c r="E54" s="70">
        <v>2007</v>
      </c>
      <c r="F54" s="70" t="s">
        <v>791</v>
      </c>
      <c r="G54" s="70" t="s">
        <v>1759</v>
      </c>
      <c r="H54" s="70" t="s">
        <v>1760</v>
      </c>
      <c r="I54" s="148"/>
      <c r="J54" s="71">
        <v>190.15732725012629</v>
      </c>
      <c r="K54" s="71">
        <v>2.6252462208746419</v>
      </c>
      <c r="L54" s="71">
        <v>9.8306725812905498</v>
      </c>
      <c r="M54" s="71">
        <v>52.662274679706798</v>
      </c>
      <c r="N54" s="71">
        <v>62.536651052517477</v>
      </c>
      <c r="O54" s="71">
        <v>65.975293673324344</v>
      </c>
      <c r="P54" s="71">
        <v>37.941305479181239</v>
      </c>
      <c r="Q54" s="71">
        <v>3.5118300925637098</v>
      </c>
      <c r="R54" s="71">
        <v>0</v>
      </c>
      <c r="S54" s="71">
        <v>4.9505682772000013</v>
      </c>
      <c r="T54" s="72"/>
      <c r="U54" s="71">
        <v>29539868</v>
      </c>
      <c r="V54" s="71">
        <v>1141</v>
      </c>
      <c r="W54" s="71">
        <v>125</v>
      </c>
      <c r="X54" s="71">
        <v>12286</v>
      </c>
      <c r="Y54" s="71">
        <v>19840</v>
      </c>
      <c r="Z54" s="71">
        <v>32644</v>
      </c>
      <c r="AA54" s="71">
        <v>7430</v>
      </c>
      <c r="AB54" s="71">
        <v>56457</v>
      </c>
      <c r="AC54" s="71">
        <v>0</v>
      </c>
      <c r="AD54" s="71">
        <v>4.9505682772000013</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1764</v>
      </c>
      <c r="B55" s="70">
        <v>22</v>
      </c>
      <c r="C55" s="70">
        <v>5</v>
      </c>
      <c r="D55" s="70">
        <v>2</v>
      </c>
      <c r="E55" s="70">
        <v>2008</v>
      </c>
      <c r="F55" s="70" t="s">
        <v>792</v>
      </c>
      <c r="G55" s="70" t="s">
        <v>1759</v>
      </c>
      <c r="H55" s="70" t="s">
        <v>1760</v>
      </c>
      <c r="I55" s="148"/>
      <c r="J55" s="71">
        <v>168.10173094761399</v>
      </c>
      <c r="K55" s="71">
        <v>2.0947318102906878</v>
      </c>
      <c r="L55" s="71">
        <v>8.894696119694812</v>
      </c>
      <c r="M55" s="71">
        <v>55.561389369704223</v>
      </c>
      <c r="N55" s="71">
        <v>63.521033122740342</v>
      </c>
      <c r="O55" s="71">
        <v>64.031073343979926</v>
      </c>
      <c r="P55" s="71">
        <v>36.730009614159648</v>
      </c>
      <c r="Q55" s="71">
        <v>3.4422736772568201</v>
      </c>
      <c r="R55" s="71">
        <v>0</v>
      </c>
      <c r="S55" s="71">
        <v>4.2595832055000002</v>
      </c>
      <c r="T55" s="72"/>
      <c r="U55" s="71">
        <v>28659580</v>
      </c>
      <c r="V55" s="71">
        <v>1141</v>
      </c>
      <c r="W55" s="71">
        <v>125</v>
      </c>
      <c r="X55" s="71">
        <v>12286</v>
      </c>
      <c r="Y55" s="71">
        <v>20074</v>
      </c>
      <c r="Z55" s="71">
        <v>32794</v>
      </c>
      <c r="AA55" s="71">
        <v>7201</v>
      </c>
      <c r="AB55" s="71">
        <v>56249</v>
      </c>
      <c r="AC55" s="71">
        <v>0</v>
      </c>
      <c r="AD55" s="71">
        <v>4.2595832055000002</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1765</v>
      </c>
      <c r="B56" s="70">
        <v>23</v>
      </c>
      <c r="C56" s="70">
        <v>6</v>
      </c>
      <c r="D56" s="70">
        <v>2</v>
      </c>
      <c r="E56" s="70">
        <v>2009</v>
      </c>
      <c r="F56" s="70" t="s">
        <v>176</v>
      </c>
      <c r="G56" s="70" t="s">
        <v>1759</v>
      </c>
      <c r="H56" s="70" t="s">
        <v>1760</v>
      </c>
      <c r="I56" s="148"/>
      <c r="J56" s="71">
        <v>152.32933404665039</v>
      </c>
      <c r="K56" s="71">
        <v>1.663751883625751</v>
      </c>
      <c r="L56" s="71">
        <v>9.7062675686403015</v>
      </c>
      <c r="M56" s="71">
        <v>58.541379480488636</v>
      </c>
      <c r="N56" s="71">
        <v>59.615549480308609</v>
      </c>
      <c r="O56" s="71">
        <v>65.108624690853276</v>
      </c>
      <c r="P56" s="71">
        <v>35.370444517179912</v>
      </c>
      <c r="Q56" s="71">
        <v>3.2667507728701199</v>
      </c>
      <c r="R56" s="71">
        <v>0</v>
      </c>
      <c r="S56" s="71">
        <v>4.9301875152300001</v>
      </c>
      <c r="T56" s="72"/>
      <c r="U56" s="71">
        <v>23184672</v>
      </c>
      <c r="V56" s="71">
        <v>1057</v>
      </c>
      <c r="W56" s="71">
        <v>149</v>
      </c>
      <c r="X56" s="71">
        <v>15270</v>
      </c>
      <c r="Y56" s="71">
        <v>20278</v>
      </c>
      <c r="Z56" s="71">
        <v>32914</v>
      </c>
      <c r="AA56" s="71">
        <v>7119</v>
      </c>
      <c r="AB56" s="71">
        <v>56036</v>
      </c>
      <c r="AC56" s="71">
        <v>0</v>
      </c>
      <c r="AD56" s="71">
        <v>4.9301875152300001</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93.909000000000006</v>
      </c>
      <c r="BK56" s="71">
        <v>0</v>
      </c>
      <c r="BL56" s="71">
        <v>9.8800000000000008</v>
      </c>
      <c r="BM56" s="71">
        <v>0</v>
      </c>
      <c r="BN56" s="72"/>
      <c r="BO56" s="71">
        <v>0</v>
      </c>
      <c r="BP56" s="71">
        <v>0</v>
      </c>
      <c r="BQ56" s="71">
        <v>13</v>
      </c>
      <c r="BR56" s="71">
        <v>0</v>
      </c>
      <c r="BS56" s="71">
        <v>2</v>
      </c>
      <c r="BT56" s="71">
        <v>0</v>
      </c>
      <c r="BU56"/>
      <c r="BV56" s="70">
        <v>103.789</v>
      </c>
      <c r="BW56" s="70">
        <v>0</v>
      </c>
      <c r="BX56" s="70">
        <v>0</v>
      </c>
      <c r="BY56" s="70">
        <v>0</v>
      </c>
      <c r="BZ56" s="70">
        <v>0</v>
      </c>
      <c r="CA56" s="70">
        <v>0</v>
      </c>
      <c r="CB56" s="70">
        <v>0</v>
      </c>
      <c r="CC56" s="70">
        <v>0</v>
      </c>
      <c r="CD56" s="70">
        <v>0</v>
      </c>
    </row>
    <row r="57" spans="1:82">
      <c r="A57" s="70" t="s">
        <v>1766</v>
      </c>
      <c r="B57" s="70">
        <v>24</v>
      </c>
      <c r="C57" s="70">
        <v>7</v>
      </c>
      <c r="D57" s="70">
        <v>2</v>
      </c>
      <c r="E57" s="70">
        <v>2010</v>
      </c>
      <c r="F57" s="70" t="s">
        <v>177</v>
      </c>
      <c r="G57" s="70" t="s">
        <v>1759</v>
      </c>
      <c r="H57" s="70" t="s">
        <v>1760</v>
      </c>
      <c r="I57" s="148"/>
      <c r="J57" s="71">
        <v>154.5207706321074</v>
      </c>
      <c r="K57" s="71">
        <v>1.7434200261322199</v>
      </c>
      <c r="L57" s="71">
        <v>10.83237597319185</v>
      </c>
      <c r="M57" s="71">
        <v>59.656162670504791</v>
      </c>
      <c r="N57" s="71">
        <v>66.019013603365323</v>
      </c>
      <c r="O57" s="71">
        <v>65.581292082744952</v>
      </c>
      <c r="P57" s="71">
        <v>35.868742812881848</v>
      </c>
      <c r="Q57" s="71">
        <v>3.40412267584672</v>
      </c>
      <c r="R57" s="71">
        <v>0</v>
      </c>
      <c r="S57" s="71">
        <v>3.6228860852600002</v>
      </c>
      <c r="T57" s="72"/>
      <c r="U57" s="71">
        <v>25387754</v>
      </c>
      <c r="V57" s="71">
        <v>1057</v>
      </c>
      <c r="W57" s="71">
        <v>149</v>
      </c>
      <c r="X57" s="71">
        <v>15270</v>
      </c>
      <c r="Y57" s="71">
        <v>20513</v>
      </c>
      <c r="Z57" s="71">
        <v>33307</v>
      </c>
      <c r="AA57" s="71">
        <v>7039</v>
      </c>
      <c r="AB57" s="71">
        <v>55953</v>
      </c>
      <c r="AC57" s="71">
        <v>0</v>
      </c>
      <c r="AD57" s="71">
        <v>3.6228860852600002</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101.889</v>
      </c>
      <c r="BK57" s="71">
        <v>0</v>
      </c>
      <c r="BL57" s="71">
        <v>11.366</v>
      </c>
      <c r="BM57" s="71">
        <v>0</v>
      </c>
      <c r="BN57" s="72"/>
      <c r="BO57" s="71">
        <v>0</v>
      </c>
      <c r="BP57" s="71">
        <v>0</v>
      </c>
      <c r="BQ57" s="71">
        <v>15</v>
      </c>
      <c r="BR57" s="71">
        <v>0</v>
      </c>
      <c r="BS57" s="71">
        <v>3</v>
      </c>
      <c r="BT57" s="71">
        <v>0</v>
      </c>
      <c r="BU57"/>
      <c r="BV57" s="70">
        <v>113.255</v>
      </c>
      <c r="BW57" s="70">
        <v>0</v>
      </c>
      <c r="BX57" s="70">
        <v>0</v>
      </c>
      <c r="BY57" s="70">
        <v>0</v>
      </c>
      <c r="BZ57" s="70">
        <v>0</v>
      </c>
      <c r="CA57" s="70">
        <v>0</v>
      </c>
      <c r="CB57" s="70">
        <v>0</v>
      </c>
      <c r="CC57" s="70">
        <v>0</v>
      </c>
      <c r="CD57" s="70">
        <v>0</v>
      </c>
    </row>
    <row r="58" spans="1:82">
      <c r="A58" s="70" t="s">
        <v>1767</v>
      </c>
      <c r="B58" s="70">
        <v>25</v>
      </c>
      <c r="C58" s="70">
        <v>8</v>
      </c>
      <c r="D58" s="70">
        <v>2</v>
      </c>
      <c r="E58" s="70">
        <v>2011</v>
      </c>
      <c r="F58" s="70" t="s">
        <v>178</v>
      </c>
      <c r="G58" s="70" t="s">
        <v>1759</v>
      </c>
      <c r="H58" s="70" t="s">
        <v>1760</v>
      </c>
      <c r="I58" s="148"/>
      <c r="J58" s="71">
        <v>166.32087243132381</v>
      </c>
      <c r="K58" s="71">
        <v>2.5354206783073479</v>
      </c>
      <c r="L58" s="71">
        <v>6.139166959822532</v>
      </c>
      <c r="M58" s="71">
        <v>75.697103018400796</v>
      </c>
      <c r="N58" s="71">
        <v>71.34875520391121</v>
      </c>
      <c r="O58" s="71">
        <v>64.855546446872083</v>
      </c>
      <c r="P58" s="71">
        <v>35.089513821527902</v>
      </c>
      <c r="Q58" s="71">
        <v>3.9023347635753001</v>
      </c>
      <c r="R58" s="71">
        <v>0</v>
      </c>
      <c r="S58" s="71">
        <v>4.1039447942500002</v>
      </c>
      <c r="T58" s="72"/>
      <c r="U58" s="71">
        <v>23737633</v>
      </c>
      <c r="V58" s="71">
        <v>1057</v>
      </c>
      <c r="W58" s="71">
        <v>149</v>
      </c>
      <c r="X58" s="71">
        <v>15270</v>
      </c>
      <c r="Y58" s="71">
        <v>20741</v>
      </c>
      <c r="Z58" s="71">
        <v>33654</v>
      </c>
      <c r="AA58" s="71">
        <v>7091</v>
      </c>
      <c r="AB58" s="71">
        <v>55607</v>
      </c>
      <c r="AC58" s="71">
        <v>0</v>
      </c>
      <c r="AD58" s="71">
        <v>4.1039447942500002</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90.587999999999994</v>
      </c>
      <c r="BK58" s="71">
        <v>0</v>
      </c>
      <c r="BL58" s="71">
        <v>6.7370000000000001</v>
      </c>
      <c r="BM58" s="71">
        <v>0</v>
      </c>
      <c r="BN58" s="72"/>
      <c r="BO58" s="71">
        <v>0</v>
      </c>
      <c r="BP58" s="71">
        <v>0</v>
      </c>
      <c r="BQ58" s="71">
        <v>14</v>
      </c>
      <c r="BR58" s="71">
        <v>0</v>
      </c>
      <c r="BS58" s="71">
        <v>2</v>
      </c>
      <c r="BT58" s="71">
        <v>0</v>
      </c>
      <c r="BU58"/>
      <c r="BV58" s="70">
        <v>97.325000000000003</v>
      </c>
      <c r="BW58" s="70">
        <v>0</v>
      </c>
      <c r="BX58" s="70">
        <v>0</v>
      </c>
      <c r="BY58" s="70">
        <v>0</v>
      </c>
      <c r="BZ58" s="70">
        <v>0</v>
      </c>
      <c r="CA58" s="70">
        <v>0</v>
      </c>
      <c r="CB58" s="70">
        <v>0</v>
      </c>
      <c r="CC58" s="70">
        <v>0</v>
      </c>
      <c r="CD58" s="70">
        <v>0</v>
      </c>
    </row>
    <row r="59" spans="1:82">
      <c r="A59" s="70" t="s">
        <v>1768</v>
      </c>
      <c r="B59" s="70">
        <v>26</v>
      </c>
      <c r="C59" s="70">
        <v>9</v>
      </c>
      <c r="D59" s="70">
        <v>2</v>
      </c>
      <c r="E59" s="70">
        <v>2012</v>
      </c>
      <c r="F59" s="70" t="s">
        <v>179</v>
      </c>
      <c r="G59" s="70" t="s">
        <v>1759</v>
      </c>
      <c r="H59" s="70" t="s">
        <v>1760</v>
      </c>
      <c r="I59" s="148"/>
      <c r="J59" s="71">
        <v>185.23805485332181</v>
      </c>
      <c r="K59" s="71">
        <v>2.4723758864969212</v>
      </c>
      <c r="L59" s="71">
        <v>6.0945541776945316</v>
      </c>
      <c r="M59" s="71">
        <v>78.253035538436976</v>
      </c>
      <c r="N59" s="71">
        <v>77.744492650091686</v>
      </c>
      <c r="O59" s="71">
        <v>65.050702403495279</v>
      </c>
      <c r="P59" s="71">
        <v>35.085114668697138</v>
      </c>
      <c r="Q59" s="71">
        <v>4.2950101505218701</v>
      </c>
      <c r="R59" s="71">
        <v>0</v>
      </c>
      <c r="S59" s="71">
        <v>4.3548539554000003</v>
      </c>
      <c r="T59" s="72"/>
      <c r="U59" s="71">
        <v>25281180</v>
      </c>
      <c r="V59" s="71">
        <v>1057</v>
      </c>
      <c r="W59" s="71">
        <v>149</v>
      </c>
      <c r="X59" s="71">
        <v>15270</v>
      </c>
      <c r="Y59" s="71">
        <v>21470</v>
      </c>
      <c r="Z59" s="71">
        <v>34023</v>
      </c>
      <c r="AA59" s="71">
        <v>7050</v>
      </c>
      <c r="AB59" s="71">
        <v>56331</v>
      </c>
      <c r="AC59" s="71">
        <v>0</v>
      </c>
      <c r="AD59" s="71">
        <v>4.3548539554000003</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106.578</v>
      </c>
      <c r="BK59" s="71">
        <v>0</v>
      </c>
      <c r="BL59" s="71">
        <v>8.5350000000000001</v>
      </c>
      <c r="BM59" s="71">
        <v>0</v>
      </c>
      <c r="BN59" s="72"/>
      <c r="BO59" s="71">
        <v>0</v>
      </c>
      <c r="BP59" s="71">
        <v>0</v>
      </c>
      <c r="BQ59" s="71">
        <v>14</v>
      </c>
      <c r="BR59" s="71">
        <v>0</v>
      </c>
      <c r="BS59" s="71">
        <v>2</v>
      </c>
      <c r="BT59" s="71">
        <v>0</v>
      </c>
      <c r="BU59"/>
      <c r="BV59" s="70">
        <v>115.113</v>
      </c>
      <c r="BW59" s="70">
        <v>0</v>
      </c>
      <c r="BX59" s="70">
        <v>0</v>
      </c>
      <c r="BY59" s="70">
        <v>0</v>
      </c>
      <c r="BZ59" s="70">
        <v>0</v>
      </c>
      <c r="CA59" s="70">
        <v>0</v>
      </c>
      <c r="CB59" s="70">
        <v>0</v>
      </c>
      <c r="CC59" s="70">
        <v>0</v>
      </c>
      <c r="CD59" s="70">
        <v>0</v>
      </c>
    </row>
    <row r="60" spans="1:82">
      <c r="A60" s="70" t="s">
        <v>1769</v>
      </c>
      <c r="B60" s="70">
        <v>27</v>
      </c>
      <c r="C60" s="70">
        <v>10</v>
      </c>
      <c r="D60" s="70">
        <v>2</v>
      </c>
      <c r="E60" s="70">
        <v>2013</v>
      </c>
      <c r="F60" s="70" t="s">
        <v>180</v>
      </c>
      <c r="G60" s="70" t="s">
        <v>1759</v>
      </c>
      <c r="H60" s="70" t="s">
        <v>1760</v>
      </c>
      <c r="I60" s="148"/>
      <c r="J60" s="71">
        <v>192.08884590775591</v>
      </c>
      <c r="K60" s="71">
        <v>2.1312954433379918</v>
      </c>
      <c r="L60" s="71">
        <v>6.2854522921719349</v>
      </c>
      <c r="M60" s="71">
        <v>75.390466485128727</v>
      </c>
      <c r="N60" s="71">
        <v>78.126287918341944</v>
      </c>
      <c r="O60" s="71">
        <v>63.267925723249832</v>
      </c>
      <c r="P60" s="71">
        <v>34.627862692658979</v>
      </c>
      <c r="Q60" s="71">
        <v>4.3427810927135999</v>
      </c>
      <c r="R60" s="71">
        <v>0</v>
      </c>
      <c r="S60" s="71">
        <v>4.3918120179200004</v>
      </c>
      <c r="T60" s="72"/>
      <c r="U60" s="71">
        <v>24259694</v>
      </c>
      <c r="V60" s="71">
        <v>1057</v>
      </c>
      <c r="W60" s="71">
        <v>149</v>
      </c>
      <c r="X60" s="71">
        <v>15270</v>
      </c>
      <c r="Y60" s="71">
        <v>21604</v>
      </c>
      <c r="Z60" s="71">
        <v>34568</v>
      </c>
      <c r="AA60" s="71">
        <v>6932</v>
      </c>
      <c r="AB60" s="71">
        <v>56141</v>
      </c>
      <c r="AC60" s="71">
        <v>0</v>
      </c>
      <c r="AD60" s="71">
        <v>4.3918120179200004</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122.946</v>
      </c>
      <c r="BK60" s="71">
        <v>0</v>
      </c>
      <c r="BL60" s="71">
        <v>9.2759999999999998</v>
      </c>
      <c r="BM60" s="71">
        <v>0</v>
      </c>
      <c r="BN60" s="72"/>
      <c r="BO60" s="71">
        <v>0</v>
      </c>
      <c r="BP60" s="71">
        <v>0</v>
      </c>
      <c r="BQ60" s="71">
        <v>13</v>
      </c>
      <c r="BR60" s="71">
        <v>0</v>
      </c>
      <c r="BS60" s="71">
        <v>2</v>
      </c>
      <c r="BT60" s="71">
        <v>0</v>
      </c>
      <c r="BU60"/>
      <c r="BV60" s="70">
        <v>132.22200000000001</v>
      </c>
      <c r="BW60" s="70">
        <v>0</v>
      </c>
      <c r="BX60" s="70">
        <v>0</v>
      </c>
      <c r="BY60" s="70">
        <v>0</v>
      </c>
      <c r="BZ60" s="70">
        <v>0</v>
      </c>
      <c r="CA60" s="70">
        <v>0</v>
      </c>
      <c r="CB60" s="70">
        <v>0</v>
      </c>
      <c r="CC60" s="70">
        <v>0</v>
      </c>
      <c r="CD60" s="70">
        <v>0</v>
      </c>
    </row>
    <row r="61" spans="1:82">
      <c r="A61" s="70" t="s">
        <v>1770</v>
      </c>
      <c r="B61" s="70">
        <v>28</v>
      </c>
      <c r="C61" s="70">
        <v>11</v>
      </c>
      <c r="D61" s="70">
        <v>2</v>
      </c>
      <c r="E61" s="70">
        <v>2014</v>
      </c>
      <c r="F61" s="70" t="s">
        <v>181</v>
      </c>
      <c r="G61" s="70" t="s">
        <v>1759</v>
      </c>
      <c r="H61" s="70" t="s">
        <v>1760</v>
      </c>
      <c r="I61" s="148"/>
      <c r="J61" s="71">
        <v>172.2377909476069</v>
      </c>
      <c r="K61" s="71">
        <v>1.9575910238953069</v>
      </c>
      <c r="L61" s="71">
        <v>7.1387956969152686</v>
      </c>
      <c r="M61" s="71">
        <v>70.876261695273087</v>
      </c>
      <c r="N61" s="71">
        <v>68.634171454875911</v>
      </c>
      <c r="O61" s="71">
        <v>60.685970661254608</v>
      </c>
      <c r="P61" s="71">
        <v>34.667255820613825</v>
      </c>
      <c r="Q61" s="71">
        <v>4.1477143477291403</v>
      </c>
      <c r="R61" s="71">
        <v>0</v>
      </c>
      <c r="S61" s="71">
        <v>3.225537802239999</v>
      </c>
      <c r="T61" s="72"/>
      <c r="U61" s="71">
        <v>24172522</v>
      </c>
      <c r="V61" s="71">
        <v>854</v>
      </c>
      <c r="W61" s="71">
        <v>159</v>
      </c>
      <c r="X61" s="71">
        <v>15724</v>
      </c>
      <c r="Y61" s="71">
        <v>21845</v>
      </c>
      <c r="Z61" s="71">
        <v>34922</v>
      </c>
      <c r="AA61" s="71">
        <v>6904</v>
      </c>
      <c r="AB61" s="71">
        <v>55886</v>
      </c>
      <c r="AC61" s="71">
        <v>0</v>
      </c>
      <c r="AD61" s="71">
        <v>3.225537802239999</v>
      </c>
      <c r="AE61" s="72"/>
      <c r="AF61" s="71"/>
      <c r="AG61" s="71"/>
      <c r="AH61" s="71"/>
      <c r="AI61" s="71"/>
      <c r="AJ61" s="71"/>
      <c r="AK61" s="71"/>
      <c r="AL61" s="71"/>
      <c r="AM61" s="71"/>
      <c r="AN61" s="71"/>
      <c r="AO61" s="71"/>
      <c r="AP61" s="71"/>
      <c r="AQ61" s="72"/>
      <c r="AR61" s="71">
        <v>1369</v>
      </c>
      <c r="AS61" s="71">
        <v>209</v>
      </c>
      <c r="AT61" s="71">
        <v>0</v>
      </c>
      <c r="AU61" s="71">
        <v>0</v>
      </c>
      <c r="AV61" s="71">
        <v>0</v>
      </c>
      <c r="AW61" s="71">
        <v>0</v>
      </c>
      <c r="AX61" s="71"/>
      <c r="AY61" s="72"/>
      <c r="AZ61" s="71">
        <v>5574.5</v>
      </c>
      <c r="BA61" s="71">
        <v>11204.3</v>
      </c>
      <c r="BB61" s="71">
        <v>0</v>
      </c>
      <c r="BC61" s="71">
        <v>0</v>
      </c>
      <c r="BD61" s="71">
        <v>0</v>
      </c>
      <c r="BE61" s="71">
        <v>0</v>
      </c>
      <c r="BF61" s="71"/>
      <c r="BG61" s="72"/>
      <c r="BH61" s="71">
        <v>0</v>
      </c>
      <c r="BI61" s="71">
        <v>0</v>
      </c>
      <c r="BJ61" s="71">
        <v>107.465</v>
      </c>
      <c r="BK61" s="71">
        <v>0</v>
      </c>
      <c r="BL61" s="71">
        <v>8.9429999999999996</v>
      </c>
      <c r="BM61" s="71">
        <v>0</v>
      </c>
      <c r="BN61" s="72"/>
      <c r="BO61" s="71">
        <v>0</v>
      </c>
      <c r="BP61" s="71">
        <v>0</v>
      </c>
      <c r="BQ61" s="71">
        <v>13</v>
      </c>
      <c r="BR61" s="71">
        <v>0</v>
      </c>
      <c r="BS61" s="71">
        <v>2</v>
      </c>
      <c r="BT61" s="71">
        <v>0</v>
      </c>
      <c r="BU61"/>
      <c r="BV61" s="70">
        <v>116.408</v>
      </c>
      <c r="BW61" s="70">
        <v>0</v>
      </c>
      <c r="BX61" s="70">
        <v>0</v>
      </c>
      <c r="BY61" s="70">
        <v>0</v>
      </c>
      <c r="BZ61" s="70">
        <v>0</v>
      </c>
      <c r="CA61" s="70">
        <v>0</v>
      </c>
      <c r="CB61" s="70">
        <v>0</v>
      </c>
      <c r="CC61" s="70">
        <v>0</v>
      </c>
      <c r="CD61" s="70">
        <v>0</v>
      </c>
    </row>
    <row r="62" spans="1:82">
      <c r="A62" s="70" t="s">
        <v>1771</v>
      </c>
      <c r="B62" s="70">
        <v>29</v>
      </c>
      <c r="C62" s="70">
        <v>12</v>
      </c>
      <c r="D62" s="70">
        <v>2</v>
      </c>
      <c r="E62" s="70">
        <v>2015</v>
      </c>
      <c r="F62" s="70" t="s">
        <v>182</v>
      </c>
      <c r="G62" s="70" t="s">
        <v>1759</v>
      </c>
      <c r="H62" s="70" t="s">
        <v>1760</v>
      </c>
      <c r="I62" s="148"/>
      <c r="J62" s="71">
        <v>146.5551824412259</v>
      </c>
      <c r="K62" s="71">
        <v>1.869750065429433</v>
      </c>
      <c r="L62" s="71">
        <v>7.8707837735396122</v>
      </c>
      <c r="M62" s="71">
        <v>74.271991806863184</v>
      </c>
      <c r="N62" s="71">
        <v>68.925736311768972</v>
      </c>
      <c r="O62" s="71">
        <v>60.3691224249486</v>
      </c>
      <c r="P62" s="71">
        <v>34.342874244394835</v>
      </c>
      <c r="Q62" s="71">
        <v>4.0451603316942704</v>
      </c>
      <c r="R62" s="71">
        <v>0</v>
      </c>
      <c r="S62" s="71">
        <v>4.24759324475</v>
      </c>
      <c r="T62" s="72"/>
      <c r="U62" s="71">
        <v>22087742</v>
      </c>
      <c r="V62" s="71">
        <v>854</v>
      </c>
      <c r="W62" s="71">
        <v>159</v>
      </c>
      <c r="X62" s="71">
        <v>15724</v>
      </c>
      <c r="Y62" s="71">
        <v>22148</v>
      </c>
      <c r="Z62" s="71">
        <v>35074</v>
      </c>
      <c r="AA62" s="71">
        <v>6834</v>
      </c>
      <c r="AB62" s="71">
        <v>55677</v>
      </c>
      <c r="AC62" s="71">
        <v>0</v>
      </c>
      <c r="AD62" s="71">
        <v>4.24759324475</v>
      </c>
      <c r="AE62" s="72"/>
      <c r="AF62" s="71">
        <v>167267617.55813041</v>
      </c>
      <c r="AG62" s="71">
        <v>1544144.575264767</v>
      </c>
      <c r="AH62" s="71">
        <v>1657811.9382595739</v>
      </c>
      <c r="AI62" s="71">
        <v>111191623.3384718</v>
      </c>
      <c r="AJ62" s="71">
        <v>104221477.20311309</v>
      </c>
      <c r="AK62" s="71">
        <v>0</v>
      </c>
      <c r="AL62" s="71">
        <v>0</v>
      </c>
      <c r="AM62" s="71">
        <v>7630299.293769219</v>
      </c>
      <c r="AN62" s="71">
        <v>0</v>
      </c>
      <c r="AO62" s="71">
        <v>0</v>
      </c>
      <c r="AP62" s="71">
        <v>393512973.90700889</v>
      </c>
      <c r="AQ62" s="72"/>
      <c r="AR62" s="71">
        <v>1533</v>
      </c>
      <c r="AS62" s="71">
        <v>356</v>
      </c>
      <c r="AT62" s="71">
        <v>0</v>
      </c>
      <c r="AU62" s="71">
        <v>0</v>
      </c>
      <c r="AV62" s="71">
        <v>0</v>
      </c>
      <c r="AW62" s="71">
        <v>0</v>
      </c>
      <c r="AX62" s="71"/>
      <c r="AY62" s="72"/>
      <c r="AZ62" s="71">
        <v>6383.7999999999993</v>
      </c>
      <c r="BA62" s="71">
        <v>21367.200000000001</v>
      </c>
      <c r="BB62" s="71">
        <v>0</v>
      </c>
      <c r="BC62" s="71">
        <v>0</v>
      </c>
      <c r="BD62" s="71">
        <v>0</v>
      </c>
      <c r="BE62" s="71">
        <v>0</v>
      </c>
      <c r="BF62" s="71"/>
      <c r="BG62" s="72"/>
      <c r="BH62" s="71">
        <v>0</v>
      </c>
      <c r="BI62" s="71">
        <v>0</v>
      </c>
      <c r="BJ62" s="71">
        <v>103.226</v>
      </c>
      <c r="BK62" s="71">
        <v>0</v>
      </c>
      <c r="BL62" s="71">
        <v>11.603999999999999</v>
      </c>
      <c r="BM62" s="71">
        <v>0</v>
      </c>
      <c r="BN62" s="72"/>
      <c r="BO62" s="71">
        <v>0</v>
      </c>
      <c r="BP62" s="71">
        <v>0</v>
      </c>
      <c r="BQ62" s="71">
        <v>12</v>
      </c>
      <c r="BR62" s="71">
        <v>0</v>
      </c>
      <c r="BS62" s="71">
        <v>3</v>
      </c>
      <c r="BT62" s="71">
        <v>0</v>
      </c>
      <c r="BU62"/>
      <c r="BV62" s="70">
        <v>114.83</v>
      </c>
      <c r="BW62" s="70">
        <v>0</v>
      </c>
      <c r="BX62" s="70">
        <v>0</v>
      </c>
      <c r="BY62" s="70">
        <v>0</v>
      </c>
      <c r="BZ62" s="70">
        <v>0</v>
      </c>
      <c r="CA62" s="70">
        <v>0</v>
      </c>
      <c r="CB62" s="70">
        <v>0</v>
      </c>
      <c r="CC62" s="70">
        <v>0</v>
      </c>
      <c r="CD62" s="70">
        <v>0</v>
      </c>
    </row>
    <row r="63" spans="1:82">
      <c r="A63" s="70" t="s">
        <v>1772</v>
      </c>
      <c r="B63" s="70">
        <v>30</v>
      </c>
      <c r="C63" s="70">
        <v>13</v>
      </c>
      <c r="D63" s="70">
        <v>2</v>
      </c>
      <c r="E63" s="70">
        <v>2016</v>
      </c>
      <c r="F63" s="70" t="s">
        <v>155</v>
      </c>
      <c r="G63" s="70" t="s">
        <v>1759</v>
      </c>
      <c r="H63" s="70" t="s">
        <v>1760</v>
      </c>
      <c r="I63" s="148"/>
      <c r="J63" s="71">
        <v>166.58034467394171</v>
      </c>
      <c r="K63" s="71">
        <v>1.8674881772313365</v>
      </c>
      <c r="L63" s="71">
        <v>9.2219654413369607</v>
      </c>
      <c r="M63" s="71">
        <v>65.000223901345066</v>
      </c>
      <c r="N63" s="71">
        <v>61.203721452086548</v>
      </c>
      <c r="O63" s="71">
        <v>60.141017760247856</v>
      </c>
      <c r="P63" s="71">
        <v>33.797269773326356</v>
      </c>
      <c r="Q63" s="71">
        <v>3.9159102561042602</v>
      </c>
      <c r="R63" s="71">
        <v>0</v>
      </c>
      <c r="S63" s="71">
        <v>3.29285815264</v>
      </c>
      <c r="T63" s="72"/>
      <c r="U63" s="71">
        <v>26247279</v>
      </c>
      <c r="V63" s="71">
        <v>854</v>
      </c>
      <c r="W63" s="71">
        <v>159</v>
      </c>
      <c r="X63" s="71">
        <v>15724</v>
      </c>
      <c r="Y63" s="71">
        <v>22359</v>
      </c>
      <c r="Z63" s="71">
        <v>35371</v>
      </c>
      <c r="AA63" s="71">
        <v>6956</v>
      </c>
      <c r="AB63" s="71">
        <v>55441</v>
      </c>
      <c r="AC63" s="71">
        <v>0</v>
      </c>
      <c r="AD63" s="71">
        <v>3.29285815264</v>
      </c>
      <c r="AE63" s="72"/>
      <c r="AF63" s="71">
        <v>193733334.79157531</v>
      </c>
      <c r="AG63" s="71">
        <v>1484438.1546405831</v>
      </c>
      <c r="AH63" s="71">
        <v>1443442.741075966</v>
      </c>
      <c r="AI63" s="71">
        <v>103857901.7016748</v>
      </c>
      <c r="AJ63" s="71">
        <v>89697529.904404506</v>
      </c>
      <c r="AK63" s="71">
        <v>0</v>
      </c>
      <c r="AL63" s="71">
        <v>0</v>
      </c>
      <c r="AM63" s="71">
        <v>7603859.3504350521</v>
      </c>
      <c r="AN63" s="71">
        <v>0</v>
      </c>
      <c r="AO63" s="71">
        <v>0</v>
      </c>
      <c r="AP63" s="71">
        <v>397820506.64380628</v>
      </c>
      <c r="AQ63" s="72"/>
      <c r="AR63" s="71">
        <v>1650</v>
      </c>
      <c r="AS63" s="71">
        <v>454</v>
      </c>
      <c r="AT63" s="71">
        <v>0</v>
      </c>
      <c r="AU63" s="71">
        <v>0</v>
      </c>
      <c r="AV63" s="71">
        <v>0</v>
      </c>
      <c r="AW63" s="71">
        <v>0</v>
      </c>
      <c r="AX63" s="71"/>
      <c r="AY63" s="72"/>
      <c r="AZ63" s="71">
        <v>6959.5</v>
      </c>
      <c r="BA63" s="71">
        <v>27556.1</v>
      </c>
      <c r="BB63" s="71">
        <v>0</v>
      </c>
      <c r="BC63" s="71">
        <v>0</v>
      </c>
      <c r="BD63" s="71">
        <v>0</v>
      </c>
      <c r="BE63" s="71">
        <v>0</v>
      </c>
      <c r="BF63" s="71"/>
      <c r="BG63" s="72"/>
      <c r="BH63" s="71">
        <v>0</v>
      </c>
      <c r="BI63" s="71">
        <v>0</v>
      </c>
      <c r="BJ63" s="71">
        <v>101.358</v>
      </c>
      <c r="BK63" s="71">
        <v>0</v>
      </c>
      <c r="BL63" s="71">
        <v>10.99</v>
      </c>
      <c r="BM63" s="71">
        <v>0</v>
      </c>
      <c r="BN63" s="72"/>
      <c r="BO63" s="71">
        <v>0</v>
      </c>
      <c r="BP63" s="71">
        <v>0</v>
      </c>
      <c r="BQ63" s="71">
        <v>12</v>
      </c>
      <c r="BR63" s="71">
        <v>0</v>
      </c>
      <c r="BS63" s="71">
        <v>3</v>
      </c>
      <c r="BT63" s="71">
        <v>0</v>
      </c>
      <c r="BU63"/>
      <c r="BV63" s="70">
        <v>112.348</v>
      </c>
      <c r="BW63" s="70">
        <v>0</v>
      </c>
      <c r="BX63" s="70">
        <v>0</v>
      </c>
      <c r="BY63" s="70">
        <v>0</v>
      </c>
      <c r="BZ63" s="70">
        <v>0</v>
      </c>
      <c r="CA63" s="70">
        <v>0</v>
      </c>
      <c r="CB63" s="70">
        <v>0</v>
      </c>
      <c r="CC63" s="70">
        <v>0</v>
      </c>
      <c r="CD63" s="70">
        <v>0</v>
      </c>
    </row>
    <row r="64" spans="1:82">
      <c r="A64" s="70" t="s">
        <v>1773</v>
      </c>
      <c r="B64" s="70">
        <v>31</v>
      </c>
      <c r="C64" s="70">
        <v>14</v>
      </c>
      <c r="D64" s="70">
        <v>2</v>
      </c>
      <c r="E64" s="70">
        <v>2017</v>
      </c>
      <c r="F64" s="70" t="s">
        <v>156</v>
      </c>
      <c r="G64" s="1064" t="s">
        <v>1759</v>
      </c>
      <c r="H64" s="70" t="s">
        <v>1760</v>
      </c>
      <c r="I64" s="148"/>
      <c r="J64" s="71">
        <v>158.21378051634372</v>
      </c>
      <c r="K64" s="71">
        <v>1.9452820073977208</v>
      </c>
      <c r="L64" s="71">
        <v>8.0679608287581317</v>
      </c>
      <c r="M64" s="71">
        <v>62.695568210557617</v>
      </c>
      <c r="N64" s="71">
        <v>67.182199058380078</v>
      </c>
      <c r="O64" s="71">
        <v>59.112828335265533</v>
      </c>
      <c r="P64" s="71">
        <v>33.467305489906941</v>
      </c>
      <c r="Q64" s="71">
        <v>3.7732484387429501</v>
      </c>
      <c r="R64" s="71">
        <v>0</v>
      </c>
      <c r="S64" s="71">
        <v>3.3808012400000003</v>
      </c>
      <c r="T64" s="72"/>
      <c r="U64" s="71">
        <v>27097340</v>
      </c>
      <c r="V64" s="71">
        <v>854</v>
      </c>
      <c r="W64" s="71">
        <v>159</v>
      </c>
      <c r="X64" s="71">
        <v>15724</v>
      </c>
      <c r="Y64" s="71">
        <v>22682</v>
      </c>
      <c r="Z64" s="71">
        <v>35343</v>
      </c>
      <c r="AA64" s="71">
        <v>6932</v>
      </c>
      <c r="AB64" s="71">
        <v>55243</v>
      </c>
      <c r="AC64" s="71">
        <v>0</v>
      </c>
      <c r="AD64" s="71">
        <v>3.3808012399999998</v>
      </c>
      <c r="AE64" s="72"/>
      <c r="AF64" s="71">
        <v>188503997.40939391</v>
      </c>
      <c r="AG64" s="71">
        <v>1540265.993242454</v>
      </c>
      <c r="AH64" s="71">
        <v>1725260.447742918</v>
      </c>
      <c r="AI64" s="71">
        <v>104100455.3207463</v>
      </c>
      <c r="AJ64" s="71">
        <v>98880355.762120664</v>
      </c>
      <c r="AK64" s="71">
        <v>0</v>
      </c>
      <c r="AL64" s="71">
        <v>0</v>
      </c>
      <c r="AM64" s="71">
        <v>7588558.6720172279</v>
      </c>
      <c r="AN64" s="71">
        <v>0</v>
      </c>
      <c r="AO64" s="71">
        <v>0</v>
      </c>
      <c r="AP64" s="71">
        <v>402338893.60526347</v>
      </c>
      <c r="AQ64" s="72"/>
      <c r="AR64" s="71">
        <v>1770</v>
      </c>
      <c r="AS64" s="71">
        <v>531</v>
      </c>
      <c r="AT64" s="71">
        <v>0</v>
      </c>
      <c r="AU64" s="71">
        <v>0</v>
      </c>
      <c r="AV64" s="71">
        <v>0</v>
      </c>
      <c r="AW64" s="71">
        <v>0</v>
      </c>
      <c r="AX64" s="71"/>
      <c r="AY64" s="72"/>
      <c r="AZ64" s="71">
        <v>7603.7</v>
      </c>
      <c r="BA64" s="71">
        <v>32085.200000000012</v>
      </c>
      <c r="BB64" s="71">
        <v>0</v>
      </c>
      <c r="BC64" s="71">
        <v>0</v>
      </c>
      <c r="BD64" s="71">
        <v>0</v>
      </c>
      <c r="BE64" s="71">
        <v>0</v>
      </c>
      <c r="BF64" s="71"/>
      <c r="BG64" s="72"/>
      <c r="BH64" s="71">
        <v>0</v>
      </c>
      <c r="BI64" s="71">
        <v>0</v>
      </c>
      <c r="BJ64" s="71">
        <v>113.446</v>
      </c>
      <c r="BK64" s="71">
        <v>0</v>
      </c>
      <c r="BL64" s="71">
        <v>10.661999999999999</v>
      </c>
      <c r="BM64" s="71">
        <v>0</v>
      </c>
      <c r="BN64" s="72"/>
      <c r="BO64" s="71">
        <v>0</v>
      </c>
      <c r="BP64" s="71">
        <v>0</v>
      </c>
      <c r="BQ64" s="71">
        <v>12</v>
      </c>
      <c r="BR64" s="71">
        <v>0</v>
      </c>
      <c r="BS64" s="71">
        <v>3</v>
      </c>
      <c r="BT64" s="71">
        <v>0</v>
      </c>
      <c r="BU64"/>
      <c r="BV64" s="70">
        <v>124.108</v>
      </c>
      <c r="BW64" s="70">
        <v>0</v>
      </c>
      <c r="BX64" s="70">
        <v>0</v>
      </c>
      <c r="BY64" s="70">
        <v>0</v>
      </c>
      <c r="BZ64" s="70">
        <v>0</v>
      </c>
      <c r="CA64" s="70">
        <v>0</v>
      </c>
      <c r="CB64" s="70">
        <v>0</v>
      </c>
      <c r="CC64" s="70">
        <v>0</v>
      </c>
      <c r="CD64" s="70">
        <v>0</v>
      </c>
    </row>
    <row r="65" spans="1:82">
      <c r="A65" s="70" t="s">
        <v>1774</v>
      </c>
      <c r="B65" s="70">
        <v>32</v>
      </c>
      <c r="C65" s="70">
        <v>15</v>
      </c>
      <c r="D65" s="70">
        <v>2</v>
      </c>
      <c r="E65" s="70">
        <v>2018</v>
      </c>
      <c r="F65" s="70" t="s">
        <v>183</v>
      </c>
      <c r="G65" s="1064" t="s">
        <v>1759</v>
      </c>
      <c r="H65" s="70" t="s">
        <v>1760</v>
      </c>
      <c r="I65" s="148"/>
      <c r="J65" s="71">
        <v>153.02640933239488</v>
      </c>
      <c r="K65" s="71">
        <v>1.8290590726449023</v>
      </c>
      <c r="L65" s="71">
        <v>7.5582030873801358</v>
      </c>
      <c r="M65" s="71">
        <v>61.985459991543721</v>
      </c>
      <c r="N65" s="71">
        <v>64.139871245078893</v>
      </c>
      <c r="O65" s="71">
        <v>58.359992220802297</v>
      </c>
      <c r="P65" s="71">
        <v>33.272780657248276</v>
      </c>
      <c r="Q65" s="71">
        <v>3.49304448924953</v>
      </c>
      <c r="R65" s="71">
        <v>0</v>
      </c>
      <c r="S65" s="71">
        <v>4.0269569087999999</v>
      </c>
      <c r="T65" s="72"/>
      <c r="U65" s="71">
        <v>27885388</v>
      </c>
      <c r="V65" s="71">
        <v>854</v>
      </c>
      <c r="W65" s="71">
        <v>159</v>
      </c>
      <c r="X65" s="71">
        <v>15724</v>
      </c>
      <c r="Y65" s="71">
        <v>22982</v>
      </c>
      <c r="Z65" s="71">
        <v>35561</v>
      </c>
      <c r="AA65" s="71">
        <v>6961</v>
      </c>
      <c r="AB65" s="71">
        <v>55112</v>
      </c>
      <c r="AC65" s="71">
        <v>0</v>
      </c>
      <c r="AD65" s="71">
        <v>4.0269569087999999</v>
      </c>
      <c r="AE65" s="72"/>
      <c r="AF65" s="71">
        <v>185614510.56970191</v>
      </c>
      <c r="AG65" s="71">
        <v>1390952.0316912751</v>
      </c>
      <c r="AH65" s="71">
        <v>1646633.921578137</v>
      </c>
      <c r="AI65" s="71">
        <v>101443487.5078589</v>
      </c>
      <c r="AJ65" s="71">
        <v>100690609.9963422</v>
      </c>
      <c r="AK65" s="71">
        <v>0</v>
      </c>
      <c r="AL65" s="71">
        <v>0</v>
      </c>
      <c r="AM65" s="71">
        <v>7586228.0135403918</v>
      </c>
      <c r="AN65" s="71">
        <v>0</v>
      </c>
      <c r="AO65" s="71">
        <v>0</v>
      </c>
      <c r="AP65" s="71">
        <v>398372422.04071283</v>
      </c>
      <c r="AQ65" s="72"/>
      <c r="AR65" s="71">
        <v>1865</v>
      </c>
      <c r="AS65" s="71">
        <v>590</v>
      </c>
      <c r="AT65" s="71">
        <v>0</v>
      </c>
      <c r="AU65" s="71">
        <v>0</v>
      </c>
      <c r="AV65" s="71">
        <v>0</v>
      </c>
      <c r="AW65" s="71">
        <v>0</v>
      </c>
      <c r="AX65" s="71"/>
      <c r="AY65" s="72"/>
      <c r="AZ65" s="71">
        <v>8116.6000000000022</v>
      </c>
      <c r="BA65" s="71">
        <v>38958</v>
      </c>
      <c r="BB65" s="71">
        <v>0</v>
      </c>
      <c r="BC65" s="71">
        <v>0</v>
      </c>
      <c r="BD65" s="71">
        <v>0</v>
      </c>
      <c r="BE65" s="71">
        <v>0</v>
      </c>
      <c r="BF65" s="71"/>
      <c r="BG65" s="72"/>
      <c r="BH65" s="71">
        <v>0</v>
      </c>
      <c r="BI65" s="71">
        <v>0</v>
      </c>
      <c r="BJ65" s="71">
        <v>110.38800000000001</v>
      </c>
      <c r="BK65" s="71">
        <v>0</v>
      </c>
      <c r="BL65" s="71">
        <v>12.934999999999999</v>
      </c>
      <c r="BM65" s="71">
        <v>0</v>
      </c>
      <c r="BN65" s="72"/>
      <c r="BO65" s="71">
        <v>0</v>
      </c>
      <c r="BP65" s="71">
        <v>0</v>
      </c>
      <c r="BQ65" s="71">
        <v>12</v>
      </c>
      <c r="BR65" s="71">
        <v>0</v>
      </c>
      <c r="BS65" s="71">
        <v>3</v>
      </c>
      <c r="BT65" s="71">
        <v>0</v>
      </c>
      <c r="BU65"/>
      <c r="BV65" s="70">
        <v>123.32299999999999</v>
      </c>
      <c r="BW65" s="70">
        <v>0</v>
      </c>
      <c r="BX65" s="70">
        <v>0</v>
      </c>
      <c r="BY65" s="70">
        <v>0</v>
      </c>
      <c r="BZ65" s="70">
        <v>0</v>
      </c>
      <c r="CA65" s="70">
        <v>0</v>
      </c>
      <c r="CB65" s="70">
        <v>0</v>
      </c>
      <c r="CC65" s="70">
        <v>0</v>
      </c>
      <c r="CD65" s="70">
        <v>0</v>
      </c>
    </row>
    <row r="66" spans="1:82">
      <c r="A66" s="70" t="s">
        <v>1775</v>
      </c>
      <c r="B66" s="70">
        <v>33</v>
      </c>
      <c r="C66" s="70">
        <v>16</v>
      </c>
      <c r="D66" s="70">
        <v>2</v>
      </c>
      <c r="E66" s="70">
        <v>2019</v>
      </c>
      <c r="F66" s="70" t="s">
        <v>158</v>
      </c>
      <c r="G66" s="70" t="s">
        <v>1759</v>
      </c>
      <c r="H66" s="70" t="s">
        <v>1760</v>
      </c>
      <c r="I66" s="148"/>
      <c r="J66" s="71">
        <v>143.82467345265687</v>
      </c>
      <c r="K66" s="71">
        <v>1.614759753699095</v>
      </c>
      <c r="L66" s="71">
        <v>7.6218284858006351</v>
      </c>
      <c r="M66" s="71">
        <v>58.691119913204219</v>
      </c>
      <c r="N66" s="71">
        <v>56.423575294271643</v>
      </c>
      <c r="O66" s="71">
        <v>56.89806231500048</v>
      </c>
      <c r="P66" s="71">
        <v>33.249199793320599</v>
      </c>
      <c r="Q66" s="71">
        <v>3.3719698163218501</v>
      </c>
      <c r="R66" s="71">
        <v>0</v>
      </c>
      <c r="S66" s="71">
        <v>5.3818781217500007</v>
      </c>
      <c r="T66" s="72"/>
      <c r="U66" s="71">
        <v>27391017</v>
      </c>
      <c r="V66" s="71">
        <v>854</v>
      </c>
      <c r="W66" s="71">
        <v>159</v>
      </c>
      <c r="X66" s="71">
        <v>15724</v>
      </c>
      <c r="Y66" s="71">
        <v>23256</v>
      </c>
      <c r="Z66" s="71">
        <v>35622</v>
      </c>
      <c r="AA66" s="71">
        <v>6904</v>
      </c>
      <c r="AB66" s="71">
        <v>54642</v>
      </c>
      <c r="AC66" s="71">
        <v>0</v>
      </c>
      <c r="AD66" s="71">
        <v>5.3818781217500007</v>
      </c>
      <c r="AE66" s="72"/>
      <c r="AF66" s="71">
        <v>178338374.81124249</v>
      </c>
      <c r="AG66" s="71">
        <v>1298914.224537421</v>
      </c>
      <c r="AH66" s="71">
        <v>1745945.1916862261</v>
      </c>
      <c r="AI66" s="71">
        <v>100058320.87087341</v>
      </c>
      <c r="AJ66" s="71">
        <v>89605042.790218562</v>
      </c>
      <c r="AK66" s="71">
        <v>0</v>
      </c>
      <c r="AL66" s="71">
        <v>0</v>
      </c>
      <c r="AM66" s="71">
        <v>7441829.0552442325</v>
      </c>
      <c r="AN66" s="71">
        <v>0</v>
      </c>
      <c r="AO66" s="71">
        <v>0</v>
      </c>
      <c r="AP66" s="71">
        <v>378488426.94380236</v>
      </c>
      <c r="AQ66" s="72"/>
      <c r="AR66" s="71">
        <v>1949</v>
      </c>
      <c r="AS66" s="71">
        <v>674</v>
      </c>
      <c r="AT66" s="71">
        <v>0</v>
      </c>
      <c r="AU66" s="71">
        <v>0</v>
      </c>
      <c r="AV66" s="71">
        <v>0</v>
      </c>
      <c r="AW66" s="71">
        <v>0</v>
      </c>
      <c r="AX66" s="71"/>
      <c r="AY66" s="72"/>
      <c r="AZ66" s="71">
        <v>8555.0000000000018</v>
      </c>
      <c r="BA66" s="71">
        <v>46409.1</v>
      </c>
      <c r="BB66" s="71">
        <v>0</v>
      </c>
      <c r="BC66" s="71">
        <v>0</v>
      </c>
      <c r="BD66" s="71">
        <v>0</v>
      </c>
      <c r="BE66" s="71">
        <v>0</v>
      </c>
      <c r="BF66" s="71"/>
      <c r="BG66" s="72"/>
      <c r="BH66" s="71">
        <v>0</v>
      </c>
      <c r="BI66" s="71">
        <v>0</v>
      </c>
      <c r="BJ66" s="71">
        <v>105.407</v>
      </c>
      <c r="BK66" s="71">
        <v>0</v>
      </c>
      <c r="BL66" s="71">
        <v>11.222</v>
      </c>
      <c r="BM66" s="71">
        <v>0</v>
      </c>
      <c r="BN66" s="72"/>
      <c r="BO66" s="71">
        <v>0</v>
      </c>
      <c r="BP66" s="71">
        <v>0</v>
      </c>
      <c r="BQ66" s="71">
        <v>12</v>
      </c>
      <c r="BR66" s="71">
        <v>0</v>
      </c>
      <c r="BS66" s="71">
        <v>3</v>
      </c>
      <c r="BT66" s="71">
        <v>0</v>
      </c>
      <c r="BU66"/>
      <c r="BV66" s="70">
        <v>116.629</v>
      </c>
      <c r="BW66" s="70">
        <v>0</v>
      </c>
      <c r="BX66" s="70">
        <v>0</v>
      </c>
      <c r="BY66" s="70">
        <v>0</v>
      </c>
      <c r="BZ66" s="70">
        <v>0</v>
      </c>
      <c r="CA66" s="70">
        <v>0</v>
      </c>
      <c r="CB66" s="70">
        <v>0</v>
      </c>
      <c r="CC66" s="70">
        <v>0</v>
      </c>
      <c r="CD66" s="70">
        <v>0</v>
      </c>
    </row>
    <row r="67" spans="1:82">
      <c r="A67" s="70" t="s">
        <v>1776</v>
      </c>
      <c r="B67" s="70">
        <v>34</v>
      </c>
      <c r="C67" s="70">
        <v>17</v>
      </c>
      <c r="D67" s="70">
        <v>2</v>
      </c>
      <c r="E67" s="70">
        <v>2020</v>
      </c>
      <c r="F67" s="70" t="s">
        <v>159</v>
      </c>
      <c r="G67" s="70" t="s">
        <v>1759</v>
      </c>
      <c r="H67" s="70" t="s">
        <v>1760</v>
      </c>
      <c r="I67" s="148"/>
      <c r="J67" s="71">
        <v>162.85071753683411</v>
      </c>
      <c r="K67" s="71">
        <v>1.7126889550952935</v>
      </c>
      <c r="L67" s="71">
        <v>8.6545934001283893</v>
      </c>
      <c r="M67" s="71">
        <v>57.881277357176643</v>
      </c>
      <c r="N67" s="71">
        <v>59.341318738808305</v>
      </c>
      <c r="O67" s="71">
        <v>50.036872135086128</v>
      </c>
      <c r="P67" s="71">
        <v>31.422204551603066</v>
      </c>
      <c r="Q67" s="71">
        <v>3.20180312345494</v>
      </c>
      <c r="R67" s="71">
        <v>0</v>
      </c>
      <c r="S67" s="71">
        <v>5.0743493257600001</v>
      </c>
      <c r="T67" s="72"/>
      <c r="U67" s="71">
        <v>29155303</v>
      </c>
      <c r="V67" s="71">
        <v>827</v>
      </c>
      <c r="W67" s="71">
        <v>184</v>
      </c>
      <c r="X67" s="71">
        <v>17115</v>
      </c>
      <c r="Y67" s="71">
        <v>23487</v>
      </c>
      <c r="Z67" s="71">
        <v>35755</v>
      </c>
      <c r="AA67" s="71">
        <v>6935</v>
      </c>
      <c r="AB67" s="71">
        <v>54304</v>
      </c>
      <c r="AC67" s="71">
        <v>0</v>
      </c>
      <c r="AD67" s="71">
        <v>5.0743493257600001</v>
      </c>
      <c r="AE67" s="72"/>
      <c r="AF67" s="71">
        <v>204333911.02850229</v>
      </c>
      <c r="AG67" s="71">
        <v>1306235.5008381011</v>
      </c>
      <c r="AH67" s="71">
        <v>2040999.4380587442</v>
      </c>
      <c r="AI67" s="71">
        <v>98825529.149594218</v>
      </c>
      <c r="AJ67" s="71">
        <v>102114864.82264671</v>
      </c>
      <c r="AK67" s="71"/>
      <c r="AL67" s="71"/>
      <c r="AM67" s="71">
        <v>7087275.3300236817</v>
      </c>
      <c r="AN67" s="71"/>
      <c r="AO67" s="71"/>
      <c r="AP67" s="71">
        <v>415708815.26966375</v>
      </c>
      <c r="AQ67" s="72"/>
      <c r="AR67" s="71">
        <v>2043</v>
      </c>
      <c r="AS67" s="71">
        <v>740</v>
      </c>
      <c r="AT67" s="71">
        <v>0</v>
      </c>
      <c r="AU67" s="71">
        <v>0</v>
      </c>
      <c r="AV67" s="71">
        <v>0</v>
      </c>
      <c r="AW67" s="71">
        <v>0</v>
      </c>
      <c r="AX67" s="71"/>
      <c r="AY67" s="72"/>
      <c r="AZ67" s="71">
        <v>9071.8999999999869</v>
      </c>
      <c r="BA67" s="71">
        <v>51633.900000000009</v>
      </c>
      <c r="BB67" s="71">
        <v>0</v>
      </c>
      <c r="BC67" s="71">
        <v>0</v>
      </c>
      <c r="BD67" s="71">
        <v>0</v>
      </c>
      <c r="BE67" s="71">
        <v>0</v>
      </c>
      <c r="BF67" s="71"/>
      <c r="BG67" s="72"/>
      <c r="BH67" s="71">
        <v>0</v>
      </c>
      <c r="BI67" s="71">
        <v>0</v>
      </c>
      <c r="BJ67" s="71">
        <v>98.683000000000007</v>
      </c>
      <c r="BK67" s="71">
        <v>0</v>
      </c>
      <c r="BL67" s="71">
        <v>5.8819999999999997</v>
      </c>
      <c r="BM67" s="71">
        <v>0</v>
      </c>
      <c r="BN67" s="72"/>
      <c r="BO67" s="71">
        <v>0</v>
      </c>
      <c r="BP67" s="71">
        <v>0</v>
      </c>
      <c r="BQ67" s="71">
        <v>12</v>
      </c>
      <c r="BR67" s="71">
        <v>0</v>
      </c>
      <c r="BS67" s="71">
        <v>2</v>
      </c>
      <c r="BT67" s="71">
        <v>0</v>
      </c>
      <c r="BU67"/>
      <c r="BV67" s="70">
        <v>104.565</v>
      </c>
      <c r="BW67" s="70">
        <v>0</v>
      </c>
      <c r="BX67" s="70">
        <v>0</v>
      </c>
      <c r="BY67" s="70">
        <v>0</v>
      </c>
      <c r="BZ67" s="70">
        <v>0</v>
      </c>
      <c r="CA67" s="70">
        <v>0</v>
      </c>
      <c r="CB67" s="70">
        <v>0</v>
      </c>
      <c r="CC67" s="70">
        <v>0</v>
      </c>
      <c r="CD67" s="70">
        <v>0</v>
      </c>
    </row>
    <row r="68" spans="1:82">
      <c r="A68" s="70" t="s">
        <v>1777</v>
      </c>
      <c r="B68" s="70">
        <v>34</v>
      </c>
      <c r="C68" s="70">
        <v>18</v>
      </c>
      <c r="D68" s="70">
        <v>2</v>
      </c>
      <c r="E68" s="70">
        <v>2021</v>
      </c>
      <c r="F68" s="70" t="s">
        <v>160</v>
      </c>
      <c r="G68" s="70" t="s">
        <v>1759</v>
      </c>
      <c r="H68" s="70" t="s">
        <v>1760</v>
      </c>
      <c r="I68" s="148"/>
      <c r="J68" s="71">
        <v>120.24695541434241</v>
      </c>
      <c r="K68" s="71">
        <v>1.9069781511629131</v>
      </c>
      <c r="L68" s="71">
        <v>7.9573720767355205</v>
      </c>
      <c r="M68" s="71">
        <v>65.609731131897291</v>
      </c>
      <c r="N68" s="71">
        <v>58.996225539125973</v>
      </c>
      <c r="O68" s="71">
        <v>48.608128003444882</v>
      </c>
      <c r="P68" s="71">
        <v>32.331111695527248</v>
      </c>
      <c r="Q68" s="71">
        <v>3.1558815419388102</v>
      </c>
      <c r="R68" s="71">
        <v>0</v>
      </c>
      <c r="S68" s="71">
        <v>4.0292390874999997</v>
      </c>
      <c r="T68" s="72"/>
      <c r="U68" s="71">
        <v>24870266</v>
      </c>
      <c r="V68" s="71">
        <v>827</v>
      </c>
      <c r="W68" s="71">
        <v>184</v>
      </c>
      <c r="X68" s="71">
        <v>17115</v>
      </c>
      <c r="Y68" s="71">
        <v>23679</v>
      </c>
      <c r="Z68" s="71">
        <v>35764</v>
      </c>
      <c r="AA68" s="71">
        <v>6958</v>
      </c>
      <c r="AB68" s="71">
        <v>54051</v>
      </c>
      <c r="AC68" s="71">
        <v>0</v>
      </c>
      <c r="AD68" s="71">
        <v>4.0292390874999997</v>
      </c>
      <c r="AE68" s="72"/>
      <c r="AF68" s="71">
        <v>151965812.94236279</v>
      </c>
      <c r="AG68" s="71">
        <v>1470313.8133615861</v>
      </c>
      <c r="AH68" s="71">
        <v>1797248.7624069792</v>
      </c>
      <c r="AI68" s="71">
        <v>110661844.76965652</v>
      </c>
      <c r="AJ68" s="71">
        <v>90377965.761808917</v>
      </c>
      <c r="AK68" s="71">
        <v>0</v>
      </c>
      <c r="AL68" s="71">
        <v>0</v>
      </c>
      <c r="AM68" s="71">
        <v>7094944.3998995563</v>
      </c>
      <c r="AN68" s="71">
        <v>0</v>
      </c>
      <c r="AO68" s="71">
        <v>0</v>
      </c>
      <c r="AP68" s="71">
        <v>363368130.44949633</v>
      </c>
      <c r="AQ68" s="72"/>
      <c r="AR68" s="71">
        <v>2171</v>
      </c>
      <c r="AS68" s="71">
        <v>748</v>
      </c>
      <c r="AT68" s="71">
        <v>0</v>
      </c>
      <c r="AU68" s="71">
        <v>0</v>
      </c>
      <c r="AV68" s="71">
        <v>0</v>
      </c>
      <c r="AW68" s="71">
        <v>0</v>
      </c>
      <c r="AX68" s="71"/>
      <c r="AY68" s="72"/>
      <c r="AZ68" s="71">
        <v>9841.9999999999782</v>
      </c>
      <c r="BA68" s="71">
        <v>52670.400000000009</v>
      </c>
      <c r="BB68" s="71">
        <v>0</v>
      </c>
      <c r="BC68" s="71">
        <v>0</v>
      </c>
      <c r="BD68" s="71">
        <v>0</v>
      </c>
      <c r="BE68" s="71">
        <v>0</v>
      </c>
      <c r="BF68" s="71"/>
      <c r="BG68" s="72"/>
      <c r="BH68" s="71">
        <v>0</v>
      </c>
      <c r="BI68" s="71">
        <v>0</v>
      </c>
      <c r="BJ68" s="71">
        <v>106.652</v>
      </c>
      <c r="BK68" s="71">
        <v>0</v>
      </c>
      <c r="BL68" s="71">
        <v>6.0709999999999997</v>
      </c>
      <c r="BM68" s="71">
        <v>0</v>
      </c>
      <c r="BN68" s="72"/>
      <c r="BO68" s="71">
        <v>0</v>
      </c>
      <c r="BP68" s="71">
        <v>0</v>
      </c>
      <c r="BQ68" s="71">
        <v>12</v>
      </c>
      <c r="BR68" s="71">
        <v>0</v>
      </c>
      <c r="BS68" s="71">
        <v>2</v>
      </c>
      <c r="BT68" s="71">
        <v>0</v>
      </c>
      <c r="BU68"/>
      <c r="BV68" s="70">
        <v>112.723</v>
      </c>
      <c r="BW68" s="70">
        <v>0</v>
      </c>
      <c r="BX68" s="70">
        <v>0</v>
      </c>
      <c r="BY68" s="70">
        <v>0</v>
      </c>
      <c r="BZ68" s="70">
        <v>0</v>
      </c>
      <c r="CA68" s="70">
        <v>0</v>
      </c>
      <c r="CB68" s="70">
        <v>0</v>
      </c>
      <c r="CC68" s="70">
        <v>0</v>
      </c>
      <c r="CD68" s="70">
        <v>0</v>
      </c>
    </row>
    <row r="69" spans="1:82">
      <c r="A69" s="70" t="s">
        <v>1778</v>
      </c>
      <c r="B69" s="70">
        <v>34</v>
      </c>
      <c r="C69" s="70">
        <v>19</v>
      </c>
      <c r="D69" s="70">
        <v>2</v>
      </c>
      <c r="E69" s="70">
        <v>2022</v>
      </c>
      <c r="F69" s="70" t="s">
        <v>161</v>
      </c>
      <c r="G69" s="70" t="s">
        <v>1759</v>
      </c>
      <c r="H69" s="70" t="s">
        <v>1760</v>
      </c>
      <c r="I69" s="148"/>
      <c r="J69" s="71">
        <v>113.48426075591587</v>
      </c>
      <c r="K69" s="71">
        <v>1.8412746500284809</v>
      </c>
      <c r="L69" s="71">
        <v>6.5462583623235364</v>
      </c>
      <c r="M69" s="71">
        <v>63.194261348639316</v>
      </c>
      <c r="N69" s="71">
        <v>60.7349229034769</v>
      </c>
      <c r="O69" s="71">
        <v>51.492519379597844</v>
      </c>
      <c r="P69" s="71">
        <v>32.028716840417957</v>
      </c>
      <c r="Q69" s="71">
        <v>3.1760868730997034</v>
      </c>
      <c r="R69" s="71">
        <v>0</v>
      </c>
      <c r="S69" s="71">
        <v>5.944403885979999</v>
      </c>
      <c r="T69" s="72"/>
      <c r="U69" s="71">
        <v>25270086</v>
      </c>
      <c r="V69" s="71">
        <v>827</v>
      </c>
      <c r="W69" s="71">
        <v>184</v>
      </c>
      <c r="X69" s="71">
        <v>17115</v>
      </c>
      <c r="Y69" s="71">
        <v>24082</v>
      </c>
      <c r="Z69" s="71">
        <v>35996</v>
      </c>
      <c r="AA69" s="71">
        <v>6998</v>
      </c>
      <c r="AB69" s="71">
        <v>53951</v>
      </c>
      <c r="AC69" s="71">
        <v>0</v>
      </c>
      <c r="AD69" s="71">
        <v>5.944403885979999</v>
      </c>
      <c r="AE69" s="72"/>
      <c r="AF69" s="71">
        <v>140464469.13273266</v>
      </c>
      <c r="AG69" s="71">
        <v>1474536.1619171184</v>
      </c>
      <c r="AH69" s="71">
        <v>1779000.7517495323</v>
      </c>
      <c r="AI69" s="71">
        <v>104664683.50393254</v>
      </c>
      <c r="AJ69" s="71">
        <v>101037556.061794</v>
      </c>
      <c r="AK69" s="71">
        <v>0</v>
      </c>
      <c r="AL69" s="71">
        <v>0</v>
      </c>
      <c r="AM69" s="71">
        <v>6966546.6605582917</v>
      </c>
      <c r="AN69" s="71">
        <v>0</v>
      </c>
      <c r="AO69" s="71">
        <v>0</v>
      </c>
      <c r="AP69" s="71">
        <v>356386792.2726841</v>
      </c>
      <c r="AQ69" s="72"/>
      <c r="AR69" s="71">
        <v>2313</v>
      </c>
      <c r="AS69" s="71">
        <v>758</v>
      </c>
      <c r="AT69" s="71">
        <v>0</v>
      </c>
      <c r="AU69" s="71">
        <v>0</v>
      </c>
      <c r="AV69" s="71">
        <v>0</v>
      </c>
      <c r="AW69" s="71">
        <v>0</v>
      </c>
      <c r="AX69" s="71"/>
      <c r="AY69" s="72"/>
      <c r="AZ69" s="71">
        <v>10679.599999999962</v>
      </c>
      <c r="BA69" s="71">
        <v>53305.900000000009</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1779</v>
      </c>
      <c r="B70" s="70">
        <v>34</v>
      </c>
      <c r="C70" s="70">
        <v>20</v>
      </c>
      <c r="D70" s="70">
        <v>2</v>
      </c>
      <c r="E70" s="70">
        <v>2023</v>
      </c>
      <c r="F70" s="70" t="s">
        <v>1539</v>
      </c>
      <c r="G70" s="70" t="s">
        <v>1759</v>
      </c>
      <c r="H70" s="70" t="s">
        <v>1760</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2444</v>
      </c>
      <c r="AS70" s="71">
        <v>764</v>
      </c>
      <c r="AT70" s="71">
        <v>0</v>
      </c>
      <c r="AU70" s="71">
        <v>0</v>
      </c>
      <c r="AV70" s="71">
        <v>0</v>
      </c>
      <c r="AW70" s="71">
        <v>0</v>
      </c>
      <c r="AX70" s="71"/>
      <c r="AY70" s="72"/>
      <c r="AZ70" s="71">
        <v>11487.299999999956</v>
      </c>
      <c r="BA70" s="71">
        <v>54215.100000000006</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1780</v>
      </c>
      <c r="B71" s="70">
        <v>34</v>
      </c>
      <c r="C71" s="70">
        <v>21</v>
      </c>
      <c r="D71" s="70">
        <v>2</v>
      </c>
      <c r="E71" s="70">
        <v>2024</v>
      </c>
      <c r="F71" s="70" t="s">
        <v>1554</v>
      </c>
      <c r="G71" s="70" t="s">
        <v>1759</v>
      </c>
      <c r="H71" s="70" t="s">
        <v>1760</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1781</v>
      </c>
      <c r="B72" s="70">
        <v>103</v>
      </c>
      <c r="C72" s="70">
        <v>1</v>
      </c>
      <c r="D72" s="70">
        <v>7</v>
      </c>
      <c r="E72" s="70">
        <v>1990</v>
      </c>
      <c r="F72" s="70" t="s">
        <v>787</v>
      </c>
      <c r="G72" s="70" t="s">
        <v>1782</v>
      </c>
      <c r="H72" s="70" t="s">
        <v>1783</v>
      </c>
      <c r="I72" s="148"/>
      <c r="J72" s="71">
        <v>152.85442221359671</v>
      </c>
      <c r="K72" s="71">
        <v>5.7698776347158152</v>
      </c>
      <c r="L72" s="71">
        <v>3.3909039576136228</v>
      </c>
      <c r="M72" s="71">
        <v>24.60103734107479</v>
      </c>
      <c r="N72" s="71">
        <v>43.195334952251329</v>
      </c>
      <c r="O72" s="71">
        <v>46.487858942316571</v>
      </c>
      <c r="P72" s="71">
        <v>46.361143725473923</v>
      </c>
      <c r="Q72" s="71">
        <v>3.1458541056787999</v>
      </c>
      <c r="R72" s="71">
        <v>0</v>
      </c>
      <c r="S72" s="71">
        <v>3.0664912753226101</v>
      </c>
      <c r="T72" s="72"/>
      <c r="U72" s="71">
        <v>6449417</v>
      </c>
      <c r="V72" s="71">
        <v>2041</v>
      </c>
      <c r="W72" s="71">
        <v>36</v>
      </c>
      <c r="X72" s="71">
        <v>8797</v>
      </c>
      <c r="Y72" s="71">
        <v>14246</v>
      </c>
      <c r="Z72" s="71">
        <v>19121</v>
      </c>
      <c r="AA72" s="71">
        <v>11257</v>
      </c>
      <c r="AB72" s="71">
        <v>51078</v>
      </c>
      <c r="AC72" s="71">
        <v>0</v>
      </c>
      <c r="AD72" s="71">
        <v>3.0664912753226101</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1784</v>
      </c>
      <c r="B73" s="70">
        <v>104</v>
      </c>
      <c r="C73" s="70">
        <v>2</v>
      </c>
      <c r="D73" s="70">
        <v>7</v>
      </c>
      <c r="E73" s="70">
        <v>2005</v>
      </c>
      <c r="F73" s="70" t="s">
        <v>789</v>
      </c>
      <c r="G73" s="70" t="s">
        <v>1782</v>
      </c>
      <c r="H73" s="70" t="s">
        <v>1783</v>
      </c>
      <c r="I73" s="148"/>
      <c r="J73" s="71">
        <v>166.08272699153309</v>
      </c>
      <c r="K73" s="71">
        <v>4.0174615056556702</v>
      </c>
      <c r="L73" s="71">
        <v>3.5882139755783511</v>
      </c>
      <c r="M73" s="71">
        <v>64.176918594070173</v>
      </c>
      <c r="N73" s="71">
        <v>73.299300502652102</v>
      </c>
      <c r="O73" s="71">
        <v>73.780471663458769</v>
      </c>
      <c r="P73" s="71">
        <v>53.686011611773338</v>
      </c>
      <c r="Q73" s="71">
        <v>3.33449142451405</v>
      </c>
      <c r="R73" s="71">
        <v>0</v>
      </c>
      <c r="S73" s="71">
        <v>8.4093055002257309</v>
      </c>
      <c r="T73" s="72"/>
      <c r="U73" s="71">
        <v>7331572</v>
      </c>
      <c r="V73" s="71">
        <v>1823</v>
      </c>
      <c r="W73" s="71">
        <v>43</v>
      </c>
      <c r="X73" s="71">
        <v>10794</v>
      </c>
      <c r="Y73" s="71">
        <v>19793</v>
      </c>
      <c r="Z73" s="71">
        <v>35117</v>
      </c>
      <c r="AA73" s="71">
        <v>10676</v>
      </c>
      <c r="AB73" s="71">
        <v>56599</v>
      </c>
      <c r="AC73" s="71">
        <v>0</v>
      </c>
      <c r="AD73" s="71">
        <v>8.4093055002257309</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1785</v>
      </c>
      <c r="B74" s="70">
        <v>105</v>
      </c>
      <c r="C74" s="70">
        <v>3</v>
      </c>
      <c r="D74" s="70">
        <v>7</v>
      </c>
      <c r="E74" s="70">
        <v>2006</v>
      </c>
      <c r="F74" s="70" t="s">
        <v>790</v>
      </c>
      <c r="G74" s="70" t="s">
        <v>1782</v>
      </c>
      <c r="H74" s="70" t="s">
        <v>1783</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1786</v>
      </c>
      <c r="B75" s="70">
        <v>106</v>
      </c>
      <c r="C75" s="70">
        <v>4</v>
      </c>
      <c r="D75" s="70">
        <v>7</v>
      </c>
      <c r="E75" s="70">
        <v>2007</v>
      </c>
      <c r="F75" s="70" t="s">
        <v>791</v>
      </c>
      <c r="G75" s="70" t="s">
        <v>1782</v>
      </c>
      <c r="H75" s="70" t="s">
        <v>1783</v>
      </c>
      <c r="I75" s="148"/>
      <c r="J75" s="71">
        <v>152.53377098210069</v>
      </c>
      <c r="K75" s="71">
        <v>3.9371756947809931</v>
      </c>
      <c r="L75" s="71">
        <v>1.19383554601822</v>
      </c>
      <c r="M75" s="71">
        <v>63.906748931775581</v>
      </c>
      <c r="N75" s="71">
        <v>76.482531541499156</v>
      </c>
      <c r="O75" s="71">
        <v>72.452772420506207</v>
      </c>
      <c r="P75" s="71">
        <v>54.195299468445548</v>
      </c>
      <c r="Q75" s="71">
        <v>3.5102750019228002</v>
      </c>
      <c r="R75" s="71">
        <v>0</v>
      </c>
      <c r="S75" s="71">
        <v>5.9899655843045538</v>
      </c>
      <c r="T75" s="72"/>
      <c r="U75" s="71">
        <v>7487798</v>
      </c>
      <c r="V75" s="71">
        <v>1663</v>
      </c>
      <c r="W75" s="71">
        <v>14</v>
      </c>
      <c r="X75" s="71">
        <v>12991</v>
      </c>
      <c r="Y75" s="71">
        <v>20291</v>
      </c>
      <c r="Z75" s="71">
        <v>35849</v>
      </c>
      <c r="AA75" s="71">
        <v>10613</v>
      </c>
      <c r="AB75" s="71">
        <v>56432</v>
      </c>
      <c r="AC75" s="71">
        <v>0</v>
      </c>
      <c r="AD75" s="71">
        <v>5.9899655843045538</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1787</v>
      </c>
      <c r="B76" s="70">
        <v>107</v>
      </c>
      <c r="C76" s="70">
        <v>5</v>
      </c>
      <c r="D76" s="70">
        <v>7</v>
      </c>
      <c r="E76" s="70">
        <v>2008</v>
      </c>
      <c r="F76" s="70" t="s">
        <v>792</v>
      </c>
      <c r="G76" s="70" t="s">
        <v>1782</v>
      </c>
      <c r="H76" s="70" t="s">
        <v>1783</v>
      </c>
      <c r="I76" s="148"/>
      <c r="J76" s="71">
        <v>171.28959384153751</v>
      </c>
      <c r="K76" s="71">
        <v>2.954639800617108</v>
      </c>
      <c r="L76" s="71">
        <v>1.066949789626245</v>
      </c>
      <c r="M76" s="71">
        <v>65.902213752752445</v>
      </c>
      <c r="N76" s="71">
        <v>75.22092277358297</v>
      </c>
      <c r="O76" s="71">
        <v>70.75166108716401</v>
      </c>
      <c r="P76" s="71">
        <v>52.837962726437958</v>
      </c>
      <c r="Q76" s="71">
        <v>3.4430080420300002</v>
      </c>
      <c r="R76" s="71">
        <v>0</v>
      </c>
      <c r="S76" s="71">
        <v>8.6333182143355405</v>
      </c>
      <c r="T76" s="72"/>
      <c r="U76" s="71">
        <v>8814325</v>
      </c>
      <c r="V76" s="71">
        <v>1663</v>
      </c>
      <c r="W76" s="71">
        <v>14</v>
      </c>
      <c r="X76" s="71">
        <v>12991</v>
      </c>
      <c r="Y76" s="71">
        <v>20519</v>
      </c>
      <c r="Z76" s="71">
        <v>36236</v>
      </c>
      <c r="AA76" s="71">
        <v>10359</v>
      </c>
      <c r="AB76" s="71">
        <v>56261</v>
      </c>
      <c r="AC76" s="71">
        <v>0</v>
      </c>
      <c r="AD76" s="71">
        <v>8.6333182143355405</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1788</v>
      </c>
      <c r="B77" s="70">
        <v>108</v>
      </c>
      <c r="C77" s="70">
        <v>6</v>
      </c>
      <c r="D77" s="70">
        <v>7</v>
      </c>
      <c r="E77" s="70">
        <v>2009</v>
      </c>
      <c r="F77" s="70" t="s">
        <v>176</v>
      </c>
      <c r="G77" s="70" t="s">
        <v>1782</v>
      </c>
      <c r="H77" s="70" t="s">
        <v>1783</v>
      </c>
      <c r="I77" s="148"/>
      <c r="J77" s="71">
        <v>159.8550935680143</v>
      </c>
      <c r="K77" s="71">
        <v>2.7558993005381871</v>
      </c>
      <c r="L77" s="71">
        <v>1.8127378071560389</v>
      </c>
      <c r="M77" s="71">
        <v>65.015625872735498</v>
      </c>
      <c r="N77" s="71">
        <v>65.704396740625924</v>
      </c>
      <c r="O77" s="71">
        <v>72.388193836576676</v>
      </c>
      <c r="P77" s="71">
        <v>51.001209856560152</v>
      </c>
      <c r="Q77" s="71">
        <v>3.27106477738851</v>
      </c>
      <c r="R77" s="71">
        <v>0</v>
      </c>
      <c r="S77" s="71">
        <v>4.6925709585718121</v>
      </c>
      <c r="T77" s="72"/>
      <c r="U77" s="71">
        <v>7178639</v>
      </c>
      <c r="V77" s="71">
        <v>1707</v>
      </c>
      <c r="W77" s="71">
        <v>37</v>
      </c>
      <c r="X77" s="71">
        <v>13883</v>
      </c>
      <c r="Y77" s="71">
        <v>20765</v>
      </c>
      <c r="Z77" s="71">
        <v>36594</v>
      </c>
      <c r="AA77" s="71">
        <v>10265</v>
      </c>
      <c r="AB77" s="71">
        <v>56110</v>
      </c>
      <c r="AC77" s="71">
        <v>0</v>
      </c>
      <c r="AD77" s="71">
        <v>4.6925709585718121</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23.08</v>
      </c>
      <c r="BK77" s="71">
        <v>0</v>
      </c>
      <c r="BL77" s="71">
        <v>16.813000000000002</v>
      </c>
      <c r="BM77" s="71">
        <v>0</v>
      </c>
      <c r="BN77" s="72"/>
      <c r="BO77" s="71">
        <v>0</v>
      </c>
      <c r="BP77" s="71">
        <v>0</v>
      </c>
      <c r="BQ77" s="71">
        <v>3</v>
      </c>
      <c r="BR77" s="71">
        <v>0</v>
      </c>
      <c r="BS77" s="71">
        <v>2</v>
      </c>
      <c r="BT77" s="71">
        <v>0</v>
      </c>
      <c r="BU77"/>
      <c r="BV77" s="70">
        <v>39.893000000000001</v>
      </c>
      <c r="BW77" s="70">
        <v>0</v>
      </c>
      <c r="BX77" s="70">
        <v>0</v>
      </c>
      <c r="BY77" s="70">
        <v>0</v>
      </c>
      <c r="BZ77" s="70">
        <v>0</v>
      </c>
      <c r="CA77" s="70">
        <v>0</v>
      </c>
      <c r="CB77" s="70">
        <v>0</v>
      </c>
      <c r="CC77" s="70">
        <v>0</v>
      </c>
      <c r="CD77" s="70">
        <v>0</v>
      </c>
    </row>
    <row r="78" spans="1:82">
      <c r="A78" s="70" t="s">
        <v>1789</v>
      </c>
      <c r="B78" s="70">
        <v>109</v>
      </c>
      <c r="C78" s="70">
        <v>7</v>
      </c>
      <c r="D78" s="70">
        <v>7</v>
      </c>
      <c r="E78" s="70">
        <v>2010</v>
      </c>
      <c r="F78" s="70" t="s">
        <v>177</v>
      </c>
      <c r="G78" s="70" t="s">
        <v>1782</v>
      </c>
      <c r="H78" s="70" t="s">
        <v>1783</v>
      </c>
      <c r="I78" s="148"/>
      <c r="J78" s="71">
        <v>91.986083814131561</v>
      </c>
      <c r="K78" s="71">
        <v>2.951051291368854</v>
      </c>
      <c r="L78" s="71">
        <v>1.7409545104327671</v>
      </c>
      <c r="M78" s="71">
        <v>62.200200236260962</v>
      </c>
      <c r="N78" s="71">
        <v>73.713611638749413</v>
      </c>
      <c r="O78" s="71">
        <v>72.602725642269036</v>
      </c>
      <c r="P78" s="71">
        <v>51.70622720873876</v>
      </c>
      <c r="Q78" s="71">
        <v>3.4038793199819199</v>
      </c>
      <c r="R78" s="71">
        <v>0</v>
      </c>
      <c r="S78" s="71">
        <v>12.82692462665919</v>
      </c>
      <c r="T78" s="72"/>
      <c r="U78" s="71">
        <v>4511912</v>
      </c>
      <c r="V78" s="71">
        <v>1707</v>
      </c>
      <c r="W78" s="71">
        <v>37</v>
      </c>
      <c r="X78" s="71">
        <v>13883</v>
      </c>
      <c r="Y78" s="71">
        <v>20939</v>
      </c>
      <c r="Z78" s="71">
        <v>36873</v>
      </c>
      <c r="AA78" s="71">
        <v>10147</v>
      </c>
      <c r="AB78" s="71">
        <v>55949</v>
      </c>
      <c r="AC78" s="71">
        <v>0</v>
      </c>
      <c r="AD78" s="71">
        <v>12.82692462665919</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21.245999999999999</v>
      </c>
      <c r="BK78" s="71">
        <v>0</v>
      </c>
      <c r="BL78" s="71">
        <v>14.382999999999999</v>
      </c>
      <c r="BM78" s="71">
        <v>0</v>
      </c>
      <c r="BN78" s="72"/>
      <c r="BO78" s="71">
        <v>0</v>
      </c>
      <c r="BP78" s="71">
        <v>0</v>
      </c>
      <c r="BQ78" s="71">
        <v>3</v>
      </c>
      <c r="BR78" s="71">
        <v>0</v>
      </c>
      <c r="BS78" s="71">
        <v>2</v>
      </c>
      <c r="BT78" s="71">
        <v>0</v>
      </c>
      <c r="BU78"/>
      <c r="BV78" s="70">
        <v>35.628999999999998</v>
      </c>
      <c r="BW78" s="70">
        <v>0</v>
      </c>
      <c r="BX78" s="70">
        <v>0</v>
      </c>
      <c r="BY78" s="70">
        <v>0</v>
      </c>
      <c r="BZ78" s="70">
        <v>0</v>
      </c>
      <c r="CA78" s="70">
        <v>0</v>
      </c>
      <c r="CB78" s="70">
        <v>0</v>
      </c>
      <c r="CC78" s="70">
        <v>0</v>
      </c>
      <c r="CD78" s="70">
        <v>0</v>
      </c>
    </row>
    <row r="79" spans="1:82">
      <c r="A79" s="70" t="s">
        <v>1790</v>
      </c>
      <c r="B79" s="70">
        <v>110</v>
      </c>
      <c r="C79" s="70">
        <v>8</v>
      </c>
      <c r="D79" s="70">
        <v>7</v>
      </c>
      <c r="E79" s="70">
        <v>2011</v>
      </c>
      <c r="F79" s="70" t="s">
        <v>178</v>
      </c>
      <c r="G79" s="70" t="s">
        <v>1782</v>
      </c>
      <c r="H79" s="70" t="s">
        <v>1783</v>
      </c>
      <c r="I79" s="148"/>
      <c r="J79" s="71">
        <v>87.693899195129248</v>
      </c>
      <c r="K79" s="71">
        <v>4.2378049574923029</v>
      </c>
      <c r="L79" s="71">
        <v>1.8549491021234259</v>
      </c>
      <c r="M79" s="71">
        <v>75.725250631153102</v>
      </c>
      <c r="N79" s="71">
        <v>79.565297823991955</v>
      </c>
      <c r="O79" s="71">
        <v>72.25378864124842</v>
      </c>
      <c r="P79" s="71">
        <v>51.003753907557197</v>
      </c>
      <c r="Q79" s="71">
        <v>3.9183351291065298</v>
      </c>
      <c r="R79" s="71">
        <v>0</v>
      </c>
      <c r="S79" s="71">
        <v>22.585857059498711</v>
      </c>
      <c r="T79" s="72"/>
      <c r="U79" s="71">
        <v>3989714</v>
      </c>
      <c r="V79" s="71">
        <v>1707</v>
      </c>
      <c r="W79" s="71">
        <v>37</v>
      </c>
      <c r="X79" s="71">
        <v>13883</v>
      </c>
      <c r="Y79" s="71">
        <v>21142</v>
      </c>
      <c r="Z79" s="71">
        <v>37493</v>
      </c>
      <c r="AA79" s="71">
        <v>10307</v>
      </c>
      <c r="AB79" s="71">
        <v>55835</v>
      </c>
      <c r="AC79" s="71">
        <v>0</v>
      </c>
      <c r="AD79" s="71">
        <v>22.585857059498711</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21.754999999999999</v>
      </c>
      <c r="BK79" s="71">
        <v>0</v>
      </c>
      <c r="BL79" s="71">
        <v>12.49</v>
      </c>
      <c r="BM79" s="71">
        <v>0</v>
      </c>
      <c r="BN79" s="72"/>
      <c r="BO79" s="71">
        <v>0</v>
      </c>
      <c r="BP79" s="71">
        <v>0</v>
      </c>
      <c r="BQ79" s="71">
        <v>3</v>
      </c>
      <c r="BR79" s="71">
        <v>0</v>
      </c>
      <c r="BS79" s="71">
        <v>2</v>
      </c>
      <c r="BT79" s="71">
        <v>0</v>
      </c>
      <c r="BU79"/>
      <c r="BV79" s="70">
        <v>34.244999999999997</v>
      </c>
      <c r="BW79" s="70">
        <v>0</v>
      </c>
      <c r="BX79" s="70">
        <v>0</v>
      </c>
      <c r="BY79" s="70">
        <v>0</v>
      </c>
      <c r="BZ79" s="70">
        <v>0</v>
      </c>
      <c r="CA79" s="70">
        <v>0</v>
      </c>
      <c r="CB79" s="70">
        <v>0</v>
      </c>
      <c r="CC79" s="70">
        <v>0</v>
      </c>
      <c r="CD79" s="70">
        <v>0</v>
      </c>
    </row>
    <row r="80" spans="1:82">
      <c r="A80" s="70" t="s">
        <v>1791</v>
      </c>
      <c r="B80" s="70">
        <v>111</v>
      </c>
      <c r="C80" s="70">
        <v>9</v>
      </c>
      <c r="D80" s="70">
        <v>7</v>
      </c>
      <c r="E80" s="70">
        <v>2012</v>
      </c>
      <c r="F80" s="70" t="s">
        <v>179</v>
      </c>
      <c r="G80" s="70" t="s">
        <v>1782</v>
      </c>
      <c r="H80" s="70" t="s">
        <v>1783</v>
      </c>
      <c r="I80" s="148"/>
      <c r="J80" s="71">
        <v>96.780419719644783</v>
      </c>
      <c r="K80" s="71">
        <v>4.0155563074969036</v>
      </c>
      <c r="L80" s="71">
        <v>1.8586610911040751</v>
      </c>
      <c r="M80" s="71">
        <v>82.784153867421054</v>
      </c>
      <c r="N80" s="71">
        <v>88.357719486039116</v>
      </c>
      <c r="O80" s="71">
        <v>72.778855097700017</v>
      </c>
      <c r="P80" s="71">
        <v>51.045109383947029</v>
      </c>
      <c r="Q80" s="71">
        <v>4.2687053005825897</v>
      </c>
      <c r="R80" s="71">
        <v>0</v>
      </c>
      <c r="S80" s="71">
        <v>18.844005193351322</v>
      </c>
      <c r="T80" s="72"/>
      <c r="U80" s="71">
        <v>4319133</v>
      </c>
      <c r="V80" s="71">
        <v>1707</v>
      </c>
      <c r="W80" s="71">
        <v>37</v>
      </c>
      <c r="X80" s="71">
        <v>13883</v>
      </c>
      <c r="Y80" s="71">
        <v>21500</v>
      </c>
      <c r="Z80" s="71">
        <v>38065</v>
      </c>
      <c r="AA80" s="71">
        <v>10257</v>
      </c>
      <c r="AB80" s="71">
        <v>55986</v>
      </c>
      <c r="AC80" s="71">
        <v>0</v>
      </c>
      <c r="AD80" s="71">
        <v>18.844005193351322</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35.518999999999998</v>
      </c>
      <c r="BK80" s="71">
        <v>0</v>
      </c>
      <c r="BL80" s="71">
        <v>17.597000000000001</v>
      </c>
      <c r="BM80" s="71">
        <v>0</v>
      </c>
      <c r="BN80" s="72"/>
      <c r="BO80" s="71">
        <v>0</v>
      </c>
      <c r="BP80" s="71">
        <v>0</v>
      </c>
      <c r="BQ80" s="71">
        <v>5</v>
      </c>
      <c r="BR80" s="71">
        <v>0</v>
      </c>
      <c r="BS80" s="71">
        <v>2</v>
      </c>
      <c r="BT80" s="71">
        <v>0</v>
      </c>
      <c r="BU80"/>
      <c r="BV80" s="70">
        <v>53.116</v>
      </c>
      <c r="BW80" s="70">
        <v>0</v>
      </c>
      <c r="BX80" s="70">
        <v>0</v>
      </c>
      <c r="BY80" s="70">
        <v>0</v>
      </c>
      <c r="BZ80" s="70">
        <v>0</v>
      </c>
      <c r="CA80" s="70">
        <v>0</v>
      </c>
      <c r="CB80" s="70">
        <v>0</v>
      </c>
      <c r="CC80" s="70">
        <v>0</v>
      </c>
      <c r="CD80" s="70">
        <v>0</v>
      </c>
    </row>
    <row r="81" spans="1:82">
      <c r="A81" s="70" t="s">
        <v>1792</v>
      </c>
      <c r="B81" s="70">
        <v>112</v>
      </c>
      <c r="C81" s="70">
        <v>10</v>
      </c>
      <c r="D81" s="70">
        <v>7</v>
      </c>
      <c r="E81" s="70">
        <v>2013</v>
      </c>
      <c r="F81" s="70" t="s">
        <v>180</v>
      </c>
      <c r="G81" s="70" t="s">
        <v>1782</v>
      </c>
      <c r="H81" s="70" t="s">
        <v>1783</v>
      </c>
      <c r="I81" s="148"/>
      <c r="J81" s="71">
        <v>106.4485011454788</v>
      </c>
      <c r="K81" s="71">
        <v>3.5802493996992419</v>
      </c>
      <c r="L81" s="71">
        <v>1.783485817423365</v>
      </c>
      <c r="M81" s="71">
        <v>80.797131314184753</v>
      </c>
      <c r="N81" s="71">
        <v>87.965490231948507</v>
      </c>
      <c r="O81" s="71">
        <v>70.422355301246341</v>
      </c>
      <c r="P81" s="71">
        <v>51.24244309020424</v>
      </c>
      <c r="Q81" s="71">
        <v>4.3285477922547599</v>
      </c>
      <c r="R81" s="71">
        <v>0</v>
      </c>
      <c r="S81" s="71">
        <v>6.2479440639494497</v>
      </c>
      <c r="T81" s="72"/>
      <c r="U81" s="71">
        <v>4451631</v>
      </c>
      <c r="V81" s="71">
        <v>1707</v>
      </c>
      <c r="W81" s="71">
        <v>37</v>
      </c>
      <c r="X81" s="71">
        <v>13883</v>
      </c>
      <c r="Y81" s="71">
        <v>21656</v>
      </c>
      <c r="Z81" s="71">
        <v>38477</v>
      </c>
      <c r="AA81" s="71">
        <v>10258</v>
      </c>
      <c r="AB81" s="71">
        <v>55957</v>
      </c>
      <c r="AC81" s="71">
        <v>0</v>
      </c>
      <c r="AD81" s="71">
        <v>6.2479440639494497</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37.39</v>
      </c>
      <c r="BK81" s="71">
        <v>0</v>
      </c>
      <c r="BL81" s="71">
        <v>21.338000000000001</v>
      </c>
      <c r="BM81" s="71">
        <v>0</v>
      </c>
      <c r="BN81" s="72"/>
      <c r="BO81" s="71">
        <v>0</v>
      </c>
      <c r="BP81" s="71">
        <v>0</v>
      </c>
      <c r="BQ81" s="71">
        <v>5</v>
      </c>
      <c r="BR81" s="71">
        <v>0</v>
      </c>
      <c r="BS81" s="71">
        <v>2</v>
      </c>
      <c r="BT81" s="71">
        <v>0</v>
      </c>
      <c r="BU81"/>
      <c r="BV81" s="70">
        <v>58.728000000000002</v>
      </c>
      <c r="BW81" s="70">
        <v>0</v>
      </c>
      <c r="BX81" s="70">
        <v>0</v>
      </c>
      <c r="BY81" s="70">
        <v>0</v>
      </c>
      <c r="BZ81" s="70">
        <v>0</v>
      </c>
      <c r="CA81" s="70">
        <v>0</v>
      </c>
      <c r="CB81" s="70">
        <v>0</v>
      </c>
      <c r="CC81" s="70">
        <v>0</v>
      </c>
      <c r="CD81" s="70">
        <v>0</v>
      </c>
    </row>
    <row r="82" spans="1:82">
      <c r="A82" s="70" t="s">
        <v>1793</v>
      </c>
      <c r="B82" s="70">
        <v>113</v>
      </c>
      <c r="C82" s="70">
        <v>11</v>
      </c>
      <c r="D82" s="70">
        <v>7</v>
      </c>
      <c r="E82" s="70">
        <v>2014</v>
      </c>
      <c r="F82" s="70" t="s">
        <v>181</v>
      </c>
      <c r="G82" s="70" t="s">
        <v>1782</v>
      </c>
      <c r="H82" s="70" t="s">
        <v>1783</v>
      </c>
      <c r="I82" s="148"/>
      <c r="J82" s="71">
        <v>109.27624556510629</v>
      </c>
      <c r="K82" s="71">
        <v>3.97795834968466</v>
      </c>
      <c r="L82" s="71">
        <v>4.894236590153036</v>
      </c>
      <c r="M82" s="71">
        <v>77.41986012525598</v>
      </c>
      <c r="N82" s="71">
        <v>86.102325926347802</v>
      </c>
      <c r="O82" s="71">
        <v>67.546637638250019</v>
      </c>
      <c r="P82" s="71">
        <v>51.418409560122491</v>
      </c>
      <c r="Q82" s="71">
        <v>4.1397730845289296</v>
      </c>
      <c r="R82" s="71">
        <v>0</v>
      </c>
      <c r="S82" s="71">
        <v>6.169880554814295</v>
      </c>
      <c r="T82" s="72"/>
      <c r="U82" s="71">
        <v>5079690</v>
      </c>
      <c r="V82" s="71">
        <v>1642</v>
      </c>
      <c r="W82" s="71">
        <v>86</v>
      </c>
      <c r="X82" s="71">
        <v>13733</v>
      </c>
      <c r="Y82" s="71">
        <v>21830</v>
      </c>
      <c r="Z82" s="71">
        <v>38870</v>
      </c>
      <c r="AA82" s="71">
        <v>10240</v>
      </c>
      <c r="AB82" s="71">
        <v>55779</v>
      </c>
      <c r="AC82" s="71">
        <v>0</v>
      </c>
      <c r="AD82" s="71">
        <v>6.169880554814295</v>
      </c>
      <c r="AE82" s="72"/>
      <c r="AF82" s="71"/>
      <c r="AG82" s="71"/>
      <c r="AH82" s="71"/>
      <c r="AI82" s="71"/>
      <c r="AJ82" s="71"/>
      <c r="AK82" s="71"/>
      <c r="AL82" s="71"/>
      <c r="AM82" s="71"/>
      <c r="AN82" s="71"/>
      <c r="AO82" s="71"/>
      <c r="AP82" s="71"/>
      <c r="AQ82" s="72"/>
      <c r="AR82" s="71">
        <v>1279</v>
      </c>
      <c r="AS82" s="71">
        <v>219</v>
      </c>
      <c r="AT82" s="71">
        <v>0</v>
      </c>
      <c r="AU82" s="71">
        <v>0</v>
      </c>
      <c r="AV82" s="71">
        <v>0</v>
      </c>
      <c r="AW82" s="71">
        <v>0</v>
      </c>
      <c r="AX82" s="71"/>
      <c r="AY82" s="72"/>
      <c r="AZ82" s="71">
        <v>5291</v>
      </c>
      <c r="BA82" s="71">
        <v>12897.6</v>
      </c>
      <c r="BB82" s="71">
        <v>0</v>
      </c>
      <c r="BC82" s="71">
        <v>0</v>
      </c>
      <c r="BD82" s="71">
        <v>0</v>
      </c>
      <c r="BE82" s="71">
        <v>0</v>
      </c>
      <c r="BF82" s="71"/>
      <c r="BG82" s="72"/>
      <c r="BH82" s="71">
        <v>0</v>
      </c>
      <c r="BI82" s="71">
        <v>0</v>
      </c>
      <c r="BJ82" s="71">
        <v>35.758000000000003</v>
      </c>
      <c r="BK82" s="71">
        <v>0</v>
      </c>
      <c r="BL82" s="71">
        <v>20.762</v>
      </c>
      <c r="BM82" s="71">
        <v>0</v>
      </c>
      <c r="BN82" s="72"/>
      <c r="BO82" s="71">
        <v>0</v>
      </c>
      <c r="BP82" s="71">
        <v>0</v>
      </c>
      <c r="BQ82" s="71">
        <v>5</v>
      </c>
      <c r="BR82" s="71">
        <v>0</v>
      </c>
      <c r="BS82" s="71">
        <v>2</v>
      </c>
      <c r="BT82" s="71">
        <v>0</v>
      </c>
      <c r="BU82"/>
      <c r="BV82" s="70">
        <v>56.52</v>
      </c>
      <c r="BW82" s="70">
        <v>0</v>
      </c>
      <c r="BX82" s="70">
        <v>0</v>
      </c>
      <c r="BY82" s="70">
        <v>0</v>
      </c>
      <c r="BZ82" s="70">
        <v>0</v>
      </c>
      <c r="CA82" s="70">
        <v>0</v>
      </c>
      <c r="CB82" s="70">
        <v>0</v>
      </c>
      <c r="CC82" s="70">
        <v>0</v>
      </c>
      <c r="CD82" s="70">
        <v>0</v>
      </c>
    </row>
    <row r="83" spans="1:82">
      <c r="A83" s="70" t="s">
        <v>1794</v>
      </c>
      <c r="B83" s="70">
        <v>114</v>
      </c>
      <c r="C83" s="70">
        <v>12</v>
      </c>
      <c r="D83" s="70">
        <v>7</v>
      </c>
      <c r="E83" s="70">
        <v>2015</v>
      </c>
      <c r="F83" s="70" t="s">
        <v>182</v>
      </c>
      <c r="G83" s="1064" t="s">
        <v>1782</v>
      </c>
      <c r="H83" s="70" t="s">
        <v>1783</v>
      </c>
      <c r="I83" s="148"/>
      <c r="J83" s="71">
        <v>94.407600417408474</v>
      </c>
      <c r="K83" s="71">
        <v>3.806158941215847</v>
      </c>
      <c r="L83" s="71">
        <v>4.9283654058704407</v>
      </c>
      <c r="M83" s="71">
        <v>86.144242571360991</v>
      </c>
      <c r="N83" s="71">
        <v>82.198482782624509</v>
      </c>
      <c r="O83" s="71">
        <v>67.300366537546765</v>
      </c>
      <c r="P83" s="71">
        <v>51.077110597019178</v>
      </c>
      <c r="Q83" s="71">
        <v>4.0432713260254296</v>
      </c>
      <c r="R83" s="71">
        <v>0</v>
      </c>
      <c r="S83" s="71">
        <v>6.3055055327239353</v>
      </c>
      <c r="T83" s="72"/>
      <c r="U83" s="71">
        <v>4903232</v>
      </c>
      <c r="V83" s="71">
        <v>1642</v>
      </c>
      <c r="W83" s="71">
        <v>86</v>
      </c>
      <c r="X83" s="71">
        <v>13733</v>
      </c>
      <c r="Y83" s="71">
        <v>22096</v>
      </c>
      <c r="Z83" s="71">
        <v>39101</v>
      </c>
      <c r="AA83" s="71">
        <v>10164</v>
      </c>
      <c r="AB83" s="71">
        <v>55651</v>
      </c>
      <c r="AC83" s="71">
        <v>0</v>
      </c>
      <c r="AD83" s="71">
        <v>6.3055055327239353</v>
      </c>
      <c r="AE83" s="72"/>
      <c r="AF83" s="71">
        <v>52979581.134625293</v>
      </c>
      <c r="AG83" s="71">
        <v>2981874.1423489712</v>
      </c>
      <c r="AH83" s="71">
        <v>943318.62917895464</v>
      </c>
      <c r="AI83" s="71">
        <v>105327560.6860815</v>
      </c>
      <c r="AJ83" s="71">
        <v>121139186.8764644</v>
      </c>
      <c r="AK83" s="71">
        <v>0</v>
      </c>
      <c r="AL83" s="71">
        <v>0</v>
      </c>
      <c r="AM83" s="71">
        <v>7626736.102835115</v>
      </c>
      <c r="AN83" s="71">
        <v>0</v>
      </c>
      <c r="AO83" s="71">
        <v>0</v>
      </c>
      <c r="AP83" s="71">
        <v>290998257.57153422</v>
      </c>
      <c r="AQ83" s="72"/>
      <c r="AR83" s="71">
        <v>1449</v>
      </c>
      <c r="AS83" s="71">
        <v>416</v>
      </c>
      <c r="AT83" s="71">
        <v>0</v>
      </c>
      <c r="AU83" s="71">
        <v>0</v>
      </c>
      <c r="AV83" s="71">
        <v>0</v>
      </c>
      <c r="AW83" s="71">
        <v>0</v>
      </c>
      <c r="AX83" s="71"/>
      <c r="AY83" s="72"/>
      <c r="AZ83" s="71">
        <v>6079.6</v>
      </c>
      <c r="BA83" s="71">
        <v>24538.400000000001</v>
      </c>
      <c r="BB83" s="71">
        <v>0</v>
      </c>
      <c r="BC83" s="71">
        <v>0</v>
      </c>
      <c r="BD83" s="71">
        <v>0</v>
      </c>
      <c r="BE83" s="71">
        <v>0</v>
      </c>
      <c r="BF83" s="71"/>
      <c r="BG83" s="72"/>
      <c r="BH83" s="71">
        <v>0</v>
      </c>
      <c r="BI83" s="71">
        <v>0</v>
      </c>
      <c r="BJ83" s="71">
        <v>32.932000000000002</v>
      </c>
      <c r="BK83" s="71">
        <v>0</v>
      </c>
      <c r="BL83" s="71">
        <v>3.8940000000000001</v>
      </c>
      <c r="BM83" s="71">
        <v>0</v>
      </c>
      <c r="BN83" s="72"/>
      <c r="BO83" s="71">
        <v>0</v>
      </c>
      <c r="BP83" s="71">
        <v>0</v>
      </c>
      <c r="BQ83" s="71">
        <v>5</v>
      </c>
      <c r="BR83" s="71">
        <v>0</v>
      </c>
      <c r="BS83" s="71">
        <v>1</v>
      </c>
      <c r="BT83" s="71">
        <v>0</v>
      </c>
      <c r="BU83"/>
      <c r="BV83" s="70">
        <v>36.826000000000001</v>
      </c>
      <c r="BW83" s="70">
        <v>0</v>
      </c>
      <c r="BX83" s="70">
        <v>0</v>
      </c>
      <c r="BY83" s="70">
        <v>0</v>
      </c>
      <c r="BZ83" s="70">
        <v>0</v>
      </c>
      <c r="CA83" s="70">
        <v>0</v>
      </c>
      <c r="CB83" s="70">
        <v>0</v>
      </c>
      <c r="CC83" s="70">
        <v>0</v>
      </c>
      <c r="CD83" s="70">
        <v>0</v>
      </c>
    </row>
    <row r="84" spans="1:82">
      <c r="A84" s="70" t="s">
        <v>1795</v>
      </c>
      <c r="B84" s="70">
        <v>115</v>
      </c>
      <c r="C84" s="70">
        <v>13</v>
      </c>
      <c r="D84" s="70">
        <v>7</v>
      </c>
      <c r="E84" s="70">
        <v>2016</v>
      </c>
      <c r="F84" s="70" t="s">
        <v>155</v>
      </c>
      <c r="G84" s="1064" t="s">
        <v>1782</v>
      </c>
      <c r="H84" s="70" t="s">
        <v>1783</v>
      </c>
      <c r="I84" s="148"/>
      <c r="J84" s="71">
        <v>112.68433633070069</v>
      </c>
      <c r="K84" s="71">
        <v>3.5359267560087124</v>
      </c>
      <c r="L84" s="71">
        <v>4.8936785789526258</v>
      </c>
      <c r="M84" s="71">
        <v>63.012289511855904</v>
      </c>
      <c r="N84" s="71">
        <v>73.118034553526371</v>
      </c>
      <c r="O84" s="71">
        <v>67.001694774259335</v>
      </c>
      <c r="P84" s="71">
        <v>49.646420722232421</v>
      </c>
      <c r="Q84" s="71">
        <v>3.9152039358257467</v>
      </c>
      <c r="R84" s="71">
        <v>0</v>
      </c>
      <c r="S84" s="71">
        <v>4.8806853981572536</v>
      </c>
      <c r="T84" s="72"/>
      <c r="U84" s="71">
        <v>5273801</v>
      </c>
      <c r="V84" s="71">
        <v>1642</v>
      </c>
      <c r="W84" s="71">
        <v>86</v>
      </c>
      <c r="X84" s="71">
        <v>13733</v>
      </c>
      <c r="Y84" s="71">
        <v>22324</v>
      </c>
      <c r="Z84" s="71">
        <v>39406</v>
      </c>
      <c r="AA84" s="71">
        <v>10218</v>
      </c>
      <c r="AB84" s="71">
        <v>55431</v>
      </c>
      <c r="AC84" s="71">
        <v>0</v>
      </c>
      <c r="AD84" s="71">
        <v>4.8806853981572544</v>
      </c>
      <c r="AE84" s="72"/>
      <c r="AF84" s="71">
        <v>63341185.228078388</v>
      </c>
      <c r="AG84" s="71">
        <v>2658518.4046924761</v>
      </c>
      <c r="AH84" s="71">
        <v>845876.07847611816</v>
      </c>
      <c r="AI84" s="71">
        <v>98022476.34291409</v>
      </c>
      <c r="AJ84" s="71">
        <v>105057460.5380033</v>
      </c>
      <c r="AK84" s="71">
        <v>0</v>
      </c>
      <c r="AL84" s="71">
        <v>0</v>
      </c>
      <c r="AM84" s="71">
        <v>7602487.8276720373</v>
      </c>
      <c r="AN84" s="71">
        <v>0</v>
      </c>
      <c r="AO84" s="71">
        <v>0</v>
      </c>
      <c r="AP84" s="71">
        <v>277528004.41983646</v>
      </c>
      <c r="AQ84" s="72"/>
      <c r="AR84" s="71">
        <v>1599</v>
      </c>
      <c r="AS84" s="71">
        <v>519</v>
      </c>
      <c r="AT84" s="71">
        <v>0</v>
      </c>
      <c r="AU84" s="71">
        <v>0</v>
      </c>
      <c r="AV84" s="71">
        <v>0</v>
      </c>
      <c r="AW84" s="71">
        <v>0</v>
      </c>
      <c r="AX84" s="71"/>
      <c r="AY84" s="72"/>
      <c r="AZ84" s="71">
        <v>6794.2000000000007</v>
      </c>
      <c r="BA84" s="71">
        <v>28889.7</v>
      </c>
      <c r="BB84" s="71">
        <v>0</v>
      </c>
      <c r="BC84" s="71">
        <v>0</v>
      </c>
      <c r="BD84" s="71">
        <v>0</v>
      </c>
      <c r="BE84" s="71">
        <v>0</v>
      </c>
      <c r="BF84" s="71"/>
      <c r="BG84" s="72"/>
      <c r="BH84" s="71">
        <v>0</v>
      </c>
      <c r="BI84" s="71">
        <v>0</v>
      </c>
      <c r="BJ84" s="71">
        <v>33.655999999999999</v>
      </c>
      <c r="BK84" s="71">
        <v>0</v>
      </c>
      <c r="BL84" s="71">
        <v>26.85</v>
      </c>
      <c r="BM84" s="71">
        <v>0</v>
      </c>
      <c r="BN84" s="72"/>
      <c r="BO84" s="71">
        <v>0</v>
      </c>
      <c r="BP84" s="71">
        <v>0</v>
      </c>
      <c r="BQ84" s="71">
        <v>5</v>
      </c>
      <c r="BR84" s="71">
        <v>0</v>
      </c>
      <c r="BS84" s="71">
        <v>2</v>
      </c>
      <c r="BT84" s="71">
        <v>0</v>
      </c>
      <c r="BU84"/>
      <c r="BV84" s="70">
        <v>60.506</v>
      </c>
      <c r="BW84" s="70">
        <v>0</v>
      </c>
      <c r="BX84" s="70">
        <v>0</v>
      </c>
      <c r="BY84" s="70">
        <v>0</v>
      </c>
      <c r="BZ84" s="70">
        <v>0</v>
      </c>
      <c r="CA84" s="70">
        <v>0</v>
      </c>
      <c r="CB84" s="70">
        <v>0</v>
      </c>
      <c r="CC84" s="70">
        <v>0</v>
      </c>
      <c r="CD84" s="70">
        <v>0</v>
      </c>
    </row>
    <row r="85" spans="1:82">
      <c r="A85" s="70" t="s">
        <v>1796</v>
      </c>
      <c r="B85" s="70">
        <v>116</v>
      </c>
      <c r="C85" s="70">
        <v>14</v>
      </c>
      <c r="D85" s="70">
        <v>7</v>
      </c>
      <c r="E85" s="70">
        <v>2017</v>
      </c>
      <c r="F85" s="70" t="s">
        <v>156</v>
      </c>
      <c r="G85" s="70" t="s">
        <v>1782</v>
      </c>
      <c r="H85" s="70" t="s">
        <v>1783</v>
      </c>
      <c r="I85" s="148"/>
      <c r="J85" s="71">
        <v>91.25649597493873</v>
      </c>
      <c r="K85" s="71">
        <v>3.5205218389570225</v>
      </c>
      <c r="L85" s="71">
        <v>4.8730912096230412</v>
      </c>
      <c r="M85" s="71">
        <v>57.30757480855813</v>
      </c>
      <c r="N85" s="71">
        <v>79.476859184533794</v>
      </c>
      <c r="O85" s="71">
        <v>66.204427580986788</v>
      </c>
      <c r="P85" s="71">
        <v>48.747747191516211</v>
      </c>
      <c r="Q85" s="71">
        <v>3.7723605030822598</v>
      </c>
      <c r="R85" s="71">
        <v>0</v>
      </c>
      <c r="S85" s="71">
        <v>6.138873559468319</v>
      </c>
      <c r="T85" s="72"/>
      <c r="U85" s="71">
        <v>5039013</v>
      </c>
      <c r="V85" s="71">
        <v>1642</v>
      </c>
      <c r="W85" s="71">
        <v>86</v>
      </c>
      <c r="X85" s="71">
        <v>13733</v>
      </c>
      <c r="Y85" s="71">
        <v>22517</v>
      </c>
      <c r="Z85" s="71">
        <v>39583</v>
      </c>
      <c r="AA85" s="71">
        <v>10097</v>
      </c>
      <c r="AB85" s="71">
        <v>55230</v>
      </c>
      <c r="AC85" s="71">
        <v>0</v>
      </c>
      <c r="AD85" s="71">
        <v>6.138873559468319</v>
      </c>
      <c r="AE85" s="72"/>
      <c r="AF85" s="71">
        <v>56457467.846909292</v>
      </c>
      <c r="AG85" s="71">
        <v>2678964.4539831309</v>
      </c>
      <c r="AH85" s="71">
        <v>1012480.643394519</v>
      </c>
      <c r="AI85" s="71">
        <v>92757586.793624401</v>
      </c>
      <c r="AJ85" s="71">
        <v>116958847.0128859</v>
      </c>
      <c r="AK85" s="71">
        <v>0</v>
      </c>
      <c r="AL85" s="71">
        <v>0</v>
      </c>
      <c r="AM85" s="71">
        <v>7586772.9025489492</v>
      </c>
      <c r="AN85" s="71">
        <v>0</v>
      </c>
      <c r="AO85" s="71">
        <v>0</v>
      </c>
      <c r="AP85" s="71">
        <v>277452119.65334624</v>
      </c>
      <c r="AQ85" s="72"/>
      <c r="AR85" s="71">
        <v>1696</v>
      </c>
      <c r="AS85" s="71">
        <v>646</v>
      </c>
      <c r="AT85" s="71">
        <v>0</v>
      </c>
      <c r="AU85" s="71">
        <v>0</v>
      </c>
      <c r="AV85" s="71">
        <v>0</v>
      </c>
      <c r="AW85" s="71">
        <v>0</v>
      </c>
      <c r="AX85" s="71"/>
      <c r="AY85" s="72"/>
      <c r="AZ85" s="71">
        <v>7367.9</v>
      </c>
      <c r="BA85" s="71">
        <v>38803.5</v>
      </c>
      <c r="BB85" s="71">
        <v>0</v>
      </c>
      <c r="BC85" s="71">
        <v>0</v>
      </c>
      <c r="BD85" s="71">
        <v>0</v>
      </c>
      <c r="BE85" s="71">
        <v>0</v>
      </c>
      <c r="BF85" s="71"/>
      <c r="BG85" s="72"/>
      <c r="BH85" s="71">
        <v>0</v>
      </c>
      <c r="BI85" s="71">
        <v>0</v>
      </c>
      <c r="BJ85" s="71">
        <v>38.758000000000003</v>
      </c>
      <c r="BK85" s="71">
        <v>5.7279999999999998</v>
      </c>
      <c r="BL85" s="71">
        <v>21.087</v>
      </c>
      <c r="BM85" s="71">
        <v>0</v>
      </c>
      <c r="BN85" s="72"/>
      <c r="BO85" s="71">
        <v>0</v>
      </c>
      <c r="BP85" s="71">
        <v>0</v>
      </c>
      <c r="BQ85" s="71">
        <v>6</v>
      </c>
      <c r="BR85" s="71">
        <v>1</v>
      </c>
      <c r="BS85" s="71">
        <v>2</v>
      </c>
      <c r="BT85" s="71">
        <v>0</v>
      </c>
      <c r="BU85"/>
      <c r="BV85" s="70">
        <v>65.572999999999993</v>
      </c>
      <c r="BW85" s="70">
        <v>0</v>
      </c>
      <c r="BX85" s="70">
        <v>0</v>
      </c>
      <c r="BY85" s="70">
        <v>0</v>
      </c>
      <c r="BZ85" s="70">
        <v>0</v>
      </c>
      <c r="CA85" s="70">
        <v>0</v>
      </c>
      <c r="CB85" s="70">
        <v>0</v>
      </c>
      <c r="CC85" s="70">
        <v>0</v>
      </c>
      <c r="CD85" s="70">
        <v>0</v>
      </c>
    </row>
    <row r="86" spans="1:82">
      <c r="A86" s="70" t="s">
        <v>1797</v>
      </c>
      <c r="B86" s="70">
        <v>117</v>
      </c>
      <c r="C86" s="70">
        <v>15</v>
      </c>
      <c r="D86" s="70">
        <v>7</v>
      </c>
      <c r="E86" s="70">
        <v>2018</v>
      </c>
      <c r="F86" s="70" t="s">
        <v>183</v>
      </c>
      <c r="G86" s="70" t="s">
        <v>1782</v>
      </c>
      <c r="H86" s="70" t="s">
        <v>1783</v>
      </c>
      <c r="I86" s="148"/>
      <c r="J86" s="71">
        <v>99.13392888892308</v>
      </c>
      <c r="K86" s="71">
        <v>3.3218734018149676</v>
      </c>
      <c r="L86" s="71">
        <v>4.5708258164863755</v>
      </c>
      <c r="M86" s="71">
        <v>60.819233086697444</v>
      </c>
      <c r="N86" s="71">
        <v>75.910421013594998</v>
      </c>
      <c r="O86" s="71">
        <v>65.30194455886911</v>
      </c>
      <c r="P86" s="71">
        <v>48.324639052547063</v>
      </c>
      <c r="Q86" s="71">
        <v>3.4811922734074399</v>
      </c>
      <c r="R86" s="71">
        <v>0</v>
      </c>
      <c r="S86" s="71">
        <v>6.2136808834412713</v>
      </c>
      <c r="T86" s="72"/>
      <c r="U86" s="71">
        <v>5454677</v>
      </c>
      <c r="V86" s="71">
        <v>1642</v>
      </c>
      <c r="W86" s="71">
        <v>86</v>
      </c>
      <c r="X86" s="71">
        <v>13733</v>
      </c>
      <c r="Y86" s="71">
        <v>22645</v>
      </c>
      <c r="Z86" s="71">
        <v>39791</v>
      </c>
      <c r="AA86" s="71">
        <v>10110</v>
      </c>
      <c r="AB86" s="71">
        <v>54925</v>
      </c>
      <c r="AC86" s="71">
        <v>0</v>
      </c>
      <c r="AD86" s="71">
        <v>6.2136808834412713</v>
      </c>
      <c r="AE86" s="72"/>
      <c r="AF86" s="71">
        <v>60327288.031412713</v>
      </c>
      <c r="AG86" s="71">
        <v>2378934.6410718211</v>
      </c>
      <c r="AH86" s="71">
        <v>972667.15864790685</v>
      </c>
      <c r="AI86" s="71">
        <v>96121080.035092413</v>
      </c>
      <c r="AJ86" s="71">
        <v>111881285.6021305</v>
      </c>
      <c r="AK86" s="71">
        <v>0</v>
      </c>
      <c r="AL86" s="71">
        <v>0</v>
      </c>
      <c r="AM86" s="71">
        <v>7560487.2558373148</v>
      </c>
      <c r="AN86" s="71">
        <v>0</v>
      </c>
      <c r="AO86" s="71">
        <v>0</v>
      </c>
      <c r="AP86" s="71">
        <v>279241742.72419268</v>
      </c>
      <c r="AQ86" s="72"/>
      <c r="AR86" s="71">
        <v>1809</v>
      </c>
      <c r="AS86" s="71">
        <v>732</v>
      </c>
      <c r="AT86" s="71">
        <v>0</v>
      </c>
      <c r="AU86" s="71">
        <v>0</v>
      </c>
      <c r="AV86" s="71">
        <v>0</v>
      </c>
      <c r="AW86" s="71">
        <v>0</v>
      </c>
      <c r="AX86" s="71"/>
      <c r="AY86" s="72"/>
      <c r="AZ86" s="71">
        <v>7953.9</v>
      </c>
      <c r="BA86" s="71">
        <v>45660</v>
      </c>
      <c r="BB86" s="71">
        <v>0</v>
      </c>
      <c r="BC86" s="71">
        <v>0</v>
      </c>
      <c r="BD86" s="71">
        <v>0</v>
      </c>
      <c r="BE86" s="71">
        <v>0</v>
      </c>
      <c r="BF86" s="71"/>
      <c r="BG86" s="72"/>
      <c r="BH86" s="71">
        <v>0</v>
      </c>
      <c r="BI86" s="71">
        <v>0</v>
      </c>
      <c r="BJ86" s="71">
        <v>27.617999999999999</v>
      </c>
      <c r="BK86" s="71">
        <v>4.7359999999999998</v>
      </c>
      <c r="BL86" s="71">
        <v>20.943999999999999</v>
      </c>
      <c r="BM86" s="71">
        <v>0</v>
      </c>
      <c r="BN86" s="72"/>
      <c r="BO86" s="71">
        <v>0</v>
      </c>
      <c r="BP86" s="71">
        <v>0</v>
      </c>
      <c r="BQ86" s="71">
        <v>4</v>
      </c>
      <c r="BR86" s="71">
        <v>1</v>
      </c>
      <c r="BS86" s="71">
        <v>2</v>
      </c>
      <c r="BT86" s="71">
        <v>0</v>
      </c>
      <c r="BU86"/>
      <c r="BV86" s="70">
        <v>53.298000000000002</v>
      </c>
      <c r="BW86" s="70">
        <v>0</v>
      </c>
      <c r="BX86" s="70">
        <v>0</v>
      </c>
      <c r="BY86" s="70">
        <v>0</v>
      </c>
      <c r="BZ86" s="70">
        <v>0</v>
      </c>
      <c r="CA86" s="70">
        <v>0</v>
      </c>
      <c r="CB86" s="70">
        <v>0</v>
      </c>
      <c r="CC86" s="70">
        <v>0</v>
      </c>
      <c r="CD86" s="70">
        <v>0</v>
      </c>
    </row>
    <row r="87" spans="1:82">
      <c r="A87" s="70" t="s">
        <v>1798</v>
      </c>
      <c r="B87" s="70">
        <v>118</v>
      </c>
      <c r="C87" s="70">
        <v>16</v>
      </c>
      <c r="D87" s="70">
        <v>7</v>
      </c>
      <c r="E87" s="70">
        <v>2019</v>
      </c>
      <c r="F87" s="70" t="s">
        <v>158</v>
      </c>
      <c r="G87" s="70" t="s">
        <v>1782</v>
      </c>
      <c r="H87" s="70" t="s">
        <v>1783</v>
      </c>
      <c r="I87" s="148"/>
      <c r="J87" s="71">
        <v>100.64109049473048</v>
      </c>
      <c r="K87" s="71">
        <v>3.0334844906183545</v>
      </c>
      <c r="L87" s="71">
        <v>4.6101529780729678</v>
      </c>
      <c r="M87" s="71">
        <v>59.45065817608377</v>
      </c>
      <c r="N87" s="71">
        <v>72.864010841152407</v>
      </c>
      <c r="O87" s="71">
        <v>63.838213928011463</v>
      </c>
      <c r="P87" s="71">
        <v>48.255646281731231</v>
      </c>
      <c r="Q87" s="71">
        <v>3.3724017878586499</v>
      </c>
      <c r="R87" s="71">
        <v>0</v>
      </c>
      <c r="S87" s="71">
        <v>4.9127194457300982</v>
      </c>
      <c r="T87" s="72"/>
      <c r="U87" s="71">
        <v>5554377</v>
      </c>
      <c r="V87" s="71">
        <v>1642</v>
      </c>
      <c r="W87" s="71">
        <v>86</v>
      </c>
      <c r="X87" s="71">
        <v>13733</v>
      </c>
      <c r="Y87" s="71">
        <v>22796</v>
      </c>
      <c r="Z87" s="71">
        <v>39967</v>
      </c>
      <c r="AA87" s="71">
        <v>10020</v>
      </c>
      <c r="AB87" s="71">
        <v>54649</v>
      </c>
      <c r="AC87" s="71">
        <v>0</v>
      </c>
      <c r="AD87" s="71">
        <v>4.9127194457300982</v>
      </c>
      <c r="AE87" s="72"/>
      <c r="AF87" s="71">
        <v>60851250.208573617</v>
      </c>
      <c r="AG87" s="71">
        <v>2297086.3214792232</v>
      </c>
      <c r="AH87" s="71">
        <v>1029569.565786237</v>
      </c>
      <c r="AI87" s="71">
        <v>97801919.243133336</v>
      </c>
      <c r="AJ87" s="71">
        <v>108058785.9571342</v>
      </c>
      <c r="AK87" s="71">
        <v>0</v>
      </c>
      <c r="AL87" s="71">
        <v>0</v>
      </c>
      <c r="AM87" s="71">
        <v>7442782.402548261</v>
      </c>
      <c r="AN87" s="71">
        <v>0</v>
      </c>
      <c r="AO87" s="71">
        <v>0</v>
      </c>
      <c r="AP87" s="71">
        <v>277481393.69865489</v>
      </c>
      <c r="AQ87" s="72"/>
      <c r="AR87" s="71">
        <v>1934</v>
      </c>
      <c r="AS87" s="71">
        <v>815</v>
      </c>
      <c r="AT87" s="71">
        <v>0</v>
      </c>
      <c r="AU87" s="71">
        <v>0</v>
      </c>
      <c r="AV87" s="71">
        <v>0</v>
      </c>
      <c r="AW87" s="71">
        <v>0</v>
      </c>
      <c r="AX87" s="71"/>
      <c r="AY87" s="72"/>
      <c r="AZ87" s="71">
        <v>8596.8999999999978</v>
      </c>
      <c r="BA87" s="71">
        <v>51519.100000000013</v>
      </c>
      <c r="BB87" s="71">
        <v>0</v>
      </c>
      <c r="BC87" s="71">
        <v>0</v>
      </c>
      <c r="BD87" s="71">
        <v>0</v>
      </c>
      <c r="BE87" s="71">
        <v>0</v>
      </c>
      <c r="BF87" s="71"/>
      <c r="BG87" s="72"/>
      <c r="BH87" s="71">
        <v>0</v>
      </c>
      <c r="BI87" s="71">
        <v>0</v>
      </c>
      <c r="BJ87" s="71">
        <v>36.112000000000002</v>
      </c>
      <c r="BK87" s="71">
        <v>65.281999999999996</v>
      </c>
      <c r="BL87" s="71">
        <v>19.811</v>
      </c>
      <c r="BM87" s="71">
        <v>0</v>
      </c>
      <c r="BN87" s="72"/>
      <c r="BO87" s="71">
        <v>0</v>
      </c>
      <c r="BP87" s="71">
        <v>0</v>
      </c>
      <c r="BQ87" s="71">
        <v>5</v>
      </c>
      <c r="BR87" s="71">
        <v>1</v>
      </c>
      <c r="BS87" s="71">
        <v>2</v>
      </c>
      <c r="BT87" s="71">
        <v>0</v>
      </c>
      <c r="BU87"/>
      <c r="BV87" s="70">
        <v>121.205</v>
      </c>
      <c r="BW87" s="70">
        <v>0</v>
      </c>
      <c r="BX87" s="70">
        <v>0</v>
      </c>
      <c r="BY87" s="70">
        <v>0</v>
      </c>
      <c r="BZ87" s="70">
        <v>0</v>
      </c>
      <c r="CA87" s="70">
        <v>0</v>
      </c>
      <c r="CB87" s="70">
        <v>0</v>
      </c>
      <c r="CC87" s="70">
        <v>0</v>
      </c>
      <c r="CD87" s="70">
        <v>0</v>
      </c>
    </row>
    <row r="88" spans="1:82">
      <c r="A88" s="70" t="s">
        <v>1799</v>
      </c>
      <c r="B88" s="70">
        <v>119</v>
      </c>
      <c r="C88" s="70">
        <v>17</v>
      </c>
      <c r="D88" s="70">
        <v>7</v>
      </c>
      <c r="E88" s="70">
        <v>2020</v>
      </c>
      <c r="F88" s="70" t="s">
        <v>159</v>
      </c>
      <c r="G88" s="70" t="s">
        <v>1782</v>
      </c>
      <c r="H88" s="70" t="s">
        <v>1783</v>
      </c>
      <c r="I88" s="148"/>
      <c r="J88" s="71">
        <v>93.677478228602581</v>
      </c>
      <c r="K88" s="71">
        <v>3.6405557032577502</v>
      </c>
      <c r="L88" s="71">
        <v>4.2023393062514387</v>
      </c>
      <c r="M88" s="71">
        <v>54.366096347857152</v>
      </c>
      <c r="N88" s="71">
        <v>70.18285353290895</v>
      </c>
      <c r="O88" s="71">
        <v>56.120225041566883</v>
      </c>
      <c r="P88" s="71">
        <v>45.794408277296647</v>
      </c>
      <c r="Q88" s="71">
        <v>3.2098217818372001</v>
      </c>
      <c r="R88" s="71">
        <v>0</v>
      </c>
      <c r="S88" s="71">
        <v>8.4697256837246524</v>
      </c>
      <c r="T88" s="72"/>
      <c r="U88" s="71">
        <v>6264222</v>
      </c>
      <c r="V88" s="71">
        <v>1677</v>
      </c>
      <c r="W88" s="71">
        <v>85</v>
      </c>
      <c r="X88" s="71">
        <v>13967</v>
      </c>
      <c r="Y88" s="71">
        <v>23012</v>
      </c>
      <c r="Z88" s="71">
        <v>40102</v>
      </c>
      <c r="AA88" s="71">
        <v>10107</v>
      </c>
      <c r="AB88" s="71">
        <v>54440</v>
      </c>
      <c r="AC88" s="71">
        <v>0</v>
      </c>
      <c r="AD88" s="71">
        <v>8.4697256837246524</v>
      </c>
      <c r="AE88" s="72"/>
      <c r="AF88" s="71">
        <v>67274228.522298902</v>
      </c>
      <c r="AG88" s="71">
        <v>2600497.901658922</v>
      </c>
      <c r="AH88" s="71">
        <v>760812.10320735816</v>
      </c>
      <c r="AI88" s="71">
        <v>90853700.030764148</v>
      </c>
      <c r="AJ88" s="71">
        <v>108912132.7818163</v>
      </c>
      <c r="AK88" s="71"/>
      <c r="AL88" s="71"/>
      <c r="AM88" s="71">
        <v>7105024.8410151973</v>
      </c>
      <c r="AN88" s="71"/>
      <c r="AO88" s="71"/>
      <c r="AP88" s="71">
        <v>277506396.18076086</v>
      </c>
      <c r="AQ88" s="72"/>
      <c r="AR88" s="71">
        <v>2038</v>
      </c>
      <c r="AS88" s="71">
        <v>909</v>
      </c>
      <c r="AT88" s="71">
        <v>0</v>
      </c>
      <c r="AU88" s="71">
        <v>0</v>
      </c>
      <c r="AV88" s="71">
        <v>0</v>
      </c>
      <c r="AW88" s="71">
        <v>0</v>
      </c>
      <c r="AX88" s="71"/>
      <c r="AY88" s="72"/>
      <c r="AZ88" s="71">
        <v>9183.9999999999836</v>
      </c>
      <c r="BA88" s="71">
        <v>59047.799999999981</v>
      </c>
      <c r="BB88" s="71">
        <v>0</v>
      </c>
      <c r="BC88" s="71">
        <v>0</v>
      </c>
      <c r="BD88" s="71">
        <v>0</v>
      </c>
      <c r="BE88" s="71">
        <v>0</v>
      </c>
      <c r="BF88" s="71"/>
      <c r="BG88" s="72"/>
      <c r="BH88" s="71">
        <v>0</v>
      </c>
      <c r="BI88" s="71">
        <v>0</v>
      </c>
      <c r="BJ88" s="71">
        <v>32.938000000000002</v>
      </c>
      <c r="BK88" s="71">
        <v>0.93300000000000005</v>
      </c>
      <c r="BL88" s="71">
        <v>26.749000000000002</v>
      </c>
      <c r="BM88" s="71">
        <v>0</v>
      </c>
      <c r="BN88" s="72"/>
      <c r="BO88" s="71">
        <v>0</v>
      </c>
      <c r="BP88" s="71">
        <v>0</v>
      </c>
      <c r="BQ88" s="71">
        <v>5</v>
      </c>
      <c r="BR88" s="71">
        <v>1</v>
      </c>
      <c r="BS88" s="71">
        <v>2</v>
      </c>
      <c r="BT88" s="71">
        <v>0</v>
      </c>
      <c r="BU88"/>
      <c r="BV88" s="70">
        <v>60.62</v>
      </c>
      <c r="BW88" s="70">
        <v>0</v>
      </c>
      <c r="BX88" s="70">
        <v>0</v>
      </c>
      <c r="BY88" s="70">
        <v>0</v>
      </c>
      <c r="BZ88" s="70">
        <v>0</v>
      </c>
      <c r="CA88" s="70">
        <v>0</v>
      </c>
      <c r="CB88" s="70">
        <v>0</v>
      </c>
      <c r="CC88" s="70">
        <v>0</v>
      </c>
      <c r="CD88" s="70">
        <v>0</v>
      </c>
    </row>
    <row r="89" spans="1:82">
      <c r="A89" s="70" t="s">
        <v>1800</v>
      </c>
      <c r="B89" s="70">
        <v>119</v>
      </c>
      <c r="C89" s="70">
        <v>18</v>
      </c>
      <c r="D89" s="70">
        <v>7</v>
      </c>
      <c r="E89" s="70">
        <v>2021</v>
      </c>
      <c r="F89" s="70" t="s">
        <v>160</v>
      </c>
      <c r="G89" s="70" t="s">
        <v>1782</v>
      </c>
      <c r="H89" s="70" t="s">
        <v>1783</v>
      </c>
      <c r="I89" s="148"/>
      <c r="J89" s="71">
        <v>90.149982209223992</v>
      </c>
      <c r="K89" s="71">
        <v>3.8768984917362026</v>
      </c>
      <c r="L89" s="71">
        <v>3.4813389069361258</v>
      </c>
      <c r="M89" s="71">
        <v>57.825250226256571</v>
      </c>
      <c r="N89" s="71">
        <v>74.673568039798539</v>
      </c>
      <c r="O89" s="71">
        <v>54.773167390080204</v>
      </c>
      <c r="P89" s="71">
        <v>46.870354077721089</v>
      </c>
      <c r="Q89" s="71">
        <v>3.16919380242543</v>
      </c>
      <c r="R89" s="71">
        <v>0</v>
      </c>
      <c r="S89" s="71">
        <v>4.6634316720700397</v>
      </c>
      <c r="T89" s="72"/>
      <c r="U89" s="71">
        <v>5454360</v>
      </c>
      <c r="V89" s="71">
        <v>1677</v>
      </c>
      <c r="W89" s="71">
        <v>85</v>
      </c>
      <c r="X89" s="71">
        <v>13967</v>
      </c>
      <c r="Y89" s="71">
        <v>23207</v>
      </c>
      <c r="Z89" s="71">
        <v>40300</v>
      </c>
      <c r="AA89" s="71">
        <v>10087</v>
      </c>
      <c r="AB89" s="71">
        <v>54279</v>
      </c>
      <c r="AC89" s="71">
        <v>0</v>
      </c>
      <c r="AD89" s="71">
        <v>4.6634316720700397</v>
      </c>
      <c r="AE89" s="72"/>
      <c r="AF89" s="71">
        <v>55174582.835692763</v>
      </c>
      <c r="AG89" s="71">
        <v>2755911.5778314252</v>
      </c>
      <c r="AH89" s="71">
        <v>607036.03871856618</v>
      </c>
      <c r="AI89" s="71">
        <v>95493073.522011489</v>
      </c>
      <c r="AJ89" s="71">
        <v>109829424.0115982</v>
      </c>
      <c r="AK89" s="71">
        <v>0</v>
      </c>
      <c r="AL89" s="71">
        <v>0</v>
      </c>
      <c r="AM89" s="71">
        <v>7124872.5663197348</v>
      </c>
      <c r="AN89" s="71">
        <v>0</v>
      </c>
      <c r="AO89" s="71">
        <v>0</v>
      </c>
      <c r="AP89" s="71">
        <v>270984900.55217218</v>
      </c>
      <c r="AQ89" s="72"/>
      <c r="AR89" s="71">
        <v>2161</v>
      </c>
      <c r="AS89" s="71">
        <v>1015</v>
      </c>
      <c r="AT89" s="71">
        <v>0</v>
      </c>
      <c r="AU89" s="71">
        <v>0</v>
      </c>
      <c r="AV89" s="71">
        <v>0</v>
      </c>
      <c r="AW89" s="71">
        <v>0</v>
      </c>
      <c r="AX89" s="71"/>
      <c r="AY89" s="72"/>
      <c r="AZ89" s="71">
        <v>9919.5999999999767</v>
      </c>
      <c r="BA89" s="71">
        <v>93689.099999999933</v>
      </c>
      <c r="BB89" s="71">
        <v>0</v>
      </c>
      <c r="BC89" s="71">
        <v>0</v>
      </c>
      <c r="BD89" s="71">
        <v>0</v>
      </c>
      <c r="BE89" s="71">
        <v>0</v>
      </c>
      <c r="BF89" s="71"/>
      <c r="BG89" s="72"/>
      <c r="BH89" s="71">
        <v>0</v>
      </c>
      <c r="BI89" s="71">
        <v>0</v>
      </c>
      <c r="BJ89" s="71">
        <v>28.542000000000002</v>
      </c>
      <c r="BK89" s="71">
        <v>4.1779999999999999</v>
      </c>
      <c r="BL89" s="71">
        <v>16.737000000000002</v>
      </c>
      <c r="BM89" s="71">
        <v>0</v>
      </c>
      <c r="BN89" s="72"/>
      <c r="BO89" s="71">
        <v>0</v>
      </c>
      <c r="BP89" s="71">
        <v>0</v>
      </c>
      <c r="BQ89" s="71">
        <v>5</v>
      </c>
      <c r="BR89" s="71">
        <v>1</v>
      </c>
      <c r="BS89" s="71">
        <v>2</v>
      </c>
      <c r="BT89" s="71">
        <v>0</v>
      </c>
      <c r="BU89"/>
      <c r="BV89" s="70">
        <v>49.457000000000001</v>
      </c>
      <c r="BW89" s="70">
        <v>0</v>
      </c>
      <c r="BX89" s="70">
        <v>0</v>
      </c>
      <c r="BY89" s="70">
        <v>0</v>
      </c>
      <c r="BZ89" s="70">
        <v>0</v>
      </c>
      <c r="CA89" s="70">
        <v>0</v>
      </c>
      <c r="CB89" s="70">
        <v>0</v>
      </c>
      <c r="CC89" s="70">
        <v>0</v>
      </c>
      <c r="CD89" s="70">
        <v>0</v>
      </c>
    </row>
    <row r="90" spans="1:82">
      <c r="A90" s="70" t="s">
        <v>1801</v>
      </c>
      <c r="B90" s="70">
        <v>119</v>
      </c>
      <c r="C90" s="70">
        <v>19</v>
      </c>
      <c r="D90" s="70">
        <v>7</v>
      </c>
      <c r="E90" s="70">
        <v>2022</v>
      </c>
      <c r="F90" s="70" t="s">
        <v>161</v>
      </c>
      <c r="G90" s="70" t="s">
        <v>1782</v>
      </c>
      <c r="H90" s="70" t="s">
        <v>1783</v>
      </c>
      <c r="I90" s="148"/>
      <c r="J90" s="71">
        <v>83.480891723330444</v>
      </c>
      <c r="K90" s="71">
        <v>3.4782532737090031</v>
      </c>
      <c r="L90" s="71">
        <v>3.2023805711356923</v>
      </c>
      <c r="M90" s="71">
        <v>55.58323267847738</v>
      </c>
      <c r="N90" s="71">
        <v>78.398474492275767</v>
      </c>
      <c r="O90" s="71">
        <v>57.80963699211879</v>
      </c>
      <c r="P90" s="71">
        <v>46.546449023585396</v>
      </c>
      <c r="Q90" s="71">
        <v>3.1694934507389099</v>
      </c>
      <c r="R90" s="71">
        <v>0</v>
      </c>
      <c r="S90" s="71">
        <v>6.0078833579237276</v>
      </c>
      <c r="T90" s="72"/>
      <c r="U90" s="71">
        <v>5827688</v>
      </c>
      <c r="V90" s="71">
        <v>1677</v>
      </c>
      <c r="W90" s="71">
        <v>85</v>
      </c>
      <c r="X90" s="71">
        <v>13967</v>
      </c>
      <c r="Y90" s="71">
        <v>23313</v>
      </c>
      <c r="Z90" s="71">
        <v>40412</v>
      </c>
      <c r="AA90" s="71">
        <v>10170</v>
      </c>
      <c r="AB90" s="71">
        <v>53839</v>
      </c>
      <c r="AC90" s="71">
        <v>0</v>
      </c>
      <c r="AD90" s="71">
        <v>6.0078833579237276</v>
      </c>
      <c r="AE90" s="72"/>
      <c r="AF90" s="71">
        <v>52735979.888651587</v>
      </c>
      <c r="AG90" s="71">
        <v>2614763.0039306893</v>
      </c>
      <c r="AH90" s="71">
        <v>661438.2741024819</v>
      </c>
      <c r="AI90" s="71">
        <v>90068469.565290421</v>
      </c>
      <c r="AJ90" s="71">
        <v>119290916.4949927</v>
      </c>
      <c r="AK90" s="71">
        <v>0</v>
      </c>
      <c r="AL90" s="71">
        <v>0</v>
      </c>
      <c r="AM90" s="71">
        <v>6952084.4035846945</v>
      </c>
      <c r="AN90" s="71">
        <v>0</v>
      </c>
      <c r="AO90" s="71">
        <v>0</v>
      </c>
      <c r="AP90" s="71">
        <v>272323651.63055259</v>
      </c>
      <c r="AQ90" s="72"/>
      <c r="AR90" s="71">
        <v>2301</v>
      </c>
      <c r="AS90" s="71">
        <v>1080</v>
      </c>
      <c r="AT90" s="71">
        <v>0</v>
      </c>
      <c r="AU90" s="71">
        <v>0</v>
      </c>
      <c r="AV90" s="71">
        <v>0</v>
      </c>
      <c r="AW90" s="71">
        <v>0</v>
      </c>
      <c r="AX90" s="71"/>
      <c r="AY90" s="72"/>
      <c r="AZ90" s="71">
        <v>10786.399999999971</v>
      </c>
      <c r="BA90" s="71">
        <v>102147.89999999994</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1802</v>
      </c>
      <c r="B91" s="70">
        <v>119</v>
      </c>
      <c r="C91" s="70">
        <v>20</v>
      </c>
      <c r="D91" s="70">
        <v>7</v>
      </c>
      <c r="E91" s="70">
        <v>2023</v>
      </c>
      <c r="F91" s="70" t="s">
        <v>1539</v>
      </c>
      <c r="G91" s="70" t="s">
        <v>1782</v>
      </c>
      <c r="H91" s="70" t="s">
        <v>1783</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2505</v>
      </c>
      <c r="AS91" s="71">
        <v>1104</v>
      </c>
      <c r="AT91" s="71">
        <v>0</v>
      </c>
      <c r="AU91" s="71">
        <v>0</v>
      </c>
      <c r="AV91" s="71">
        <v>0</v>
      </c>
      <c r="AW91" s="71">
        <v>0</v>
      </c>
      <c r="AX91" s="71"/>
      <c r="AY91" s="72"/>
      <c r="AZ91" s="71">
        <v>12105.399999999941</v>
      </c>
      <c r="BA91" s="71">
        <v>113299.29999999993</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1803</v>
      </c>
      <c r="B92" s="70">
        <v>119</v>
      </c>
      <c r="C92" s="70">
        <v>21</v>
      </c>
      <c r="D92" s="70">
        <v>7</v>
      </c>
      <c r="E92" s="70">
        <v>2024</v>
      </c>
      <c r="F92" s="70" t="s">
        <v>1554</v>
      </c>
      <c r="G92" s="70" t="s">
        <v>1782</v>
      </c>
      <c r="H92" s="70" t="s">
        <v>1783</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1804</v>
      </c>
      <c r="B93" s="70">
        <v>86</v>
      </c>
      <c r="C93" s="70">
        <v>1</v>
      </c>
      <c r="D93" s="70">
        <v>6</v>
      </c>
      <c r="E93" s="70">
        <v>1990</v>
      </c>
      <c r="F93" s="70" t="s">
        <v>787</v>
      </c>
      <c r="G93" s="70" t="s">
        <v>1805</v>
      </c>
      <c r="H93" s="70" t="s">
        <v>1806</v>
      </c>
      <c r="I93" s="148"/>
      <c r="J93" s="71">
        <v>391.40448060183098</v>
      </c>
      <c r="K93" s="71">
        <v>3.7061781377326972</v>
      </c>
      <c r="L93" s="71">
        <v>7.4411503514298962</v>
      </c>
      <c r="M93" s="71">
        <v>18.01801564039387</v>
      </c>
      <c r="N93" s="71">
        <v>29.705510074912691</v>
      </c>
      <c r="O93" s="71">
        <v>34.059328273778192</v>
      </c>
      <c r="P93" s="71">
        <v>34.957216660017998</v>
      </c>
      <c r="Q93" s="71">
        <v>2.37346371570038</v>
      </c>
      <c r="R93" s="71">
        <v>0</v>
      </c>
      <c r="S93" s="71">
        <v>2.3135865593231419</v>
      </c>
      <c r="T93" s="72"/>
      <c r="U93" s="71">
        <v>16514607</v>
      </c>
      <c r="V93" s="71">
        <v>1311</v>
      </c>
      <c r="W93" s="71">
        <v>79</v>
      </c>
      <c r="X93" s="71">
        <v>6443</v>
      </c>
      <c r="Y93" s="71">
        <v>9797</v>
      </c>
      <c r="Z93" s="71">
        <v>14009</v>
      </c>
      <c r="AA93" s="71">
        <v>8488</v>
      </c>
      <c r="AB93" s="71">
        <v>38537</v>
      </c>
      <c r="AC93" s="71">
        <v>0</v>
      </c>
      <c r="AD93" s="71">
        <v>2.3135865593231419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1807</v>
      </c>
      <c r="B94" s="70">
        <v>87</v>
      </c>
      <c r="C94" s="70">
        <v>2</v>
      </c>
      <c r="D94" s="70">
        <v>6</v>
      </c>
      <c r="E94" s="70">
        <v>2005</v>
      </c>
      <c r="F94" s="70" t="s">
        <v>789</v>
      </c>
      <c r="G94" s="70" t="s">
        <v>1805</v>
      </c>
      <c r="H94" s="70" t="s">
        <v>1806</v>
      </c>
      <c r="I94" s="148"/>
      <c r="J94" s="71">
        <v>395.70355294916999</v>
      </c>
      <c r="K94" s="71">
        <v>3.027971535255563</v>
      </c>
      <c r="L94" s="71">
        <v>9.0122583572665551</v>
      </c>
      <c r="M94" s="71">
        <v>53.31428840402328</v>
      </c>
      <c r="N94" s="71">
        <v>49.387130374544967</v>
      </c>
      <c r="O94" s="71">
        <v>52.486936329883733</v>
      </c>
      <c r="P94" s="71">
        <v>45.021624387430393</v>
      </c>
      <c r="Q94" s="71">
        <v>2.4325132321553502</v>
      </c>
      <c r="R94" s="71">
        <v>0</v>
      </c>
      <c r="S94" s="71">
        <v>2.8899220872011289</v>
      </c>
      <c r="T94" s="72"/>
      <c r="U94" s="71">
        <v>17467976</v>
      </c>
      <c r="V94" s="71">
        <v>1374</v>
      </c>
      <c r="W94" s="71">
        <v>108</v>
      </c>
      <c r="X94" s="71">
        <v>8967</v>
      </c>
      <c r="Y94" s="71">
        <v>13336</v>
      </c>
      <c r="Z94" s="71">
        <v>24982</v>
      </c>
      <c r="AA94" s="71">
        <v>8953</v>
      </c>
      <c r="AB94" s="71">
        <v>41289</v>
      </c>
      <c r="AC94" s="71">
        <v>0</v>
      </c>
      <c r="AD94" s="71">
        <v>2.8899220872011289</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1808</v>
      </c>
      <c r="B95" s="70">
        <v>88</v>
      </c>
      <c r="C95" s="70">
        <v>3</v>
      </c>
      <c r="D95" s="70">
        <v>6</v>
      </c>
      <c r="E95" s="70">
        <v>2006</v>
      </c>
      <c r="F95" s="70" t="s">
        <v>790</v>
      </c>
      <c r="G95" s="70" t="s">
        <v>1805</v>
      </c>
      <c r="H95" s="70" t="s">
        <v>1806</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1809</v>
      </c>
      <c r="B96" s="70">
        <v>89</v>
      </c>
      <c r="C96" s="70">
        <v>4</v>
      </c>
      <c r="D96" s="70">
        <v>6</v>
      </c>
      <c r="E96" s="70">
        <v>2007</v>
      </c>
      <c r="F96" s="70" t="s">
        <v>791</v>
      </c>
      <c r="G96" s="70" t="s">
        <v>1805</v>
      </c>
      <c r="H96" s="70" t="s">
        <v>1806</v>
      </c>
      <c r="I96" s="148"/>
      <c r="J96" s="71">
        <v>444.23320470768562</v>
      </c>
      <c r="K96" s="71">
        <v>2.95465740654641</v>
      </c>
      <c r="L96" s="71">
        <v>7.7599310491184266</v>
      </c>
      <c r="M96" s="71">
        <v>51.888875970469471</v>
      </c>
      <c r="N96" s="71">
        <v>55.261465424568478</v>
      </c>
      <c r="O96" s="71">
        <v>52.080545970711157</v>
      </c>
      <c r="P96" s="71">
        <v>46.101494732980917</v>
      </c>
      <c r="Q96" s="71">
        <v>2.68097626493608</v>
      </c>
      <c r="R96" s="71">
        <v>0</v>
      </c>
      <c r="S96" s="71">
        <v>2.8703705845396219</v>
      </c>
      <c r="T96" s="72"/>
      <c r="U96" s="71">
        <v>21807161</v>
      </c>
      <c r="V96" s="71">
        <v>1248</v>
      </c>
      <c r="W96" s="71">
        <v>91</v>
      </c>
      <c r="X96" s="71">
        <v>10548</v>
      </c>
      <c r="Y96" s="71">
        <v>14661</v>
      </c>
      <c r="Z96" s="71">
        <v>25769</v>
      </c>
      <c r="AA96" s="71">
        <v>9028</v>
      </c>
      <c r="AB96" s="71">
        <v>43100</v>
      </c>
      <c r="AC96" s="71">
        <v>0</v>
      </c>
      <c r="AD96" s="71">
        <v>2.8703705845396219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1810</v>
      </c>
      <c r="B97" s="70">
        <v>90</v>
      </c>
      <c r="C97" s="70">
        <v>5</v>
      </c>
      <c r="D97" s="70">
        <v>6</v>
      </c>
      <c r="E97" s="70">
        <v>2008</v>
      </c>
      <c r="F97" s="70" t="s">
        <v>792</v>
      </c>
      <c r="G97" s="70" t="s">
        <v>1805</v>
      </c>
      <c r="H97" s="70" t="s">
        <v>1806</v>
      </c>
      <c r="I97" s="148"/>
      <c r="J97" s="71">
        <v>441.57493702452308</v>
      </c>
      <c r="K97" s="71">
        <v>2.2173123699159052</v>
      </c>
      <c r="L97" s="71">
        <v>6.9351736325705922</v>
      </c>
      <c r="M97" s="71">
        <v>53.509087111387323</v>
      </c>
      <c r="N97" s="71">
        <v>56.176491085451801</v>
      </c>
      <c r="O97" s="71">
        <v>51.167844973237123</v>
      </c>
      <c r="P97" s="71">
        <v>45.350161849672737</v>
      </c>
      <c r="Q97" s="71">
        <v>2.6874690845478701</v>
      </c>
      <c r="R97" s="71">
        <v>0</v>
      </c>
      <c r="S97" s="71">
        <v>2.2596037146206722</v>
      </c>
      <c r="T97" s="72"/>
      <c r="U97" s="71">
        <v>22722834</v>
      </c>
      <c r="V97" s="71">
        <v>1248</v>
      </c>
      <c r="W97" s="71">
        <v>91</v>
      </c>
      <c r="X97" s="71">
        <v>10548</v>
      </c>
      <c r="Y97" s="71">
        <v>15324</v>
      </c>
      <c r="Z97" s="71">
        <v>26206</v>
      </c>
      <c r="AA97" s="71">
        <v>8891</v>
      </c>
      <c r="AB97" s="71">
        <v>43915</v>
      </c>
      <c r="AC97" s="71">
        <v>0</v>
      </c>
      <c r="AD97" s="71">
        <v>2.2596037146206722</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1811</v>
      </c>
      <c r="B98" s="70">
        <v>91</v>
      </c>
      <c r="C98" s="70">
        <v>6</v>
      </c>
      <c r="D98" s="70">
        <v>6</v>
      </c>
      <c r="E98" s="70">
        <v>2009</v>
      </c>
      <c r="F98" s="70" t="s">
        <v>176</v>
      </c>
      <c r="G98" s="70" t="s">
        <v>1805</v>
      </c>
      <c r="H98" s="70" t="s">
        <v>1806</v>
      </c>
      <c r="I98" s="148"/>
      <c r="J98" s="71">
        <v>340.03718858456261</v>
      </c>
      <c r="K98" s="71">
        <v>2.3538964148709289</v>
      </c>
      <c r="L98" s="71">
        <v>7.5939016245725961</v>
      </c>
      <c r="M98" s="71">
        <v>51.266012852325552</v>
      </c>
      <c r="N98" s="71">
        <v>50.465659697387089</v>
      </c>
      <c r="O98" s="71">
        <v>52.660165822908333</v>
      </c>
      <c r="P98" s="71">
        <v>43.165953359356507</v>
      </c>
      <c r="Q98" s="71">
        <v>2.6169101192691602</v>
      </c>
      <c r="R98" s="71">
        <v>0</v>
      </c>
      <c r="S98" s="71">
        <v>3.1148426978843662</v>
      </c>
      <c r="T98" s="72"/>
      <c r="U98" s="71">
        <v>15270106</v>
      </c>
      <c r="V98" s="71">
        <v>1458</v>
      </c>
      <c r="W98" s="71">
        <v>155</v>
      </c>
      <c r="X98" s="71">
        <v>10947</v>
      </c>
      <c r="Y98" s="71">
        <v>15949</v>
      </c>
      <c r="Z98" s="71">
        <v>26621</v>
      </c>
      <c r="AA98" s="71">
        <v>8688</v>
      </c>
      <c r="AB98" s="71">
        <v>44889</v>
      </c>
      <c r="AC98" s="71">
        <v>0</v>
      </c>
      <c r="AD98" s="71">
        <v>3.1148426978843662</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29.88</v>
      </c>
      <c r="BK98" s="71">
        <v>0</v>
      </c>
      <c r="BL98" s="71">
        <v>0</v>
      </c>
      <c r="BM98" s="71">
        <v>0</v>
      </c>
      <c r="BN98" s="72"/>
      <c r="BO98" s="71">
        <v>0</v>
      </c>
      <c r="BP98" s="71">
        <v>0</v>
      </c>
      <c r="BQ98" s="71">
        <v>3</v>
      </c>
      <c r="BR98" s="71">
        <v>0</v>
      </c>
      <c r="BS98" s="71">
        <v>0</v>
      </c>
      <c r="BT98" s="71">
        <v>0</v>
      </c>
      <c r="BU98"/>
      <c r="BV98" s="70">
        <v>29.88</v>
      </c>
      <c r="BW98" s="70">
        <v>0</v>
      </c>
      <c r="BX98" s="70">
        <v>0</v>
      </c>
      <c r="BY98" s="70">
        <v>0</v>
      </c>
      <c r="BZ98" s="70">
        <v>0</v>
      </c>
      <c r="CA98" s="70">
        <v>0</v>
      </c>
      <c r="CB98" s="70">
        <v>0</v>
      </c>
      <c r="CC98" s="70">
        <v>0</v>
      </c>
      <c r="CD98" s="70">
        <v>0</v>
      </c>
    </row>
    <row r="99" spans="1:82">
      <c r="A99" s="70" t="s">
        <v>1812</v>
      </c>
      <c r="B99" s="70">
        <v>92</v>
      </c>
      <c r="C99" s="70">
        <v>7</v>
      </c>
      <c r="D99" s="70">
        <v>6</v>
      </c>
      <c r="E99" s="70">
        <v>2010</v>
      </c>
      <c r="F99" s="70" t="s">
        <v>177</v>
      </c>
      <c r="G99" s="70" t="s">
        <v>1805</v>
      </c>
      <c r="H99" s="70" t="s">
        <v>1806</v>
      </c>
      <c r="I99" s="148"/>
      <c r="J99" s="71">
        <v>460.59333525814111</v>
      </c>
      <c r="K99" s="71">
        <v>2.5205815950883359</v>
      </c>
      <c r="L99" s="71">
        <v>7.2931878139751056</v>
      </c>
      <c r="M99" s="71">
        <v>49.045998126222628</v>
      </c>
      <c r="N99" s="71">
        <v>58.009116604580583</v>
      </c>
      <c r="O99" s="71">
        <v>53.426690466664709</v>
      </c>
      <c r="P99" s="71">
        <v>43.593847814207159</v>
      </c>
      <c r="Q99" s="71">
        <v>2.7749260873955799</v>
      </c>
      <c r="R99" s="71">
        <v>0</v>
      </c>
      <c r="S99" s="71">
        <v>3.724947281290155</v>
      </c>
      <c r="T99" s="72"/>
      <c r="U99" s="71">
        <v>22592076</v>
      </c>
      <c r="V99" s="71">
        <v>1458</v>
      </c>
      <c r="W99" s="71">
        <v>155</v>
      </c>
      <c r="X99" s="71">
        <v>10947</v>
      </c>
      <c r="Y99" s="71">
        <v>16478</v>
      </c>
      <c r="Z99" s="71">
        <v>27134</v>
      </c>
      <c r="AA99" s="71">
        <v>8555</v>
      </c>
      <c r="AB99" s="71">
        <v>45611</v>
      </c>
      <c r="AC99" s="71">
        <v>0</v>
      </c>
      <c r="AD99" s="71">
        <v>3.724947281290155</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32.055</v>
      </c>
      <c r="BK99" s="71">
        <v>0</v>
      </c>
      <c r="BL99" s="71">
        <v>0</v>
      </c>
      <c r="BM99" s="71">
        <v>0</v>
      </c>
      <c r="BN99" s="72"/>
      <c r="BO99" s="71">
        <v>0</v>
      </c>
      <c r="BP99" s="71">
        <v>0</v>
      </c>
      <c r="BQ99" s="71">
        <v>3</v>
      </c>
      <c r="BR99" s="71">
        <v>0</v>
      </c>
      <c r="BS99" s="71">
        <v>0</v>
      </c>
      <c r="BT99" s="71">
        <v>0</v>
      </c>
      <c r="BU99"/>
      <c r="BV99" s="70">
        <v>32.055</v>
      </c>
      <c r="BW99" s="70">
        <v>0</v>
      </c>
      <c r="BX99" s="70">
        <v>0</v>
      </c>
      <c r="BY99" s="70">
        <v>0</v>
      </c>
      <c r="BZ99" s="70">
        <v>0</v>
      </c>
      <c r="CA99" s="70">
        <v>0</v>
      </c>
      <c r="CB99" s="70">
        <v>0</v>
      </c>
      <c r="CC99" s="70">
        <v>0</v>
      </c>
      <c r="CD99" s="70">
        <v>0</v>
      </c>
    </row>
    <row r="100" spans="1:82">
      <c r="A100" s="70" t="s">
        <v>1813</v>
      </c>
      <c r="B100" s="70">
        <v>93</v>
      </c>
      <c r="C100" s="70">
        <v>8</v>
      </c>
      <c r="D100" s="70">
        <v>6</v>
      </c>
      <c r="E100" s="70">
        <v>2011</v>
      </c>
      <c r="F100" s="70" t="s">
        <v>178</v>
      </c>
      <c r="G100" s="70" t="s">
        <v>1805</v>
      </c>
      <c r="H100" s="70" t="s">
        <v>1806</v>
      </c>
      <c r="I100" s="148"/>
      <c r="J100" s="71">
        <v>480.2557769545225</v>
      </c>
      <c r="K100" s="71">
        <v>3.619636571777257</v>
      </c>
      <c r="L100" s="71">
        <v>7.7707327251116496</v>
      </c>
      <c r="M100" s="71">
        <v>59.710748300744292</v>
      </c>
      <c r="N100" s="71">
        <v>64.086531862868185</v>
      </c>
      <c r="O100" s="71">
        <v>53.58185099568643</v>
      </c>
      <c r="P100" s="71">
        <v>42.061890774642109</v>
      </c>
      <c r="Q100" s="71">
        <v>3.2492672125505799</v>
      </c>
      <c r="R100" s="71">
        <v>0</v>
      </c>
      <c r="S100" s="71">
        <v>4.6051232754742584</v>
      </c>
      <c r="T100" s="72"/>
      <c r="U100" s="71">
        <v>21849675</v>
      </c>
      <c r="V100" s="71">
        <v>1458</v>
      </c>
      <c r="W100" s="71">
        <v>155</v>
      </c>
      <c r="X100" s="71">
        <v>10947</v>
      </c>
      <c r="Y100" s="71">
        <v>17029</v>
      </c>
      <c r="Z100" s="71">
        <v>27804</v>
      </c>
      <c r="AA100" s="71">
        <v>8500</v>
      </c>
      <c r="AB100" s="71">
        <v>46301</v>
      </c>
      <c r="AC100" s="71">
        <v>0</v>
      </c>
      <c r="AD100" s="71">
        <v>4.6051232754742584</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33.625999999999998</v>
      </c>
      <c r="BK100" s="71">
        <v>0</v>
      </c>
      <c r="BL100" s="71">
        <v>0</v>
      </c>
      <c r="BM100" s="71">
        <v>0</v>
      </c>
      <c r="BN100" s="72"/>
      <c r="BO100" s="71">
        <v>0</v>
      </c>
      <c r="BP100" s="71">
        <v>0</v>
      </c>
      <c r="BQ100" s="71">
        <v>3</v>
      </c>
      <c r="BR100" s="71">
        <v>0</v>
      </c>
      <c r="BS100" s="71">
        <v>0</v>
      </c>
      <c r="BT100" s="71">
        <v>0</v>
      </c>
      <c r="BU100"/>
      <c r="BV100" s="70">
        <v>33.625999999999998</v>
      </c>
      <c r="BW100" s="70">
        <v>0</v>
      </c>
      <c r="BX100" s="70">
        <v>0</v>
      </c>
      <c r="BY100" s="70">
        <v>0</v>
      </c>
      <c r="BZ100" s="70">
        <v>0</v>
      </c>
      <c r="CA100" s="70">
        <v>0</v>
      </c>
      <c r="CB100" s="70">
        <v>0</v>
      </c>
      <c r="CC100" s="70">
        <v>0</v>
      </c>
      <c r="CD100" s="70">
        <v>0</v>
      </c>
    </row>
    <row r="101" spans="1:82">
      <c r="A101" s="70" t="s">
        <v>1814</v>
      </c>
      <c r="B101" s="70">
        <v>94</v>
      </c>
      <c r="C101" s="70">
        <v>9</v>
      </c>
      <c r="D101" s="70">
        <v>6</v>
      </c>
      <c r="E101" s="70">
        <v>2012</v>
      </c>
      <c r="F101" s="70" t="s">
        <v>179</v>
      </c>
      <c r="G101" s="70" t="s">
        <v>1805</v>
      </c>
      <c r="H101" s="70" t="s">
        <v>1806</v>
      </c>
      <c r="I101" s="148"/>
      <c r="J101" s="71">
        <v>563.62564584885035</v>
      </c>
      <c r="K101" s="71">
        <v>3.4298073206388309</v>
      </c>
      <c r="L101" s="71">
        <v>7.7862829492197738</v>
      </c>
      <c r="M101" s="71">
        <v>65.276822904751</v>
      </c>
      <c r="N101" s="71">
        <v>71.902635354778624</v>
      </c>
      <c r="O101" s="71">
        <v>54.513876698952387</v>
      </c>
      <c r="P101" s="71">
        <v>42.042418258319628</v>
      </c>
      <c r="Q101" s="71">
        <v>3.59850347169463</v>
      </c>
      <c r="R101" s="71">
        <v>0</v>
      </c>
      <c r="S101" s="71">
        <v>4.6088818540505976</v>
      </c>
      <c r="T101" s="72"/>
      <c r="U101" s="71">
        <v>25153581</v>
      </c>
      <c r="V101" s="71">
        <v>1458</v>
      </c>
      <c r="W101" s="71">
        <v>155</v>
      </c>
      <c r="X101" s="71">
        <v>10947</v>
      </c>
      <c r="Y101" s="71">
        <v>17496</v>
      </c>
      <c r="Z101" s="71">
        <v>28512</v>
      </c>
      <c r="AA101" s="71">
        <v>8448</v>
      </c>
      <c r="AB101" s="71">
        <v>47196</v>
      </c>
      <c r="AC101" s="71">
        <v>0</v>
      </c>
      <c r="AD101" s="71">
        <v>4.6088818540505976</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44.338000000000001</v>
      </c>
      <c r="BK101" s="71">
        <v>0</v>
      </c>
      <c r="BL101" s="71">
        <v>0</v>
      </c>
      <c r="BM101" s="71">
        <v>0</v>
      </c>
      <c r="BN101" s="72"/>
      <c r="BO101" s="71">
        <v>0</v>
      </c>
      <c r="BP101" s="71">
        <v>0</v>
      </c>
      <c r="BQ101" s="71">
        <v>4</v>
      </c>
      <c r="BR101" s="71">
        <v>0</v>
      </c>
      <c r="BS101" s="71">
        <v>0</v>
      </c>
      <c r="BT101" s="71">
        <v>0</v>
      </c>
      <c r="BU101"/>
      <c r="BV101" s="70">
        <v>44.338000000000001</v>
      </c>
      <c r="BW101" s="70">
        <v>0</v>
      </c>
      <c r="BX101" s="70">
        <v>0</v>
      </c>
      <c r="BY101" s="70">
        <v>0</v>
      </c>
      <c r="BZ101" s="70">
        <v>0</v>
      </c>
      <c r="CA101" s="70">
        <v>0</v>
      </c>
      <c r="CB101" s="70">
        <v>0</v>
      </c>
      <c r="CC101" s="70">
        <v>0</v>
      </c>
      <c r="CD101" s="70">
        <v>0</v>
      </c>
    </row>
    <row r="102" spans="1:82">
      <c r="A102" s="70" t="s">
        <v>1815</v>
      </c>
      <c r="B102" s="70">
        <v>95</v>
      </c>
      <c r="C102" s="70">
        <v>10</v>
      </c>
      <c r="D102" s="70">
        <v>6</v>
      </c>
      <c r="E102" s="70">
        <v>2013</v>
      </c>
      <c r="F102" s="70" t="s">
        <v>180</v>
      </c>
      <c r="G102" s="1064" t="s">
        <v>1805</v>
      </c>
      <c r="H102" s="70" t="s">
        <v>1806</v>
      </c>
      <c r="I102" s="148"/>
      <c r="J102" s="71">
        <v>632.6062247004553</v>
      </c>
      <c r="K102" s="71">
        <v>3.0579986085304598</v>
      </c>
      <c r="L102" s="71">
        <v>7.4713595054222077</v>
      </c>
      <c r="M102" s="71">
        <v>63.710019195878438</v>
      </c>
      <c r="N102" s="71">
        <v>73.009407158710857</v>
      </c>
      <c r="O102" s="71">
        <v>53.675609167025797</v>
      </c>
      <c r="P102" s="71">
        <v>42.105922480730314</v>
      </c>
      <c r="Q102" s="71">
        <v>3.7066918010126302</v>
      </c>
      <c r="R102" s="71">
        <v>0</v>
      </c>
      <c r="S102" s="71">
        <v>5.5867651286798647</v>
      </c>
      <c r="T102" s="72"/>
      <c r="U102" s="71">
        <v>26455323</v>
      </c>
      <c r="V102" s="71">
        <v>1458</v>
      </c>
      <c r="W102" s="71">
        <v>155</v>
      </c>
      <c r="X102" s="71">
        <v>10947</v>
      </c>
      <c r="Y102" s="71">
        <v>17974</v>
      </c>
      <c r="Z102" s="71">
        <v>29327</v>
      </c>
      <c r="AA102" s="71">
        <v>8429</v>
      </c>
      <c r="AB102" s="71">
        <v>47918</v>
      </c>
      <c r="AC102" s="71">
        <v>0</v>
      </c>
      <c r="AD102" s="71">
        <v>5.5867651286798647</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48.908999999999999</v>
      </c>
      <c r="BK102" s="71">
        <v>0</v>
      </c>
      <c r="BL102" s="71">
        <v>0</v>
      </c>
      <c r="BM102" s="71">
        <v>0</v>
      </c>
      <c r="BN102" s="72"/>
      <c r="BO102" s="71">
        <v>0</v>
      </c>
      <c r="BP102" s="71">
        <v>0</v>
      </c>
      <c r="BQ102" s="71">
        <v>4</v>
      </c>
      <c r="BR102" s="71">
        <v>0</v>
      </c>
      <c r="BS102" s="71">
        <v>0</v>
      </c>
      <c r="BT102" s="71">
        <v>0</v>
      </c>
      <c r="BU102"/>
      <c r="BV102" s="70">
        <v>48.908999999999999</v>
      </c>
      <c r="BW102" s="70">
        <v>0</v>
      </c>
      <c r="BX102" s="70">
        <v>0</v>
      </c>
      <c r="BY102" s="70">
        <v>0</v>
      </c>
      <c r="BZ102" s="70">
        <v>0</v>
      </c>
      <c r="CA102" s="70">
        <v>0</v>
      </c>
      <c r="CB102" s="70">
        <v>0</v>
      </c>
      <c r="CC102" s="70">
        <v>0</v>
      </c>
      <c r="CD102" s="70">
        <v>0</v>
      </c>
    </row>
    <row r="103" spans="1:82">
      <c r="A103" s="70" t="s">
        <v>1816</v>
      </c>
      <c r="B103" s="70">
        <v>96</v>
      </c>
      <c r="C103" s="70">
        <v>11</v>
      </c>
      <c r="D103" s="70">
        <v>6</v>
      </c>
      <c r="E103" s="70">
        <v>2014</v>
      </c>
      <c r="F103" s="70" t="s">
        <v>181</v>
      </c>
      <c r="G103" s="1064" t="s">
        <v>1805</v>
      </c>
      <c r="H103" s="70" t="s">
        <v>1806</v>
      </c>
      <c r="I103" s="148"/>
      <c r="J103" s="71">
        <v>562.02552878259621</v>
      </c>
      <c r="K103" s="71">
        <v>3.1251926133332599</v>
      </c>
      <c r="L103" s="71">
        <v>8.9348272634189172</v>
      </c>
      <c r="M103" s="71">
        <v>69.081989803749124</v>
      </c>
      <c r="N103" s="71">
        <v>73.326996852804953</v>
      </c>
      <c r="O103" s="71">
        <v>52.044102151477986</v>
      </c>
      <c r="P103" s="71">
        <v>42.118908143584711</v>
      </c>
      <c r="Q103" s="71">
        <v>3.6384344591323998</v>
      </c>
      <c r="R103" s="71">
        <v>0</v>
      </c>
      <c r="S103" s="71">
        <v>5.3483579722373689</v>
      </c>
      <c r="T103" s="72"/>
      <c r="U103" s="71">
        <v>26125673</v>
      </c>
      <c r="V103" s="71">
        <v>1290</v>
      </c>
      <c r="W103" s="71">
        <v>157</v>
      </c>
      <c r="X103" s="71">
        <v>12254</v>
      </c>
      <c r="Y103" s="71">
        <v>18591</v>
      </c>
      <c r="Z103" s="71">
        <v>29949</v>
      </c>
      <c r="AA103" s="71">
        <v>8388</v>
      </c>
      <c r="AB103" s="71">
        <v>49024</v>
      </c>
      <c r="AC103" s="71">
        <v>0</v>
      </c>
      <c r="AD103" s="71">
        <v>5.3483579722373689</v>
      </c>
      <c r="AE103" s="72"/>
      <c r="AF103" s="71"/>
      <c r="AG103" s="71"/>
      <c r="AH103" s="71"/>
      <c r="AI103" s="71"/>
      <c r="AJ103" s="71"/>
      <c r="AK103" s="71"/>
      <c r="AL103" s="71"/>
      <c r="AM103" s="71"/>
      <c r="AN103" s="71"/>
      <c r="AO103" s="71"/>
      <c r="AP103" s="71"/>
      <c r="AQ103" s="72"/>
      <c r="AR103" s="71">
        <v>1417</v>
      </c>
      <c r="AS103" s="71">
        <v>133</v>
      </c>
      <c r="AT103" s="71">
        <v>0</v>
      </c>
      <c r="AU103" s="71">
        <v>0</v>
      </c>
      <c r="AV103" s="71">
        <v>0</v>
      </c>
      <c r="AW103" s="71">
        <v>0</v>
      </c>
      <c r="AX103" s="71"/>
      <c r="AY103" s="72"/>
      <c r="AZ103" s="71">
        <v>5580</v>
      </c>
      <c r="BA103" s="71">
        <v>12557.9</v>
      </c>
      <c r="BB103" s="71">
        <v>0</v>
      </c>
      <c r="BC103" s="71">
        <v>0</v>
      </c>
      <c r="BD103" s="71">
        <v>0</v>
      </c>
      <c r="BE103" s="71">
        <v>0</v>
      </c>
      <c r="BF103" s="71"/>
      <c r="BG103" s="72"/>
      <c r="BH103" s="71">
        <v>0</v>
      </c>
      <c r="BI103" s="71">
        <v>0</v>
      </c>
      <c r="BJ103" s="71">
        <v>48.472000000000001</v>
      </c>
      <c r="BK103" s="71">
        <v>0</v>
      </c>
      <c r="BL103" s="71">
        <v>0</v>
      </c>
      <c r="BM103" s="71">
        <v>0</v>
      </c>
      <c r="BN103" s="72"/>
      <c r="BO103" s="71">
        <v>0</v>
      </c>
      <c r="BP103" s="71">
        <v>0</v>
      </c>
      <c r="BQ103" s="71">
        <v>4</v>
      </c>
      <c r="BR103" s="71">
        <v>0</v>
      </c>
      <c r="BS103" s="71">
        <v>0</v>
      </c>
      <c r="BT103" s="71">
        <v>0</v>
      </c>
      <c r="BU103"/>
      <c r="BV103" s="70">
        <v>48.472000000000001</v>
      </c>
      <c r="BW103" s="70">
        <v>0</v>
      </c>
      <c r="BX103" s="70">
        <v>0</v>
      </c>
      <c r="BY103" s="70">
        <v>0</v>
      </c>
      <c r="BZ103" s="70">
        <v>0</v>
      </c>
      <c r="CA103" s="70">
        <v>0</v>
      </c>
      <c r="CB103" s="70">
        <v>0</v>
      </c>
      <c r="CC103" s="70">
        <v>0</v>
      </c>
      <c r="CD103" s="70">
        <v>0</v>
      </c>
    </row>
    <row r="104" spans="1:82">
      <c r="A104" s="70" t="s">
        <v>1817</v>
      </c>
      <c r="B104" s="70">
        <v>97</v>
      </c>
      <c r="C104" s="70">
        <v>12</v>
      </c>
      <c r="D104" s="70">
        <v>6</v>
      </c>
      <c r="E104" s="70">
        <v>2015</v>
      </c>
      <c r="F104" s="70" t="s">
        <v>182</v>
      </c>
      <c r="G104" s="70" t="s">
        <v>1805</v>
      </c>
      <c r="H104" s="70" t="s">
        <v>1806</v>
      </c>
      <c r="I104" s="148"/>
      <c r="J104" s="71">
        <v>565.40605129534299</v>
      </c>
      <c r="K104" s="71">
        <v>2.990222310699417</v>
      </c>
      <c r="L104" s="71">
        <v>8.9971321944378975</v>
      </c>
      <c r="M104" s="71">
        <v>76.866784276520605</v>
      </c>
      <c r="N104" s="71">
        <v>72.027834161711425</v>
      </c>
      <c r="O104" s="71">
        <v>52.88365417421867</v>
      </c>
      <c r="P104" s="71">
        <v>41.714983772713126</v>
      </c>
      <c r="Q104" s="71">
        <v>3.6561704720414299</v>
      </c>
      <c r="R104" s="71">
        <v>0</v>
      </c>
      <c r="S104" s="71">
        <v>5.4266277890110874</v>
      </c>
      <c r="T104" s="72"/>
      <c r="U104" s="71">
        <v>29365401</v>
      </c>
      <c r="V104" s="71">
        <v>1290</v>
      </c>
      <c r="W104" s="71">
        <v>157</v>
      </c>
      <c r="X104" s="71">
        <v>12254</v>
      </c>
      <c r="Y104" s="71">
        <v>19362</v>
      </c>
      <c r="Z104" s="71">
        <v>30725</v>
      </c>
      <c r="AA104" s="71">
        <v>8301</v>
      </c>
      <c r="AB104" s="71">
        <v>50323</v>
      </c>
      <c r="AC104" s="71">
        <v>0</v>
      </c>
      <c r="AD104" s="71">
        <v>5.4266277890110874</v>
      </c>
      <c r="AE104" s="72"/>
      <c r="AF104" s="71">
        <v>317294112.29782861</v>
      </c>
      <c r="AG104" s="71">
        <v>2342641.683087803</v>
      </c>
      <c r="AH104" s="71">
        <v>1722104.9393150681</v>
      </c>
      <c r="AI104" s="71">
        <v>93984120.632581517</v>
      </c>
      <c r="AJ104" s="71">
        <v>106150295.8138171</v>
      </c>
      <c r="AK104" s="71">
        <v>0</v>
      </c>
      <c r="AL104" s="71">
        <v>0</v>
      </c>
      <c r="AM104" s="71">
        <v>6896556.0529545117</v>
      </c>
      <c r="AN104" s="71">
        <v>0</v>
      </c>
      <c r="AO104" s="71">
        <v>0</v>
      </c>
      <c r="AP104" s="71">
        <v>528389831.41958457</v>
      </c>
      <c r="AQ104" s="72"/>
      <c r="AR104" s="71">
        <v>1608</v>
      </c>
      <c r="AS104" s="71">
        <v>296</v>
      </c>
      <c r="AT104" s="71">
        <v>0</v>
      </c>
      <c r="AU104" s="71">
        <v>0</v>
      </c>
      <c r="AV104" s="71">
        <v>0</v>
      </c>
      <c r="AW104" s="71">
        <v>0</v>
      </c>
      <c r="AX104" s="71"/>
      <c r="AY104" s="72"/>
      <c r="AZ104" s="71">
        <v>6443.9</v>
      </c>
      <c r="BA104" s="71">
        <v>22927.200000000001</v>
      </c>
      <c r="BB104" s="71">
        <v>0</v>
      </c>
      <c r="BC104" s="71">
        <v>0</v>
      </c>
      <c r="BD104" s="71">
        <v>0</v>
      </c>
      <c r="BE104" s="71">
        <v>0</v>
      </c>
      <c r="BF104" s="71"/>
      <c r="BG104" s="72"/>
      <c r="BH104" s="71">
        <v>0</v>
      </c>
      <c r="BI104" s="71">
        <v>0</v>
      </c>
      <c r="BJ104" s="71">
        <v>49.335000000000001</v>
      </c>
      <c r="BK104" s="71">
        <v>0</v>
      </c>
      <c r="BL104" s="71">
        <v>0</v>
      </c>
      <c r="BM104" s="71">
        <v>0</v>
      </c>
      <c r="BN104" s="72"/>
      <c r="BO104" s="71">
        <v>0</v>
      </c>
      <c r="BP104" s="71">
        <v>0</v>
      </c>
      <c r="BQ104" s="71">
        <v>4</v>
      </c>
      <c r="BR104" s="71">
        <v>0</v>
      </c>
      <c r="BS104" s="71">
        <v>0</v>
      </c>
      <c r="BT104" s="71">
        <v>0</v>
      </c>
      <c r="BU104"/>
      <c r="BV104" s="70">
        <v>49.335000000000001</v>
      </c>
      <c r="BW104" s="70">
        <v>0</v>
      </c>
      <c r="BX104" s="70">
        <v>0</v>
      </c>
      <c r="BY104" s="70">
        <v>0</v>
      </c>
      <c r="BZ104" s="70">
        <v>0</v>
      </c>
      <c r="CA104" s="70">
        <v>0</v>
      </c>
      <c r="CB104" s="70">
        <v>0</v>
      </c>
      <c r="CC104" s="70">
        <v>0</v>
      </c>
      <c r="CD104" s="70">
        <v>0</v>
      </c>
    </row>
    <row r="105" spans="1:82">
      <c r="A105" s="70" t="s">
        <v>1818</v>
      </c>
      <c r="B105" s="70">
        <v>98</v>
      </c>
      <c r="C105" s="70">
        <v>13</v>
      </c>
      <c r="D105" s="70">
        <v>6</v>
      </c>
      <c r="E105" s="70">
        <v>2016</v>
      </c>
      <c r="F105" s="70" t="s">
        <v>155</v>
      </c>
      <c r="G105" s="70" t="s">
        <v>1805</v>
      </c>
      <c r="H105" s="70" t="s">
        <v>1806</v>
      </c>
      <c r="I105" s="148"/>
      <c r="J105" s="71">
        <v>582.29184942878874</v>
      </c>
      <c r="K105" s="71">
        <v>2.7779205330397314</v>
      </c>
      <c r="L105" s="71">
        <v>8.9338085685530491</v>
      </c>
      <c r="M105" s="71">
        <v>56.226068279202089</v>
      </c>
      <c r="N105" s="71">
        <v>64.841324585923743</v>
      </c>
      <c r="O105" s="71">
        <v>51.641259546358533</v>
      </c>
      <c r="P105" s="71">
        <v>39.438245938770848</v>
      </c>
      <c r="Q105" s="71">
        <v>3.600185091608922</v>
      </c>
      <c r="R105" s="71">
        <v>0</v>
      </c>
      <c r="S105" s="71">
        <v>5.2450198419075376</v>
      </c>
      <c r="T105" s="72"/>
      <c r="U105" s="71">
        <v>27252158</v>
      </c>
      <c r="V105" s="71">
        <v>1290</v>
      </c>
      <c r="W105" s="71">
        <v>157</v>
      </c>
      <c r="X105" s="71">
        <v>12254</v>
      </c>
      <c r="Y105" s="71">
        <v>19797</v>
      </c>
      <c r="Z105" s="71">
        <v>30372</v>
      </c>
      <c r="AA105" s="71">
        <v>8117</v>
      </c>
      <c r="AB105" s="71">
        <v>50971</v>
      </c>
      <c r="AC105" s="71">
        <v>0</v>
      </c>
      <c r="AD105" s="71">
        <v>5.2450198419075376</v>
      </c>
      <c r="AE105" s="72"/>
      <c r="AF105" s="71">
        <v>327313068.45723951</v>
      </c>
      <c r="AG105" s="71">
        <v>2088604.593211506</v>
      </c>
      <c r="AH105" s="71">
        <v>1544215.631636634</v>
      </c>
      <c r="AI105" s="71">
        <v>87465770.414772391</v>
      </c>
      <c r="AJ105" s="71">
        <v>93165317.428366348</v>
      </c>
      <c r="AK105" s="71">
        <v>0</v>
      </c>
      <c r="AL105" s="71">
        <v>0</v>
      </c>
      <c r="AM105" s="71">
        <v>6990788.6753670573</v>
      </c>
      <c r="AN105" s="71">
        <v>0</v>
      </c>
      <c r="AO105" s="71">
        <v>0</v>
      </c>
      <c r="AP105" s="71">
        <v>518567765.20059347</v>
      </c>
      <c r="AQ105" s="72"/>
      <c r="AR105" s="71">
        <v>1775</v>
      </c>
      <c r="AS105" s="71">
        <v>350</v>
      </c>
      <c r="AT105" s="71">
        <v>0</v>
      </c>
      <c r="AU105" s="71">
        <v>0</v>
      </c>
      <c r="AV105" s="71">
        <v>0</v>
      </c>
      <c r="AW105" s="71">
        <v>0</v>
      </c>
      <c r="AX105" s="71"/>
      <c r="AY105" s="72"/>
      <c r="AZ105" s="71">
        <v>7243.3</v>
      </c>
      <c r="BA105" s="71">
        <v>28298.9</v>
      </c>
      <c r="BB105" s="71">
        <v>0</v>
      </c>
      <c r="BC105" s="71">
        <v>0</v>
      </c>
      <c r="BD105" s="71">
        <v>0</v>
      </c>
      <c r="BE105" s="71">
        <v>0</v>
      </c>
      <c r="BF105" s="71"/>
      <c r="BG105" s="72"/>
      <c r="BH105" s="71">
        <v>0</v>
      </c>
      <c r="BI105" s="71">
        <v>0</v>
      </c>
      <c r="BJ105" s="71">
        <v>47.552</v>
      </c>
      <c r="BK105" s="71">
        <v>0</v>
      </c>
      <c r="BL105" s="71">
        <v>0</v>
      </c>
      <c r="BM105" s="71">
        <v>0</v>
      </c>
      <c r="BN105" s="72"/>
      <c r="BO105" s="71">
        <v>0</v>
      </c>
      <c r="BP105" s="71">
        <v>0</v>
      </c>
      <c r="BQ105" s="71">
        <v>4</v>
      </c>
      <c r="BR105" s="71">
        <v>0</v>
      </c>
      <c r="BS105" s="71">
        <v>0</v>
      </c>
      <c r="BT105" s="71">
        <v>0</v>
      </c>
      <c r="BU105"/>
      <c r="BV105" s="70">
        <v>47.552</v>
      </c>
      <c r="BW105" s="70">
        <v>0</v>
      </c>
      <c r="BX105" s="70">
        <v>0</v>
      </c>
      <c r="BY105" s="70">
        <v>0</v>
      </c>
      <c r="BZ105" s="70">
        <v>0</v>
      </c>
      <c r="CA105" s="70">
        <v>0</v>
      </c>
      <c r="CB105" s="70">
        <v>0</v>
      </c>
      <c r="CC105" s="70">
        <v>0</v>
      </c>
      <c r="CD105" s="70">
        <v>0</v>
      </c>
    </row>
    <row r="106" spans="1:82">
      <c r="A106" s="70" t="s">
        <v>1819</v>
      </c>
      <c r="B106" s="70">
        <v>99</v>
      </c>
      <c r="C106" s="70">
        <v>14</v>
      </c>
      <c r="D106" s="70">
        <v>6</v>
      </c>
      <c r="E106" s="70">
        <v>2017</v>
      </c>
      <c r="F106" s="70" t="s">
        <v>156</v>
      </c>
      <c r="G106" s="70" t="s">
        <v>1805</v>
      </c>
      <c r="H106" s="70" t="s">
        <v>1806</v>
      </c>
      <c r="I106" s="148"/>
      <c r="J106" s="71">
        <v>535.64453089882875</v>
      </c>
      <c r="K106" s="71">
        <v>2.765818009899244</v>
      </c>
      <c r="L106" s="71">
        <v>8.8962246501257862</v>
      </c>
      <c r="M106" s="71">
        <v>51.135733030224365</v>
      </c>
      <c r="N106" s="71">
        <v>71.849311434044054</v>
      </c>
      <c r="O106" s="71">
        <v>51.949309568891934</v>
      </c>
      <c r="P106" s="71">
        <v>39.608449832544224</v>
      </c>
      <c r="Q106" s="71">
        <v>3.5237385180882401</v>
      </c>
      <c r="R106" s="71">
        <v>0</v>
      </c>
      <c r="S106" s="71">
        <v>3.7932199068579591</v>
      </c>
      <c r="T106" s="72"/>
      <c r="U106" s="71">
        <v>29577289</v>
      </c>
      <c r="V106" s="71">
        <v>1290</v>
      </c>
      <c r="W106" s="71">
        <v>157</v>
      </c>
      <c r="X106" s="71">
        <v>12254</v>
      </c>
      <c r="Y106" s="71">
        <v>20356</v>
      </c>
      <c r="Z106" s="71">
        <v>31060</v>
      </c>
      <c r="AA106" s="71">
        <v>8204</v>
      </c>
      <c r="AB106" s="71">
        <v>51590</v>
      </c>
      <c r="AC106" s="71">
        <v>0</v>
      </c>
      <c r="AD106" s="71">
        <v>3.7932199068579591</v>
      </c>
      <c r="AE106" s="72"/>
      <c r="AF106" s="71">
        <v>331386095.39531732</v>
      </c>
      <c r="AG106" s="71">
        <v>2104667.5673801699</v>
      </c>
      <c r="AH106" s="71">
        <v>1848365.8257318549</v>
      </c>
      <c r="AI106" s="71">
        <v>82767892.563101545</v>
      </c>
      <c r="AJ106" s="71">
        <v>105734080.4633968</v>
      </c>
      <c r="AK106" s="71">
        <v>0</v>
      </c>
      <c r="AL106" s="71">
        <v>0</v>
      </c>
      <c r="AM106" s="71">
        <v>7086757.4514303869</v>
      </c>
      <c r="AN106" s="71">
        <v>0</v>
      </c>
      <c r="AO106" s="71">
        <v>0</v>
      </c>
      <c r="AP106" s="71">
        <v>530927859.26635802</v>
      </c>
      <c r="AQ106" s="72"/>
      <c r="AR106" s="71">
        <v>1882</v>
      </c>
      <c r="AS106" s="71">
        <v>413</v>
      </c>
      <c r="AT106" s="71">
        <v>0</v>
      </c>
      <c r="AU106" s="71">
        <v>0</v>
      </c>
      <c r="AV106" s="71">
        <v>0</v>
      </c>
      <c r="AW106" s="71">
        <v>0</v>
      </c>
      <c r="AX106" s="71"/>
      <c r="AY106" s="72"/>
      <c r="AZ106" s="71">
        <v>7771.2999999999993</v>
      </c>
      <c r="BA106" s="71">
        <v>37605.199999999997</v>
      </c>
      <c r="BB106" s="71">
        <v>0</v>
      </c>
      <c r="BC106" s="71">
        <v>0</v>
      </c>
      <c r="BD106" s="71">
        <v>0</v>
      </c>
      <c r="BE106" s="71">
        <v>0</v>
      </c>
      <c r="BF106" s="71"/>
      <c r="BG106" s="72"/>
      <c r="BH106" s="71">
        <v>0</v>
      </c>
      <c r="BI106" s="71">
        <v>0</v>
      </c>
      <c r="BJ106" s="71">
        <v>51.5</v>
      </c>
      <c r="BK106" s="71">
        <v>0</v>
      </c>
      <c r="BL106" s="71">
        <v>0</v>
      </c>
      <c r="BM106" s="71">
        <v>0</v>
      </c>
      <c r="BN106" s="72"/>
      <c r="BO106" s="71">
        <v>0</v>
      </c>
      <c r="BP106" s="71">
        <v>0</v>
      </c>
      <c r="BQ106" s="71">
        <v>4</v>
      </c>
      <c r="BR106" s="71">
        <v>0</v>
      </c>
      <c r="BS106" s="71">
        <v>0</v>
      </c>
      <c r="BT106" s="71">
        <v>0</v>
      </c>
      <c r="BU106"/>
      <c r="BV106" s="70">
        <v>51.5</v>
      </c>
      <c r="BW106" s="70">
        <v>0</v>
      </c>
      <c r="BX106" s="70">
        <v>0</v>
      </c>
      <c r="BY106" s="70">
        <v>0</v>
      </c>
      <c r="BZ106" s="70">
        <v>0</v>
      </c>
      <c r="CA106" s="70">
        <v>0</v>
      </c>
      <c r="CB106" s="70">
        <v>0</v>
      </c>
      <c r="CC106" s="70">
        <v>0</v>
      </c>
      <c r="CD106" s="70">
        <v>0</v>
      </c>
    </row>
    <row r="107" spans="1:82">
      <c r="A107" s="70" t="s">
        <v>1820</v>
      </c>
      <c r="B107" s="70">
        <v>100</v>
      </c>
      <c r="C107" s="70">
        <v>15</v>
      </c>
      <c r="D107" s="70">
        <v>6</v>
      </c>
      <c r="E107" s="70">
        <v>2018</v>
      </c>
      <c r="F107" s="70" t="s">
        <v>183</v>
      </c>
      <c r="G107" s="70" t="s">
        <v>1805</v>
      </c>
      <c r="H107" s="70" t="s">
        <v>1806</v>
      </c>
      <c r="I107" s="148"/>
      <c r="J107" s="71">
        <v>589.14053717065303</v>
      </c>
      <c r="K107" s="71">
        <v>2.6097543777961683</v>
      </c>
      <c r="L107" s="71">
        <v>8.3444145719576852</v>
      </c>
      <c r="M107" s="71">
        <v>54.269196988596114</v>
      </c>
      <c r="N107" s="71">
        <v>68.927802026122336</v>
      </c>
      <c r="O107" s="71">
        <v>51.977662990839697</v>
      </c>
      <c r="P107" s="71">
        <v>39.716065864254553</v>
      </c>
      <c r="Q107" s="71">
        <v>3.2723524274196798</v>
      </c>
      <c r="R107" s="71">
        <v>0</v>
      </c>
      <c r="S107" s="71">
        <v>3.2128411366322815</v>
      </c>
      <c r="T107" s="72"/>
      <c r="U107" s="71">
        <v>32416463</v>
      </c>
      <c r="V107" s="71">
        <v>1290</v>
      </c>
      <c r="W107" s="71">
        <v>157</v>
      </c>
      <c r="X107" s="71">
        <v>12254</v>
      </c>
      <c r="Y107" s="71">
        <v>20562</v>
      </c>
      <c r="Z107" s="71">
        <v>31672</v>
      </c>
      <c r="AA107" s="71">
        <v>8309</v>
      </c>
      <c r="AB107" s="71">
        <v>51630</v>
      </c>
      <c r="AC107" s="71">
        <v>0</v>
      </c>
      <c r="AD107" s="71">
        <v>3.212841136632282</v>
      </c>
      <c r="AE107" s="72"/>
      <c r="AF107" s="71">
        <v>358517525.48512638</v>
      </c>
      <c r="AG107" s="71">
        <v>1868955.9604035621</v>
      </c>
      <c r="AH107" s="71">
        <v>1775683.0686944351</v>
      </c>
      <c r="AI107" s="71">
        <v>85769148.383457541</v>
      </c>
      <c r="AJ107" s="71">
        <v>101589887.15173361</v>
      </c>
      <c r="AK107" s="71">
        <v>0</v>
      </c>
      <c r="AL107" s="71">
        <v>0</v>
      </c>
      <c r="AM107" s="71">
        <v>7106926.84604243</v>
      </c>
      <c r="AN107" s="71">
        <v>0</v>
      </c>
      <c r="AO107" s="71">
        <v>0</v>
      </c>
      <c r="AP107" s="71">
        <v>556628126.89545786</v>
      </c>
      <c r="AQ107" s="72"/>
      <c r="AR107" s="71">
        <v>1994</v>
      </c>
      <c r="AS107" s="71">
        <v>456</v>
      </c>
      <c r="AT107" s="71">
        <v>0</v>
      </c>
      <c r="AU107" s="71">
        <v>0</v>
      </c>
      <c r="AV107" s="71">
        <v>0</v>
      </c>
      <c r="AW107" s="71">
        <v>0</v>
      </c>
      <c r="AX107" s="71"/>
      <c r="AY107" s="72"/>
      <c r="AZ107" s="71">
        <v>8328.7999999999993</v>
      </c>
      <c r="BA107" s="71">
        <v>39229</v>
      </c>
      <c r="BB107" s="71">
        <v>0</v>
      </c>
      <c r="BC107" s="71">
        <v>0</v>
      </c>
      <c r="BD107" s="71">
        <v>0</v>
      </c>
      <c r="BE107" s="71">
        <v>0</v>
      </c>
      <c r="BF107" s="71"/>
      <c r="BG107" s="72"/>
      <c r="BH107" s="71">
        <v>0</v>
      </c>
      <c r="BI107" s="71">
        <v>0</v>
      </c>
      <c r="BJ107" s="71">
        <v>50.936999999999998</v>
      </c>
      <c r="BK107" s="71">
        <v>0</v>
      </c>
      <c r="BL107" s="71">
        <v>0</v>
      </c>
      <c r="BM107" s="71">
        <v>0</v>
      </c>
      <c r="BN107" s="72"/>
      <c r="BO107" s="71">
        <v>0</v>
      </c>
      <c r="BP107" s="71">
        <v>0</v>
      </c>
      <c r="BQ107" s="71">
        <v>3</v>
      </c>
      <c r="BR107" s="71">
        <v>0</v>
      </c>
      <c r="BS107" s="71">
        <v>0</v>
      </c>
      <c r="BT107" s="71">
        <v>0</v>
      </c>
      <c r="BU107"/>
      <c r="BV107" s="70">
        <v>50.936999999999998</v>
      </c>
      <c r="BW107" s="70">
        <v>0</v>
      </c>
      <c r="BX107" s="70">
        <v>0</v>
      </c>
      <c r="BY107" s="70">
        <v>0</v>
      </c>
      <c r="BZ107" s="70">
        <v>0</v>
      </c>
      <c r="CA107" s="70">
        <v>0</v>
      </c>
      <c r="CB107" s="70">
        <v>0</v>
      </c>
      <c r="CC107" s="70">
        <v>0</v>
      </c>
      <c r="CD107" s="70">
        <v>0</v>
      </c>
    </row>
    <row r="108" spans="1:82">
      <c r="A108" s="70" t="s">
        <v>1821</v>
      </c>
      <c r="B108" s="70">
        <v>101</v>
      </c>
      <c r="C108" s="70">
        <v>16</v>
      </c>
      <c r="D108" s="70">
        <v>6</v>
      </c>
      <c r="E108" s="70">
        <v>2019</v>
      </c>
      <c r="F108" s="70" t="s">
        <v>158</v>
      </c>
      <c r="G108" s="70" t="s">
        <v>1805</v>
      </c>
      <c r="H108" s="70" t="s">
        <v>1806</v>
      </c>
      <c r="I108" s="148"/>
      <c r="J108" s="71">
        <v>623.25424223687162</v>
      </c>
      <c r="K108" s="71">
        <v>2.3831881808146633</v>
      </c>
      <c r="L108" s="71">
        <v>8.4162095064820459</v>
      </c>
      <c r="M108" s="71">
        <v>53.048013201028944</v>
      </c>
      <c r="N108" s="71">
        <v>66.618341549012925</v>
      </c>
      <c r="O108" s="71">
        <v>52.582230402835769</v>
      </c>
      <c r="P108" s="71">
        <v>41.089538330911267</v>
      </c>
      <c r="Q108" s="71">
        <v>3.1987492300619098</v>
      </c>
      <c r="R108" s="71">
        <v>0</v>
      </c>
      <c r="S108" s="71">
        <v>4.6122632283601037</v>
      </c>
      <c r="T108" s="72"/>
      <c r="U108" s="71">
        <v>34397372</v>
      </c>
      <c r="V108" s="71">
        <v>1290</v>
      </c>
      <c r="W108" s="71">
        <v>157</v>
      </c>
      <c r="X108" s="71">
        <v>12254</v>
      </c>
      <c r="Y108" s="71">
        <v>20842</v>
      </c>
      <c r="Z108" s="71">
        <v>32920</v>
      </c>
      <c r="AA108" s="71">
        <v>8532</v>
      </c>
      <c r="AB108" s="71">
        <v>51835</v>
      </c>
      <c r="AC108" s="71">
        <v>0</v>
      </c>
      <c r="AD108" s="71">
        <v>4.6122632283601037</v>
      </c>
      <c r="AE108" s="72"/>
      <c r="AF108" s="71">
        <v>376842099.49907702</v>
      </c>
      <c r="AG108" s="71">
        <v>1804653.6873984151</v>
      </c>
      <c r="AH108" s="71">
        <v>1879563.044516735</v>
      </c>
      <c r="AI108" s="71">
        <v>87268966.60637559</v>
      </c>
      <c r="AJ108" s="71">
        <v>98796333.43211928</v>
      </c>
      <c r="AK108" s="71">
        <v>0</v>
      </c>
      <c r="AL108" s="71">
        <v>0</v>
      </c>
      <c r="AM108" s="71">
        <v>7059536.7863289192</v>
      </c>
      <c r="AN108" s="71">
        <v>0</v>
      </c>
      <c r="AO108" s="71">
        <v>0</v>
      </c>
      <c r="AP108" s="71">
        <v>573651153.05581594</v>
      </c>
      <c r="AQ108" s="72"/>
      <c r="AR108" s="71">
        <v>2114</v>
      </c>
      <c r="AS108" s="71">
        <v>494</v>
      </c>
      <c r="AT108" s="71">
        <v>0</v>
      </c>
      <c r="AU108" s="71">
        <v>0</v>
      </c>
      <c r="AV108" s="71">
        <v>0</v>
      </c>
      <c r="AW108" s="71">
        <v>0</v>
      </c>
      <c r="AX108" s="71"/>
      <c r="AY108" s="72"/>
      <c r="AZ108" s="71">
        <v>8915.8999999999887</v>
      </c>
      <c r="BA108" s="71">
        <v>43331.599999999991</v>
      </c>
      <c r="BB108" s="71">
        <v>0</v>
      </c>
      <c r="BC108" s="71">
        <v>0</v>
      </c>
      <c r="BD108" s="71">
        <v>0</v>
      </c>
      <c r="BE108" s="71">
        <v>0</v>
      </c>
      <c r="BF108" s="71"/>
      <c r="BG108" s="72"/>
      <c r="BH108" s="71">
        <v>0</v>
      </c>
      <c r="BI108" s="71">
        <v>0</v>
      </c>
      <c r="BJ108" s="71">
        <v>50.375999999999998</v>
      </c>
      <c r="BK108" s="71">
        <v>0</v>
      </c>
      <c r="BL108" s="71">
        <v>0</v>
      </c>
      <c r="BM108" s="71">
        <v>0</v>
      </c>
      <c r="BN108" s="72"/>
      <c r="BO108" s="71">
        <v>0</v>
      </c>
      <c r="BP108" s="71">
        <v>0</v>
      </c>
      <c r="BQ108" s="71">
        <v>3</v>
      </c>
      <c r="BR108" s="71">
        <v>0</v>
      </c>
      <c r="BS108" s="71">
        <v>0</v>
      </c>
      <c r="BT108" s="71">
        <v>0</v>
      </c>
      <c r="BU108"/>
      <c r="BV108" s="70">
        <v>50.375999999999998</v>
      </c>
      <c r="BW108" s="70">
        <v>0</v>
      </c>
      <c r="BX108" s="70">
        <v>0</v>
      </c>
      <c r="BY108" s="70">
        <v>0</v>
      </c>
      <c r="BZ108" s="70">
        <v>0</v>
      </c>
      <c r="CA108" s="70">
        <v>0</v>
      </c>
      <c r="CB108" s="70">
        <v>0</v>
      </c>
      <c r="CC108" s="70">
        <v>0</v>
      </c>
      <c r="CD108" s="70">
        <v>0</v>
      </c>
    </row>
    <row r="109" spans="1:82">
      <c r="A109" s="70" t="s">
        <v>1822</v>
      </c>
      <c r="B109" s="70">
        <v>102</v>
      </c>
      <c r="C109" s="70">
        <v>17</v>
      </c>
      <c r="D109" s="70">
        <v>6</v>
      </c>
      <c r="E109" s="70">
        <v>2020</v>
      </c>
      <c r="F109" s="70" t="s">
        <v>159</v>
      </c>
      <c r="G109" s="70" t="s">
        <v>1805</v>
      </c>
      <c r="H109" s="70" t="s">
        <v>1806</v>
      </c>
      <c r="I109" s="148"/>
      <c r="J109" s="71">
        <v>470.25463833892292</v>
      </c>
      <c r="K109" s="71">
        <v>2.8091109600569641</v>
      </c>
      <c r="L109" s="71">
        <v>6.8720607478699991</v>
      </c>
      <c r="M109" s="71">
        <v>53.681022032884513</v>
      </c>
      <c r="N109" s="71">
        <v>64.723644953736908</v>
      </c>
      <c r="O109" s="71">
        <v>45.641240324813289</v>
      </c>
      <c r="P109" s="71">
        <v>37.933193439945335</v>
      </c>
      <c r="Q109" s="71">
        <v>3.0724432963177102</v>
      </c>
      <c r="R109" s="71">
        <v>0</v>
      </c>
      <c r="S109" s="71">
        <v>3.44934426879469</v>
      </c>
      <c r="T109" s="72"/>
      <c r="U109" s="71">
        <v>31445973</v>
      </c>
      <c r="V109" s="71">
        <v>1294</v>
      </c>
      <c r="W109" s="71">
        <v>139</v>
      </c>
      <c r="X109" s="71">
        <v>13791</v>
      </c>
      <c r="Y109" s="71">
        <v>21222</v>
      </c>
      <c r="Z109" s="71">
        <v>32614</v>
      </c>
      <c r="AA109" s="71">
        <v>8372</v>
      </c>
      <c r="AB109" s="71">
        <v>52110</v>
      </c>
      <c r="AC109" s="71">
        <v>0</v>
      </c>
      <c r="AD109" s="71">
        <v>3.44934426879469</v>
      </c>
      <c r="AE109" s="72"/>
      <c r="AF109" s="71">
        <v>337712101.15287119</v>
      </c>
      <c r="AG109" s="71">
        <v>2006585.7392645467</v>
      </c>
      <c r="AH109" s="71">
        <v>1244151.5570096797</v>
      </c>
      <c r="AI109" s="71">
        <v>89708840.633226067</v>
      </c>
      <c r="AJ109" s="71">
        <v>100440347.7270861</v>
      </c>
      <c r="AK109" s="71"/>
      <c r="AL109" s="71"/>
      <c r="AM109" s="71">
        <v>6800933.9541752739</v>
      </c>
      <c r="AN109" s="71"/>
      <c r="AO109" s="71"/>
      <c r="AP109" s="71">
        <v>537912960.76363277</v>
      </c>
      <c r="AQ109" s="72"/>
      <c r="AR109" s="71">
        <v>2230</v>
      </c>
      <c r="AS109" s="71">
        <v>517</v>
      </c>
      <c r="AT109" s="71">
        <v>0</v>
      </c>
      <c r="AU109" s="71">
        <v>0</v>
      </c>
      <c r="AV109" s="71">
        <v>0</v>
      </c>
      <c r="AW109" s="71">
        <v>0</v>
      </c>
      <c r="AX109" s="71"/>
      <c r="AY109" s="72"/>
      <c r="AZ109" s="71">
        <v>9533.4999999999836</v>
      </c>
      <c r="BA109" s="71">
        <v>61190.500000000022</v>
      </c>
      <c r="BB109" s="71">
        <v>0</v>
      </c>
      <c r="BC109" s="71">
        <v>0</v>
      </c>
      <c r="BD109" s="71">
        <v>0</v>
      </c>
      <c r="BE109" s="71">
        <v>0</v>
      </c>
      <c r="BF109" s="71"/>
      <c r="BG109" s="72"/>
      <c r="BH109" s="71">
        <v>0</v>
      </c>
      <c r="BI109" s="71">
        <v>0</v>
      </c>
      <c r="BJ109" s="71">
        <v>49.006</v>
      </c>
      <c r="BK109" s="71">
        <v>0</v>
      </c>
      <c r="BL109" s="71">
        <v>0</v>
      </c>
      <c r="BM109" s="71">
        <v>0</v>
      </c>
      <c r="BN109" s="72"/>
      <c r="BO109" s="71">
        <v>0</v>
      </c>
      <c r="BP109" s="71">
        <v>0</v>
      </c>
      <c r="BQ109" s="71">
        <v>3</v>
      </c>
      <c r="BR109" s="71">
        <v>0</v>
      </c>
      <c r="BS109" s="71">
        <v>0</v>
      </c>
      <c r="BT109" s="71">
        <v>0</v>
      </c>
      <c r="BU109"/>
      <c r="BV109" s="70">
        <v>49.006</v>
      </c>
      <c r="BW109" s="70">
        <v>0</v>
      </c>
      <c r="BX109" s="70">
        <v>0</v>
      </c>
      <c r="BY109" s="70">
        <v>0</v>
      </c>
      <c r="BZ109" s="70">
        <v>0</v>
      </c>
      <c r="CA109" s="70">
        <v>0</v>
      </c>
      <c r="CB109" s="70">
        <v>0</v>
      </c>
      <c r="CC109" s="70">
        <v>0</v>
      </c>
      <c r="CD109" s="70">
        <v>0</v>
      </c>
    </row>
    <row r="110" spans="1:82">
      <c r="A110" s="70" t="s">
        <v>1823</v>
      </c>
      <c r="B110" s="70">
        <v>102</v>
      </c>
      <c r="C110" s="70">
        <v>18</v>
      </c>
      <c r="D110" s="70">
        <v>6</v>
      </c>
      <c r="E110" s="70">
        <v>2021</v>
      </c>
      <c r="F110" s="70" t="s">
        <v>160</v>
      </c>
      <c r="G110" s="70" t="s">
        <v>1805</v>
      </c>
      <c r="H110" s="70" t="s">
        <v>1806</v>
      </c>
      <c r="I110" s="148"/>
      <c r="J110" s="71">
        <v>671.5729400369537</v>
      </c>
      <c r="K110" s="71">
        <v>2.9914768326217329</v>
      </c>
      <c r="L110" s="71">
        <v>5.6930130360484883</v>
      </c>
      <c r="M110" s="71">
        <v>57.096586659290068</v>
      </c>
      <c r="N110" s="71">
        <v>69.602445394444871</v>
      </c>
      <c r="O110" s="71">
        <v>44.899046767526052</v>
      </c>
      <c r="P110" s="71">
        <v>39.407898575706611</v>
      </c>
      <c r="Q110" s="71">
        <v>3.0635131380360701</v>
      </c>
      <c r="R110" s="71">
        <v>0</v>
      </c>
      <c r="S110" s="71">
        <v>3.0555168520044522</v>
      </c>
      <c r="T110" s="72"/>
      <c r="U110" s="71">
        <v>40632294</v>
      </c>
      <c r="V110" s="71">
        <v>1294</v>
      </c>
      <c r="W110" s="71">
        <v>139</v>
      </c>
      <c r="X110" s="71">
        <v>13791</v>
      </c>
      <c r="Y110" s="71">
        <v>21631</v>
      </c>
      <c r="Z110" s="71">
        <v>33035</v>
      </c>
      <c r="AA110" s="71">
        <v>8481</v>
      </c>
      <c r="AB110" s="71">
        <v>52469</v>
      </c>
      <c r="AC110" s="71">
        <v>0</v>
      </c>
      <c r="AD110" s="71">
        <v>3.0555168520044522</v>
      </c>
      <c r="AE110" s="72"/>
      <c r="AF110" s="71">
        <v>411023451.16699708</v>
      </c>
      <c r="AG110" s="71">
        <v>2126505.4154525129</v>
      </c>
      <c r="AH110" s="71">
        <v>992682.46331624349</v>
      </c>
      <c r="AI110" s="71">
        <v>94289752.770248473</v>
      </c>
      <c r="AJ110" s="71">
        <v>102370848.0542458</v>
      </c>
      <c r="AK110" s="71">
        <v>0</v>
      </c>
      <c r="AL110" s="71">
        <v>0</v>
      </c>
      <c r="AM110" s="71">
        <v>6887284.9293876113</v>
      </c>
      <c r="AN110" s="71">
        <v>0</v>
      </c>
      <c r="AO110" s="71">
        <v>0</v>
      </c>
      <c r="AP110" s="71">
        <v>617690524.79964769</v>
      </c>
      <c r="AQ110" s="72"/>
      <c r="AR110" s="71">
        <v>2403</v>
      </c>
      <c r="AS110" s="71">
        <v>529</v>
      </c>
      <c r="AT110" s="71">
        <v>0</v>
      </c>
      <c r="AU110" s="71">
        <v>0</v>
      </c>
      <c r="AV110" s="71">
        <v>0</v>
      </c>
      <c r="AW110" s="71">
        <v>0</v>
      </c>
      <c r="AX110" s="71"/>
      <c r="AY110" s="72"/>
      <c r="AZ110" s="71">
        <v>10606.999999999971</v>
      </c>
      <c r="BA110" s="71">
        <v>74314.499999999985</v>
      </c>
      <c r="BB110" s="71">
        <v>0</v>
      </c>
      <c r="BC110" s="71">
        <v>0</v>
      </c>
      <c r="BD110" s="71">
        <v>0</v>
      </c>
      <c r="BE110" s="71">
        <v>0</v>
      </c>
      <c r="BF110" s="71"/>
      <c r="BG110" s="72"/>
      <c r="BH110" s="71">
        <v>0</v>
      </c>
      <c r="BI110" s="71">
        <v>0</v>
      </c>
      <c r="BJ110" s="71">
        <v>54.374000000000002</v>
      </c>
      <c r="BK110" s="71">
        <v>0</v>
      </c>
      <c r="BL110" s="71">
        <v>0</v>
      </c>
      <c r="BM110" s="71">
        <v>0</v>
      </c>
      <c r="BN110" s="72"/>
      <c r="BO110" s="71">
        <v>0</v>
      </c>
      <c r="BP110" s="71">
        <v>0</v>
      </c>
      <c r="BQ110" s="71">
        <v>3</v>
      </c>
      <c r="BR110" s="71">
        <v>0</v>
      </c>
      <c r="BS110" s="71">
        <v>0</v>
      </c>
      <c r="BT110" s="71">
        <v>0</v>
      </c>
      <c r="BU110"/>
      <c r="BV110" s="70">
        <v>54.374000000000002</v>
      </c>
      <c r="BW110" s="70">
        <v>0</v>
      </c>
      <c r="BX110" s="70">
        <v>0</v>
      </c>
      <c r="BY110" s="70">
        <v>0</v>
      </c>
      <c r="BZ110" s="70">
        <v>0</v>
      </c>
      <c r="CA110" s="70">
        <v>0</v>
      </c>
      <c r="CB110" s="70">
        <v>0</v>
      </c>
      <c r="CC110" s="70">
        <v>0</v>
      </c>
      <c r="CD110" s="70">
        <v>0</v>
      </c>
    </row>
    <row r="111" spans="1:82">
      <c r="A111" s="70" t="s">
        <v>1824</v>
      </c>
      <c r="B111" s="70">
        <v>102</v>
      </c>
      <c r="C111" s="70">
        <v>19</v>
      </c>
      <c r="D111" s="70">
        <v>6</v>
      </c>
      <c r="E111" s="70">
        <v>2022</v>
      </c>
      <c r="F111" s="70" t="s">
        <v>161</v>
      </c>
      <c r="G111" s="70" t="s">
        <v>1805</v>
      </c>
      <c r="H111" s="70" t="s">
        <v>1806</v>
      </c>
      <c r="I111" s="148"/>
      <c r="J111" s="71">
        <v>594.36677985007498</v>
      </c>
      <c r="K111" s="71">
        <v>2.6838758116752834</v>
      </c>
      <c r="L111" s="71">
        <v>5.236834110445427</v>
      </c>
      <c r="M111" s="71">
        <v>54.882821068868154</v>
      </c>
      <c r="N111" s="71">
        <v>74.09737000655447</v>
      </c>
      <c r="O111" s="71">
        <v>48.369723240980711</v>
      </c>
      <c r="P111" s="71">
        <v>39.365389188973253</v>
      </c>
      <c r="Q111" s="71">
        <v>3.1203371322454947</v>
      </c>
      <c r="R111" s="71">
        <v>0</v>
      </c>
      <c r="S111" s="71">
        <v>2.6790901649897081</v>
      </c>
      <c r="T111" s="72"/>
      <c r="U111" s="71">
        <v>41491940</v>
      </c>
      <c r="V111" s="71">
        <v>1294</v>
      </c>
      <c r="W111" s="71">
        <v>139</v>
      </c>
      <c r="X111" s="71">
        <v>13791</v>
      </c>
      <c r="Y111" s="71">
        <v>22034</v>
      </c>
      <c r="Z111" s="71">
        <v>33813</v>
      </c>
      <c r="AA111" s="71">
        <v>8601</v>
      </c>
      <c r="AB111" s="71">
        <v>53004</v>
      </c>
      <c r="AC111" s="71">
        <v>0</v>
      </c>
      <c r="AD111" s="71">
        <v>2.6790901649897081</v>
      </c>
      <c r="AE111" s="72"/>
      <c r="AF111" s="71">
        <v>375469330.78454751</v>
      </c>
      <c r="AG111" s="71">
        <v>2017592.9201468765</v>
      </c>
      <c r="AH111" s="71">
        <v>1081646.1188264114</v>
      </c>
      <c r="AI111" s="71">
        <v>88933504.959899768</v>
      </c>
      <c r="AJ111" s="71">
        <v>112746367.00770682</v>
      </c>
      <c r="AK111" s="71">
        <v>0</v>
      </c>
      <c r="AL111" s="71">
        <v>0</v>
      </c>
      <c r="AM111" s="71">
        <v>6844263.1127547529</v>
      </c>
      <c r="AN111" s="71">
        <v>0</v>
      </c>
      <c r="AO111" s="71">
        <v>0</v>
      </c>
      <c r="AP111" s="71">
        <v>587092704.90388215</v>
      </c>
      <c r="AQ111" s="72"/>
      <c r="AR111" s="71">
        <v>2699</v>
      </c>
      <c r="AS111" s="71">
        <v>541</v>
      </c>
      <c r="AT111" s="71">
        <v>0</v>
      </c>
      <c r="AU111" s="71">
        <v>0</v>
      </c>
      <c r="AV111" s="71">
        <v>0</v>
      </c>
      <c r="AW111" s="71">
        <v>0</v>
      </c>
      <c r="AX111" s="71"/>
      <c r="AY111" s="72"/>
      <c r="AZ111" s="71">
        <v>12289.199999999943</v>
      </c>
      <c r="BA111" s="71">
        <v>77096.5</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1825</v>
      </c>
      <c r="B112" s="70">
        <v>102</v>
      </c>
      <c r="C112" s="70">
        <v>20</v>
      </c>
      <c r="D112" s="70">
        <v>6</v>
      </c>
      <c r="E112" s="70">
        <v>2023</v>
      </c>
      <c r="F112" s="70" t="s">
        <v>1539</v>
      </c>
      <c r="G112" s="70" t="s">
        <v>1805</v>
      </c>
      <c r="H112" s="70" t="s">
        <v>1806</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2935</v>
      </c>
      <c r="AS112" s="71">
        <v>544</v>
      </c>
      <c r="AT112" s="71">
        <v>0</v>
      </c>
      <c r="AU112" s="71">
        <v>0</v>
      </c>
      <c r="AV112" s="71">
        <v>0</v>
      </c>
      <c r="AW112" s="71">
        <v>0</v>
      </c>
      <c r="AX112" s="71"/>
      <c r="AY112" s="72"/>
      <c r="AZ112" s="71">
        <v>13509.399999999936</v>
      </c>
      <c r="BA112" s="71">
        <v>76549.099999999991</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1826</v>
      </c>
      <c r="B113" s="70">
        <v>102</v>
      </c>
      <c r="C113" s="70">
        <v>21</v>
      </c>
      <c r="D113" s="70">
        <v>6</v>
      </c>
      <c r="E113" s="70">
        <v>2024</v>
      </c>
      <c r="F113" s="70" t="s">
        <v>1554</v>
      </c>
      <c r="G113" s="70" t="s">
        <v>1805</v>
      </c>
      <c r="H113" s="70" t="s">
        <v>1806</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1827</v>
      </c>
      <c r="B114" s="70">
        <v>341</v>
      </c>
      <c r="C114" s="70">
        <v>1</v>
      </c>
      <c r="D114" s="70">
        <v>21</v>
      </c>
      <c r="E114" s="70">
        <v>1990</v>
      </c>
      <c r="F114" s="70" t="s">
        <v>787</v>
      </c>
      <c r="G114" s="70" t="s">
        <v>1828</v>
      </c>
      <c r="H114" s="70" t="s">
        <v>1829</v>
      </c>
      <c r="I114" s="148"/>
      <c r="J114" s="71">
        <v>113.8524066813474</v>
      </c>
      <c r="K114" s="71">
        <v>33.883502049042526</v>
      </c>
      <c r="L114" s="71">
        <v>34.524687189959749</v>
      </c>
      <c r="M114" s="71">
        <v>43.466815895567827</v>
      </c>
      <c r="N114" s="71">
        <v>64.860818920927002</v>
      </c>
      <c r="O114" s="71">
        <v>46.047803376783421</v>
      </c>
      <c r="P114" s="71">
        <v>74.98009973047688</v>
      </c>
      <c r="Q114" s="71">
        <v>4.0381587041962597</v>
      </c>
      <c r="R114" s="71">
        <v>0</v>
      </c>
      <c r="S114" s="71">
        <v>4.8564324770920999</v>
      </c>
      <c r="T114" s="72"/>
      <c r="U114" s="71">
        <v>8673931</v>
      </c>
      <c r="V114" s="71">
        <v>5992</v>
      </c>
      <c r="W114" s="71">
        <v>375</v>
      </c>
      <c r="X114" s="71">
        <v>17473</v>
      </c>
      <c r="Y114" s="71">
        <v>16657</v>
      </c>
      <c r="Z114" s="71">
        <v>18940</v>
      </c>
      <c r="AA114" s="71">
        <v>18206</v>
      </c>
      <c r="AB114" s="71">
        <v>65566</v>
      </c>
      <c r="AC114" s="71">
        <v>0</v>
      </c>
      <c r="AD114" s="71">
        <v>4.8564324770920999</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1830</v>
      </c>
      <c r="B115" s="70">
        <v>342</v>
      </c>
      <c r="C115" s="70">
        <v>2</v>
      </c>
      <c r="D115" s="70">
        <v>21</v>
      </c>
      <c r="E115" s="70">
        <v>2005</v>
      </c>
      <c r="F115" s="70" t="s">
        <v>789</v>
      </c>
      <c r="G115" s="70" t="s">
        <v>1828</v>
      </c>
      <c r="H115" s="70" t="s">
        <v>1829</v>
      </c>
      <c r="I115" s="148"/>
      <c r="J115" s="71">
        <v>129.3031431291771</v>
      </c>
      <c r="K115" s="71">
        <v>21.284832814458451</v>
      </c>
      <c r="L115" s="71">
        <v>94.588880033267642</v>
      </c>
      <c r="M115" s="71">
        <v>90.506851502090655</v>
      </c>
      <c r="N115" s="71">
        <v>93.819545401249698</v>
      </c>
      <c r="O115" s="71">
        <v>69.841115101993239</v>
      </c>
      <c r="P115" s="71">
        <v>75.741729758011445</v>
      </c>
      <c r="Q115" s="71">
        <v>3.70388419173084</v>
      </c>
      <c r="R115" s="71">
        <v>0</v>
      </c>
      <c r="S115" s="71">
        <v>4.7658475342333846</v>
      </c>
      <c r="T115" s="72"/>
      <c r="U115" s="71">
        <v>7990553</v>
      </c>
      <c r="V115" s="71">
        <v>4390</v>
      </c>
      <c r="W115" s="71">
        <v>1114</v>
      </c>
      <c r="X115" s="71">
        <v>15247</v>
      </c>
      <c r="Y115" s="71">
        <v>18576</v>
      </c>
      <c r="Z115" s="71">
        <v>33242</v>
      </c>
      <c r="AA115" s="71">
        <v>15062</v>
      </c>
      <c r="AB115" s="71">
        <v>62869</v>
      </c>
      <c r="AC115" s="71">
        <v>0</v>
      </c>
      <c r="AD115" s="71">
        <v>4.7658475342333846</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1831</v>
      </c>
      <c r="B116" s="70">
        <v>343</v>
      </c>
      <c r="C116" s="70">
        <v>3</v>
      </c>
      <c r="D116" s="70">
        <v>21</v>
      </c>
      <c r="E116" s="70">
        <v>2006</v>
      </c>
      <c r="F116" s="70" t="s">
        <v>790</v>
      </c>
      <c r="G116" s="70" t="s">
        <v>1828</v>
      </c>
      <c r="H116" s="70" t="s">
        <v>1829</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1832</v>
      </c>
      <c r="B117" s="70">
        <v>344</v>
      </c>
      <c r="C117" s="70">
        <v>4</v>
      </c>
      <c r="D117" s="70">
        <v>21</v>
      </c>
      <c r="E117" s="70">
        <v>2007</v>
      </c>
      <c r="F117" s="70" t="s">
        <v>791</v>
      </c>
      <c r="G117" s="70" t="s">
        <v>1828</v>
      </c>
      <c r="H117" s="70" t="s">
        <v>1829</v>
      </c>
      <c r="I117" s="148"/>
      <c r="J117" s="71">
        <v>122.85322868376321</v>
      </c>
      <c r="K117" s="71">
        <v>15.23076574379354</v>
      </c>
      <c r="L117" s="71">
        <v>83.131773675829137</v>
      </c>
      <c r="M117" s="71">
        <v>87.975731214247119</v>
      </c>
      <c r="N117" s="71">
        <v>85.918021229521628</v>
      </c>
      <c r="O117" s="71">
        <v>68.289400745250475</v>
      </c>
      <c r="P117" s="71">
        <v>75.351534811682143</v>
      </c>
      <c r="Q117" s="71">
        <v>3.86041921063104</v>
      </c>
      <c r="R117" s="71">
        <v>0</v>
      </c>
      <c r="S117" s="71">
        <v>9.7463612494999978</v>
      </c>
      <c r="T117" s="72"/>
      <c r="U117" s="71">
        <v>9373973</v>
      </c>
      <c r="V117" s="71">
        <v>4591</v>
      </c>
      <c r="W117" s="71">
        <v>1225</v>
      </c>
      <c r="X117" s="71">
        <v>18669</v>
      </c>
      <c r="Y117" s="71">
        <v>18808</v>
      </c>
      <c r="Z117" s="71">
        <v>33789</v>
      </c>
      <c r="AA117" s="71">
        <v>14756</v>
      </c>
      <c r="AB117" s="71">
        <v>62061</v>
      </c>
      <c r="AC117" s="71">
        <v>0</v>
      </c>
      <c r="AD117" s="71">
        <v>9.7463612494999978</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1833</v>
      </c>
      <c r="B118" s="70">
        <v>345</v>
      </c>
      <c r="C118" s="70">
        <v>5</v>
      </c>
      <c r="D118" s="70">
        <v>21</v>
      </c>
      <c r="E118" s="70">
        <v>2008</v>
      </c>
      <c r="F118" s="70" t="s">
        <v>792</v>
      </c>
      <c r="G118" s="70" t="s">
        <v>1828</v>
      </c>
      <c r="H118" s="70" t="s">
        <v>1829</v>
      </c>
      <c r="I118" s="148"/>
      <c r="J118" s="71">
        <v>112.7202005957988</v>
      </c>
      <c r="K118" s="71">
        <v>14.562639044867311</v>
      </c>
      <c r="L118" s="71">
        <v>74.159437071249201</v>
      </c>
      <c r="M118" s="71">
        <v>90.414107832496612</v>
      </c>
      <c r="N118" s="71">
        <v>83.686441760580863</v>
      </c>
      <c r="O118" s="71">
        <v>66.243283080478349</v>
      </c>
      <c r="P118" s="71">
        <v>73.444717182930802</v>
      </c>
      <c r="Q118" s="71">
        <v>3.77402296354474</v>
      </c>
      <c r="R118" s="71">
        <v>0</v>
      </c>
      <c r="S118" s="71">
        <v>19.336343160199998</v>
      </c>
      <c r="T118" s="72"/>
      <c r="U118" s="71">
        <v>9334513</v>
      </c>
      <c r="V118" s="71">
        <v>4591</v>
      </c>
      <c r="W118" s="71">
        <v>1225</v>
      </c>
      <c r="X118" s="71">
        <v>18669</v>
      </c>
      <c r="Y118" s="71">
        <v>18887</v>
      </c>
      <c r="Z118" s="71">
        <v>33927</v>
      </c>
      <c r="AA118" s="71">
        <v>14399</v>
      </c>
      <c r="AB118" s="71">
        <v>61670</v>
      </c>
      <c r="AC118" s="71">
        <v>0</v>
      </c>
      <c r="AD118" s="71">
        <v>19.336343160199998</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1834</v>
      </c>
      <c r="B119" s="70">
        <v>346</v>
      </c>
      <c r="C119" s="70">
        <v>6</v>
      </c>
      <c r="D119" s="70">
        <v>21</v>
      </c>
      <c r="E119" s="70">
        <v>2009</v>
      </c>
      <c r="F119" s="70" t="s">
        <v>176</v>
      </c>
      <c r="G119" s="70" t="s">
        <v>1828</v>
      </c>
      <c r="H119" s="70" t="s">
        <v>1829</v>
      </c>
      <c r="I119" s="148"/>
      <c r="J119" s="71">
        <v>102.89656812694869</v>
      </c>
      <c r="K119" s="71">
        <v>10.784448938090639</v>
      </c>
      <c r="L119" s="71">
        <v>59.23923615578898</v>
      </c>
      <c r="M119" s="71">
        <v>92.405864837462858</v>
      </c>
      <c r="N119" s="71">
        <v>84.518876673707823</v>
      </c>
      <c r="O119" s="71">
        <v>67.563501133745319</v>
      </c>
      <c r="P119" s="71">
        <v>70.348380940967886</v>
      </c>
      <c r="Q119" s="71">
        <v>3.5670987631233002</v>
      </c>
      <c r="R119" s="71">
        <v>0</v>
      </c>
      <c r="S119" s="71">
        <v>5.1485509103999991</v>
      </c>
      <c r="T119" s="72"/>
      <c r="U119" s="71">
        <v>7119533</v>
      </c>
      <c r="V119" s="71">
        <v>4062</v>
      </c>
      <c r="W119" s="71">
        <v>1421</v>
      </c>
      <c r="X119" s="71">
        <v>19729</v>
      </c>
      <c r="Y119" s="71">
        <v>18955</v>
      </c>
      <c r="Z119" s="71">
        <v>34155</v>
      </c>
      <c r="AA119" s="71">
        <v>14159</v>
      </c>
      <c r="AB119" s="71">
        <v>61188</v>
      </c>
      <c r="AC119" s="71">
        <v>0</v>
      </c>
      <c r="AD119" s="71">
        <v>5.1485509103999991</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61.25</v>
      </c>
      <c r="BI119" s="71">
        <v>0</v>
      </c>
      <c r="BJ119" s="71">
        <v>45.430999999999997</v>
      </c>
      <c r="BK119" s="71">
        <v>0</v>
      </c>
      <c r="BL119" s="71">
        <v>29.1</v>
      </c>
      <c r="BM119" s="71">
        <v>0</v>
      </c>
      <c r="BN119" s="72"/>
      <c r="BO119" s="71">
        <v>5</v>
      </c>
      <c r="BP119" s="71">
        <v>0</v>
      </c>
      <c r="BQ119" s="71">
        <v>2</v>
      </c>
      <c r="BR119" s="71">
        <v>0</v>
      </c>
      <c r="BS119" s="71">
        <v>3</v>
      </c>
      <c r="BT119" s="71">
        <v>0</v>
      </c>
      <c r="BU119"/>
      <c r="BV119" s="70">
        <v>121.661</v>
      </c>
      <c r="BW119" s="70">
        <v>0</v>
      </c>
      <c r="BX119" s="70">
        <v>14.12</v>
      </c>
      <c r="BY119" s="70">
        <v>0</v>
      </c>
      <c r="BZ119" s="70">
        <v>0</v>
      </c>
      <c r="CA119" s="70">
        <v>0</v>
      </c>
      <c r="CB119" s="70">
        <v>0</v>
      </c>
      <c r="CC119" s="70">
        <v>0</v>
      </c>
      <c r="CD119" s="70">
        <v>0</v>
      </c>
    </row>
    <row r="120" spans="1:82">
      <c r="A120" s="70" t="s">
        <v>1835</v>
      </c>
      <c r="B120" s="70">
        <v>347</v>
      </c>
      <c r="C120" s="70">
        <v>7</v>
      </c>
      <c r="D120" s="70">
        <v>21</v>
      </c>
      <c r="E120" s="70">
        <v>2010</v>
      </c>
      <c r="F120" s="70" t="s">
        <v>177</v>
      </c>
      <c r="G120" s="70" t="s">
        <v>1828</v>
      </c>
      <c r="H120" s="70" t="s">
        <v>1829</v>
      </c>
      <c r="I120" s="148"/>
      <c r="J120" s="71">
        <v>109.92341425533959</v>
      </c>
      <c r="K120" s="71">
        <v>13.028363735701801</v>
      </c>
      <c r="L120" s="71">
        <v>56.064444534483748</v>
      </c>
      <c r="M120" s="71">
        <v>90.131151641418782</v>
      </c>
      <c r="N120" s="71">
        <v>85.58202350174507</v>
      </c>
      <c r="O120" s="71">
        <v>67.843666496624138</v>
      </c>
      <c r="P120" s="71">
        <v>70.906883966650227</v>
      </c>
      <c r="Q120" s="71">
        <v>3.7041804571502501</v>
      </c>
      <c r="R120" s="71">
        <v>0</v>
      </c>
      <c r="S120" s="71">
        <v>9.3050938795199976</v>
      </c>
      <c r="T120" s="72"/>
      <c r="U120" s="71">
        <v>8061067</v>
      </c>
      <c r="V120" s="71">
        <v>4062</v>
      </c>
      <c r="W120" s="71">
        <v>1421</v>
      </c>
      <c r="X120" s="71">
        <v>19729</v>
      </c>
      <c r="Y120" s="71">
        <v>19062</v>
      </c>
      <c r="Z120" s="71">
        <v>34456</v>
      </c>
      <c r="AA120" s="71">
        <v>13915</v>
      </c>
      <c r="AB120" s="71">
        <v>60885</v>
      </c>
      <c r="AC120" s="71">
        <v>0</v>
      </c>
      <c r="AD120" s="71">
        <v>9.3050938795199976</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70.826999999999998</v>
      </c>
      <c r="BI120" s="71">
        <v>0</v>
      </c>
      <c r="BJ120" s="71">
        <v>47.238</v>
      </c>
      <c r="BK120" s="71">
        <v>0</v>
      </c>
      <c r="BL120" s="71">
        <v>30.116</v>
      </c>
      <c r="BM120" s="71">
        <v>0</v>
      </c>
      <c r="BN120" s="72"/>
      <c r="BO120" s="71">
        <v>6</v>
      </c>
      <c r="BP120" s="71">
        <v>0</v>
      </c>
      <c r="BQ120" s="71">
        <v>2</v>
      </c>
      <c r="BR120" s="71">
        <v>0</v>
      </c>
      <c r="BS120" s="71">
        <v>3</v>
      </c>
      <c r="BT120" s="71">
        <v>0</v>
      </c>
      <c r="BU120"/>
      <c r="BV120" s="70">
        <v>131.708</v>
      </c>
      <c r="BW120" s="70">
        <v>0</v>
      </c>
      <c r="BX120" s="70">
        <v>16.472999999999999</v>
      </c>
      <c r="BY120" s="70">
        <v>0</v>
      </c>
      <c r="BZ120" s="70">
        <v>0</v>
      </c>
      <c r="CA120" s="70">
        <v>0</v>
      </c>
      <c r="CB120" s="70">
        <v>0</v>
      </c>
      <c r="CC120" s="70">
        <v>0</v>
      </c>
      <c r="CD120" s="70">
        <v>0</v>
      </c>
    </row>
    <row r="121" spans="1:82">
      <c r="A121" s="70" t="s">
        <v>1836</v>
      </c>
      <c r="B121" s="70">
        <v>348</v>
      </c>
      <c r="C121" s="70">
        <v>8</v>
      </c>
      <c r="D121" s="70">
        <v>21</v>
      </c>
      <c r="E121" s="70">
        <v>2011</v>
      </c>
      <c r="F121" s="70" t="s">
        <v>178</v>
      </c>
      <c r="G121" s="1064" t="s">
        <v>1828</v>
      </c>
      <c r="H121" s="70" t="s">
        <v>1829</v>
      </c>
      <c r="I121" s="148"/>
      <c r="J121" s="71">
        <v>140.74952072755411</v>
      </c>
      <c r="K121" s="71">
        <v>17.118685084564369</v>
      </c>
      <c r="L121" s="71">
        <v>56.627849616927982</v>
      </c>
      <c r="M121" s="71">
        <v>105.2117580306675</v>
      </c>
      <c r="N121" s="71">
        <v>92.926029151704029</v>
      </c>
      <c r="O121" s="71">
        <v>66.314381909529772</v>
      </c>
      <c r="P121" s="71">
        <v>68.491603554331931</v>
      </c>
      <c r="Q121" s="71">
        <v>4.2327984534286696</v>
      </c>
      <c r="R121" s="71">
        <v>0</v>
      </c>
      <c r="S121" s="71">
        <v>5.9338252560000004</v>
      </c>
      <c r="T121" s="72"/>
      <c r="U121" s="71">
        <v>8915378</v>
      </c>
      <c r="V121" s="71">
        <v>4062</v>
      </c>
      <c r="W121" s="71">
        <v>1421</v>
      </c>
      <c r="X121" s="71">
        <v>19729</v>
      </c>
      <c r="Y121" s="71">
        <v>19097</v>
      </c>
      <c r="Z121" s="71">
        <v>34411</v>
      </c>
      <c r="AA121" s="71">
        <v>13841</v>
      </c>
      <c r="AB121" s="71">
        <v>60316</v>
      </c>
      <c r="AC121" s="71">
        <v>0</v>
      </c>
      <c r="AD121" s="71">
        <v>5.9338252560000004</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68.534000000000006</v>
      </c>
      <c r="BI121" s="71">
        <v>0</v>
      </c>
      <c r="BJ121" s="71">
        <v>48.237000000000002</v>
      </c>
      <c r="BK121" s="71">
        <v>0</v>
      </c>
      <c r="BL121" s="71">
        <v>18.068000000000001</v>
      </c>
      <c r="BM121" s="71">
        <v>0</v>
      </c>
      <c r="BN121" s="72"/>
      <c r="BO121" s="71">
        <v>6</v>
      </c>
      <c r="BP121" s="71">
        <v>0</v>
      </c>
      <c r="BQ121" s="71">
        <v>2</v>
      </c>
      <c r="BR121" s="71">
        <v>0</v>
      </c>
      <c r="BS121" s="71">
        <v>2</v>
      </c>
      <c r="BT121" s="71">
        <v>0</v>
      </c>
      <c r="BU121"/>
      <c r="BV121" s="70">
        <v>129.709</v>
      </c>
      <c r="BW121" s="70">
        <v>0</v>
      </c>
      <c r="BX121" s="70">
        <v>5.13</v>
      </c>
      <c r="BY121" s="70">
        <v>0</v>
      </c>
      <c r="BZ121" s="70">
        <v>0</v>
      </c>
      <c r="CA121" s="70">
        <v>0</v>
      </c>
      <c r="CB121" s="70">
        <v>0</v>
      </c>
      <c r="CC121" s="70">
        <v>0</v>
      </c>
      <c r="CD121" s="70">
        <v>0</v>
      </c>
    </row>
    <row r="122" spans="1:82">
      <c r="A122" s="70" t="s">
        <v>1837</v>
      </c>
      <c r="B122" s="70">
        <v>349</v>
      </c>
      <c r="C122" s="70">
        <v>9</v>
      </c>
      <c r="D122" s="70">
        <v>21</v>
      </c>
      <c r="E122" s="70">
        <v>2012</v>
      </c>
      <c r="F122" s="70" t="s">
        <v>179</v>
      </c>
      <c r="G122" s="1064" t="s">
        <v>1828</v>
      </c>
      <c r="H122" s="70" t="s">
        <v>1829</v>
      </c>
      <c r="I122" s="148"/>
      <c r="J122" s="71">
        <v>138.9399768490762</v>
      </c>
      <c r="K122" s="71">
        <v>17.22359457560324</v>
      </c>
      <c r="L122" s="71">
        <v>61.82579906305871</v>
      </c>
      <c r="M122" s="71">
        <v>110.86421624962151</v>
      </c>
      <c r="N122" s="71">
        <v>108.2629853252931</v>
      </c>
      <c r="O122" s="71">
        <v>66.888098429999658</v>
      </c>
      <c r="P122" s="71">
        <v>68.478181254081221</v>
      </c>
      <c r="Q122" s="71">
        <v>4.6179117142693702</v>
      </c>
      <c r="R122" s="71">
        <v>0</v>
      </c>
      <c r="S122" s="71">
        <v>10.33678020648</v>
      </c>
      <c r="T122" s="72"/>
      <c r="U122" s="71">
        <v>8718428</v>
      </c>
      <c r="V122" s="71">
        <v>4062</v>
      </c>
      <c r="W122" s="71">
        <v>1421</v>
      </c>
      <c r="X122" s="71">
        <v>19729</v>
      </c>
      <c r="Y122" s="71">
        <v>19610</v>
      </c>
      <c r="Z122" s="71">
        <v>34984</v>
      </c>
      <c r="AA122" s="71">
        <v>13760</v>
      </c>
      <c r="AB122" s="71">
        <v>60566</v>
      </c>
      <c r="AC122" s="71">
        <v>0</v>
      </c>
      <c r="AD122" s="71">
        <v>10.33678020648</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74.456000000000003</v>
      </c>
      <c r="BI122" s="71">
        <v>0</v>
      </c>
      <c r="BJ122" s="71">
        <v>51.145000000000003</v>
      </c>
      <c r="BK122" s="71">
        <v>0</v>
      </c>
      <c r="BL122" s="71">
        <v>21.997999999999998</v>
      </c>
      <c r="BM122" s="71">
        <v>0</v>
      </c>
      <c r="BN122" s="72"/>
      <c r="BO122" s="71">
        <v>6</v>
      </c>
      <c r="BP122" s="71">
        <v>0</v>
      </c>
      <c r="BQ122" s="71">
        <v>2</v>
      </c>
      <c r="BR122" s="71">
        <v>0</v>
      </c>
      <c r="BS122" s="71">
        <v>3</v>
      </c>
      <c r="BT122" s="71">
        <v>0</v>
      </c>
      <c r="BU122"/>
      <c r="BV122" s="70">
        <v>139.32900000000001</v>
      </c>
      <c r="BW122" s="70">
        <v>0</v>
      </c>
      <c r="BX122" s="70">
        <v>8.27</v>
      </c>
      <c r="BY122" s="70">
        <v>0</v>
      </c>
      <c r="BZ122" s="70">
        <v>0</v>
      </c>
      <c r="CA122" s="70">
        <v>0</v>
      </c>
      <c r="CB122" s="70">
        <v>0</v>
      </c>
      <c r="CC122" s="70">
        <v>0</v>
      </c>
      <c r="CD122" s="70">
        <v>0</v>
      </c>
    </row>
    <row r="123" spans="1:82">
      <c r="A123" s="70" t="s">
        <v>1838</v>
      </c>
      <c r="B123" s="70">
        <v>350</v>
      </c>
      <c r="C123" s="70">
        <v>10</v>
      </c>
      <c r="D123" s="70">
        <v>21</v>
      </c>
      <c r="E123" s="70">
        <v>2013</v>
      </c>
      <c r="F123" s="70" t="s">
        <v>180</v>
      </c>
      <c r="G123" s="70" t="s">
        <v>1828</v>
      </c>
      <c r="H123" s="70" t="s">
        <v>1829</v>
      </c>
      <c r="I123" s="148"/>
      <c r="J123" s="71">
        <v>134.76838519329101</v>
      </c>
      <c r="K123" s="71">
        <v>14.835790475444</v>
      </c>
      <c r="L123" s="71">
        <v>60.759369932390833</v>
      </c>
      <c r="M123" s="71">
        <v>110.3412046973276</v>
      </c>
      <c r="N123" s="71">
        <v>108.63194970746279</v>
      </c>
      <c r="O123" s="71">
        <v>64.355091537864809</v>
      </c>
      <c r="P123" s="71">
        <v>68.061833408464892</v>
      </c>
      <c r="Q123" s="71">
        <v>4.6572287360024696</v>
      </c>
      <c r="R123" s="71">
        <v>0</v>
      </c>
      <c r="S123" s="71">
        <v>4.7902264905100012</v>
      </c>
      <c r="T123" s="72"/>
      <c r="U123" s="71">
        <v>8460870</v>
      </c>
      <c r="V123" s="71">
        <v>4062</v>
      </c>
      <c r="W123" s="71">
        <v>1421</v>
      </c>
      <c r="X123" s="71">
        <v>19729</v>
      </c>
      <c r="Y123" s="71">
        <v>19646</v>
      </c>
      <c r="Z123" s="71">
        <v>35162</v>
      </c>
      <c r="AA123" s="71">
        <v>13625</v>
      </c>
      <c r="AB123" s="71">
        <v>60206</v>
      </c>
      <c r="AC123" s="71">
        <v>0</v>
      </c>
      <c r="AD123" s="71">
        <v>4.7902264905100012</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74.846000000000004</v>
      </c>
      <c r="BI123" s="71">
        <v>0</v>
      </c>
      <c r="BJ123" s="71">
        <v>18.495000000000001</v>
      </c>
      <c r="BK123" s="71">
        <v>0</v>
      </c>
      <c r="BL123" s="71">
        <v>13.508000000000001</v>
      </c>
      <c r="BM123" s="71">
        <v>0</v>
      </c>
      <c r="BN123" s="72"/>
      <c r="BO123" s="71">
        <v>6</v>
      </c>
      <c r="BP123" s="71">
        <v>0</v>
      </c>
      <c r="BQ123" s="71">
        <v>2</v>
      </c>
      <c r="BR123" s="71">
        <v>0</v>
      </c>
      <c r="BS123" s="71">
        <v>2</v>
      </c>
      <c r="BT123" s="71">
        <v>0</v>
      </c>
      <c r="BU123"/>
      <c r="BV123" s="70">
        <v>106.849</v>
      </c>
      <c r="BW123" s="70">
        <v>0</v>
      </c>
      <c r="BX123" s="70">
        <v>0</v>
      </c>
      <c r="BY123" s="70">
        <v>0</v>
      </c>
      <c r="BZ123" s="70">
        <v>0</v>
      </c>
      <c r="CA123" s="70">
        <v>0</v>
      </c>
      <c r="CB123" s="70">
        <v>0</v>
      </c>
      <c r="CC123" s="70">
        <v>0</v>
      </c>
      <c r="CD123" s="70">
        <v>0</v>
      </c>
    </row>
    <row r="124" spans="1:82">
      <c r="A124" s="70" t="s">
        <v>1839</v>
      </c>
      <c r="B124" s="70">
        <v>351</v>
      </c>
      <c r="C124" s="70">
        <v>11</v>
      </c>
      <c r="D124" s="70">
        <v>21</v>
      </c>
      <c r="E124" s="70">
        <v>2014</v>
      </c>
      <c r="F124" s="70" t="s">
        <v>181</v>
      </c>
      <c r="G124" s="70" t="s">
        <v>1828</v>
      </c>
      <c r="H124" s="70" t="s">
        <v>1829</v>
      </c>
      <c r="I124" s="148"/>
      <c r="J124" s="71">
        <v>124.3904506060172</v>
      </c>
      <c r="K124" s="71">
        <v>14.29326660423532</v>
      </c>
      <c r="L124" s="71">
        <v>56.211478776739632</v>
      </c>
      <c r="M124" s="71">
        <v>108.3095778754013</v>
      </c>
      <c r="N124" s="71">
        <v>94.484559268023219</v>
      </c>
      <c r="O124" s="71">
        <v>62.150900312117614</v>
      </c>
      <c r="P124" s="71">
        <v>68.41058709444421</v>
      </c>
      <c r="Q124" s="71">
        <v>4.42602964680197</v>
      </c>
      <c r="R124" s="71">
        <v>0</v>
      </c>
      <c r="S124" s="71">
        <v>11.875505742</v>
      </c>
      <c r="T124" s="72"/>
      <c r="U124" s="71">
        <v>8840701</v>
      </c>
      <c r="V124" s="71">
        <v>3616</v>
      </c>
      <c r="W124" s="71">
        <v>1794</v>
      </c>
      <c r="X124" s="71">
        <v>20009</v>
      </c>
      <c r="Y124" s="71">
        <v>19671</v>
      </c>
      <c r="Z124" s="71">
        <v>35765</v>
      </c>
      <c r="AA124" s="71">
        <v>13624</v>
      </c>
      <c r="AB124" s="71">
        <v>59636</v>
      </c>
      <c r="AC124" s="71">
        <v>0</v>
      </c>
      <c r="AD124" s="71">
        <v>11.875505742</v>
      </c>
      <c r="AE124" s="72"/>
      <c r="AF124" s="71"/>
      <c r="AG124" s="71"/>
      <c r="AH124" s="71"/>
      <c r="AI124" s="71"/>
      <c r="AJ124" s="71"/>
      <c r="AK124" s="71"/>
      <c r="AL124" s="71"/>
      <c r="AM124" s="71"/>
      <c r="AN124" s="71"/>
      <c r="AO124" s="71"/>
      <c r="AP124" s="71"/>
      <c r="AQ124" s="72"/>
      <c r="AR124" s="71">
        <v>134</v>
      </c>
      <c r="AS124" s="71">
        <v>15</v>
      </c>
      <c r="AT124" s="71">
        <v>0</v>
      </c>
      <c r="AU124" s="71">
        <v>1</v>
      </c>
      <c r="AV124" s="71">
        <v>0</v>
      </c>
      <c r="AW124" s="71">
        <v>0</v>
      </c>
      <c r="AX124" s="71"/>
      <c r="AY124" s="72"/>
      <c r="AZ124" s="71">
        <v>617</v>
      </c>
      <c r="BA124" s="71">
        <v>254.7</v>
      </c>
      <c r="BB124" s="71">
        <v>0</v>
      </c>
      <c r="BC124" s="71">
        <v>1100</v>
      </c>
      <c r="BD124" s="71">
        <v>0</v>
      </c>
      <c r="BE124" s="71">
        <v>0</v>
      </c>
      <c r="BF124" s="71"/>
      <c r="BG124" s="72"/>
      <c r="BH124" s="71">
        <v>66.486000000000004</v>
      </c>
      <c r="BI124" s="71">
        <v>0</v>
      </c>
      <c r="BJ124" s="71">
        <v>50.901000000000003</v>
      </c>
      <c r="BK124" s="71">
        <v>0</v>
      </c>
      <c r="BL124" s="71">
        <v>17.977</v>
      </c>
      <c r="BM124" s="71">
        <v>0</v>
      </c>
      <c r="BN124" s="72"/>
      <c r="BO124" s="71">
        <v>6</v>
      </c>
      <c r="BP124" s="71">
        <v>0</v>
      </c>
      <c r="BQ124" s="71">
        <v>3</v>
      </c>
      <c r="BR124" s="71">
        <v>0</v>
      </c>
      <c r="BS124" s="71">
        <v>2</v>
      </c>
      <c r="BT124" s="71">
        <v>0</v>
      </c>
      <c r="BU124"/>
      <c r="BV124" s="70">
        <v>125.42</v>
      </c>
      <c r="BW124" s="70">
        <v>0</v>
      </c>
      <c r="BX124" s="70">
        <v>9.9440000000000008</v>
      </c>
      <c r="BY124" s="70">
        <v>0</v>
      </c>
      <c r="BZ124" s="70">
        <v>0</v>
      </c>
      <c r="CA124" s="70">
        <v>0</v>
      </c>
      <c r="CB124" s="70">
        <v>0</v>
      </c>
      <c r="CC124" s="70">
        <v>0</v>
      </c>
      <c r="CD124" s="70">
        <v>0</v>
      </c>
    </row>
    <row r="125" spans="1:82">
      <c r="A125" s="70" t="s">
        <v>1840</v>
      </c>
      <c r="B125" s="70">
        <v>352</v>
      </c>
      <c r="C125" s="70">
        <v>12</v>
      </c>
      <c r="D125" s="70">
        <v>21</v>
      </c>
      <c r="E125" s="70">
        <v>2015</v>
      </c>
      <c r="F125" s="70" t="s">
        <v>182</v>
      </c>
      <c r="G125" s="70" t="s">
        <v>1828</v>
      </c>
      <c r="H125" s="70" t="s">
        <v>1829</v>
      </c>
      <c r="I125" s="148"/>
      <c r="J125" s="71">
        <v>115.3258122382602</v>
      </c>
      <c r="K125" s="71">
        <v>14.44949731980067</v>
      </c>
      <c r="L125" s="71">
        <v>59.721528647393122</v>
      </c>
      <c r="M125" s="71">
        <v>90.572858896848942</v>
      </c>
      <c r="N125" s="71">
        <v>88.850818494798105</v>
      </c>
      <c r="O125" s="71">
        <v>60.623858985332141</v>
      </c>
      <c r="P125" s="71">
        <v>67.163083739586909</v>
      </c>
      <c r="Q125" s="71">
        <v>4.2798329590156499</v>
      </c>
      <c r="R125" s="71">
        <v>0</v>
      </c>
      <c r="S125" s="71">
        <v>4.4163300125699996</v>
      </c>
      <c r="T125" s="72"/>
      <c r="U125" s="71">
        <v>9114089</v>
      </c>
      <c r="V125" s="71">
        <v>3616</v>
      </c>
      <c r="W125" s="71">
        <v>1794</v>
      </c>
      <c r="X125" s="71">
        <v>20009</v>
      </c>
      <c r="Y125" s="71">
        <v>19802</v>
      </c>
      <c r="Z125" s="71">
        <v>35222</v>
      </c>
      <c r="AA125" s="71">
        <v>13365</v>
      </c>
      <c r="AB125" s="71">
        <v>58907</v>
      </c>
      <c r="AC125" s="71">
        <v>0</v>
      </c>
      <c r="AD125" s="71">
        <v>4.4163300125699996</v>
      </c>
      <c r="AE125" s="72"/>
      <c r="AF125" s="71">
        <v>99024662.494536996</v>
      </c>
      <c r="AG125" s="71">
        <v>9736000.1497060265</v>
      </c>
      <c r="AH125" s="71">
        <v>12144649.315034861</v>
      </c>
      <c r="AI125" s="71">
        <v>120523328.97288971</v>
      </c>
      <c r="AJ125" s="71">
        <v>108559488.02899919</v>
      </c>
      <c r="AK125" s="71">
        <v>0</v>
      </c>
      <c r="AL125" s="71">
        <v>0</v>
      </c>
      <c r="AM125" s="71">
        <v>8072957.2444288181</v>
      </c>
      <c r="AN125" s="71">
        <v>0</v>
      </c>
      <c r="AO125" s="71">
        <v>0</v>
      </c>
      <c r="AP125" s="71">
        <v>358061086.20559561</v>
      </c>
      <c r="AQ125" s="72"/>
      <c r="AR125" s="71">
        <v>150</v>
      </c>
      <c r="AS125" s="71">
        <v>18</v>
      </c>
      <c r="AT125" s="71">
        <v>0</v>
      </c>
      <c r="AU125" s="71">
        <v>1</v>
      </c>
      <c r="AV125" s="71">
        <v>0</v>
      </c>
      <c r="AW125" s="71">
        <v>0</v>
      </c>
      <c r="AX125" s="71"/>
      <c r="AY125" s="72"/>
      <c r="AZ125" s="71">
        <v>701.9</v>
      </c>
      <c r="BA125" s="71">
        <v>301.39999999999998</v>
      </c>
      <c r="BB125" s="71">
        <v>0</v>
      </c>
      <c r="BC125" s="71">
        <v>1100</v>
      </c>
      <c r="BD125" s="71">
        <v>0</v>
      </c>
      <c r="BE125" s="71">
        <v>0</v>
      </c>
      <c r="BF125" s="71"/>
      <c r="BG125" s="72"/>
      <c r="BH125" s="71">
        <v>63.290999999999997</v>
      </c>
      <c r="BI125" s="71">
        <v>0</v>
      </c>
      <c r="BJ125" s="71">
        <v>50.137999999999998</v>
      </c>
      <c r="BK125" s="71">
        <v>0</v>
      </c>
      <c r="BL125" s="71">
        <v>28.869</v>
      </c>
      <c r="BM125" s="71">
        <v>0</v>
      </c>
      <c r="BN125" s="72"/>
      <c r="BO125" s="71">
        <v>6</v>
      </c>
      <c r="BP125" s="71">
        <v>0</v>
      </c>
      <c r="BQ125" s="71">
        <v>3</v>
      </c>
      <c r="BR125" s="71">
        <v>0</v>
      </c>
      <c r="BS125" s="71">
        <v>4</v>
      </c>
      <c r="BT125" s="71">
        <v>0</v>
      </c>
      <c r="BU125"/>
      <c r="BV125" s="70">
        <v>134.239</v>
      </c>
      <c r="BW125" s="70">
        <v>0</v>
      </c>
      <c r="BX125" s="70">
        <v>8.0589999999999993</v>
      </c>
      <c r="BY125" s="70">
        <v>0</v>
      </c>
      <c r="BZ125" s="70">
        <v>0</v>
      </c>
      <c r="CA125" s="70">
        <v>0</v>
      </c>
      <c r="CB125" s="70">
        <v>0</v>
      </c>
      <c r="CC125" s="70">
        <v>0</v>
      </c>
      <c r="CD125" s="70">
        <v>0</v>
      </c>
    </row>
    <row r="126" spans="1:82">
      <c r="A126" s="70" t="s">
        <v>1841</v>
      </c>
      <c r="B126" s="70">
        <v>353</v>
      </c>
      <c r="C126" s="70">
        <v>13</v>
      </c>
      <c r="D126" s="70">
        <v>21</v>
      </c>
      <c r="E126" s="70">
        <v>2016</v>
      </c>
      <c r="F126" s="70" t="s">
        <v>155</v>
      </c>
      <c r="G126" s="70" t="s">
        <v>1828</v>
      </c>
      <c r="H126" s="70" t="s">
        <v>1829</v>
      </c>
      <c r="I126" s="148"/>
      <c r="J126" s="71">
        <v>119.26597785148758</v>
      </c>
      <c r="K126" s="71">
        <v>12.323083275639027</v>
      </c>
      <c r="L126" s="71">
        <v>76.863902971329352</v>
      </c>
      <c r="M126" s="71">
        <v>88.088704551318841</v>
      </c>
      <c r="N126" s="71">
        <v>83.666808876937949</v>
      </c>
      <c r="O126" s="71">
        <v>60.27364051293506</v>
      </c>
      <c r="P126" s="71">
        <v>67.33216856221344</v>
      </c>
      <c r="Q126" s="71">
        <v>4.1180591198146983</v>
      </c>
      <c r="R126" s="71">
        <v>0</v>
      </c>
      <c r="S126" s="71">
        <v>8.3098577760000012</v>
      </c>
      <c r="T126" s="72"/>
      <c r="U126" s="71">
        <v>9192954</v>
      </c>
      <c r="V126" s="71">
        <v>3616</v>
      </c>
      <c r="W126" s="71">
        <v>1794</v>
      </c>
      <c r="X126" s="71">
        <v>20009</v>
      </c>
      <c r="Y126" s="71">
        <v>19901</v>
      </c>
      <c r="Z126" s="71">
        <v>35449</v>
      </c>
      <c r="AA126" s="71">
        <v>13858</v>
      </c>
      <c r="AB126" s="71">
        <v>58303</v>
      </c>
      <c r="AC126" s="71">
        <v>0</v>
      </c>
      <c r="AD126" s="71">
        <v>8.3098577760000012</v>
      </c>
      <c r="AE126" s="72"/>
      <c r="AF126" s="71">
        <v>103000528.9132062</v>
      </c>
      <c r="AG126" s="71">
        <v>7941922.2093011113</v>
      </c>
      <c r="AH126" s="71">
        <v>12106452.110369051</v>
      </c>
      <c r="AI126" s="71">
        <v>123505421.1847747</v>
      </c>
      <c r="AJ126" s="71">
        <v>98298249.501977354</v>
      </c>
      <c r="AK126" s="71">
        <v>0</v>
      </c>
      <c r="AL126" s="71">
        <v>0</v>
      </c>
      <c r="AM126" s="71">
        <v>7996389.1652101297</v>
      </c>
      <c r="AN126" s="71">
        <v>0</v>
      </c>
      <c r="AO126" s="71">
        <v>0</v>
      </c>
      <c r="AP126" s="71">
        <v>352848963.08483851</v>
      </c>
      <c r="AQ126" s="72"/>
      <c r="AR126" s="71">
        <v>161</v>
      </c>
      <c r="AS126" s="71">
        <v>20</v>
      </c>
      <c r="AT126" s="71">
        <v>0</v>
      </c>
      <c r="AU126" s="71">
        <v>1</v>
      </c>
      <c r="AV126" s="71">
        <v>0</v>
      </c>
      <c r="AW126" s="71">
        <v>0</v>
      </c>
      <c r="AX126" s="71"/>
      <c r="AY126" s="72"/>
      <c r="AZ126" s="71">
        <v>761.7</v>
      </c>
      <c r="BA126" s="71">
        <v>321.89999999999998</v>
      </c>
      <c r="BB126" s="71">
        <v>0</v>
      </c>
      <c r="BC126" s="71">
        <v>1100</v>
      </c>
      <c r="BD126" s="71">
        <v>0</v>
      </c>
      <c r="BE126" s="71">
        <v>0</v>
      </c>
      <c r="BF126" s="71"/>
      <c r="BG126" s="72"/>
      <c r="BH126" s="71">
        <v>62.414000000000001</v>
      </c>
      <c r="BI126" s="71">
        <v>0</v>
      </c>
      <c r="BJ126" s="71">
        <v>49.061</v>
      </c>
      <c r="BK126" s="71">
        <v>0</v>
      </c>
      <c r="BL126" s="71">
        <v>26.103999999999999</v>
      </c>
      <c r="BM126" s="71">
        <v>0</v>
      </c>
      <c r="BN126" s="72"/>
      <c r="BO126" s="71">
        <v>6</v>
      </c>
      <c r="BP126" s="71">
        <v>0</v>
      </c>
      <c r="BQ126" s="71">
        <v>2</v>
      </c>
      <c r="BR126" s="71">
        <v>0</v>
      </c>
      <c r="BS126" s="71">
        <v>3</v>
      </c>
      <c r="BT126" s="71">
        <v>0</v>
      </c>
      <c r="BU126"/>
      <c r="BV126" s="70">
        <v>131.65100000000001</v>
      </c>
      <c r="BW126" s="70">
        <v>0</v>
      </c>
      <c r="BX126" s="70">
        <v>5.9279999999999999</v>
      </c>
      <c r="BY126" s="70">
        <v>0</v>
      </c>
      <c r="BZ126" s="70">
        <v>0</v>
      </c>
      <c r="CA126" s="70">
        <v>0</v>
      </c>
      <c r="CB126" s="70">
        <v>0</v>
      </c>
      <c r="CC126" s="70">
        <v>0</v>
      </c>
      <c r="CD126" s="70">
        <v>0</v>
      </c>
    </row>
    <row r="127" spans="1:82">
      <c r="A127" s="70" t="s">
        <v>1842</v>
      </c>
      <c r="B127" s="70">
        <v>354</v>
      </c>
      <c r="C127" s="70">
        <v>14</v>
      </c>
      <c r="D127" s="70">
        <v>21</v>
      </c>
      <c r="E127" s="70">
        <v>2017</v>
      </c>
      <c r="F127" s="70" t="s">
        <v>156</v>
      </c>
      <c r="G127" s="70" t="s">
        <v>1828</v>
      </c>
      <c r="H127" s="70" t="s">
        <v>1829</v>
      </c>
      <c r="I127" s="148"/>
      <c r="J127" s="71">
        <v>114.83157037355994</v>
      </c>
      <c r="K127" s="71">
        <v>12.607713284492661</v>
      </c>
      <c r="L127" s="71">
        <v>69.244984913630347</v>
      </c>
      <c r="M127" s="71">
        <v>84.87852798108689</v>
      </c>
      <c r="N127" s="71">
        <v>89.050617699591996</v>
      </c>
      <c r="O127" s="71">
        <v>59.586159133977596</v>
      </c>
      <c r="P127" s="71">
        <v>66.05592523267552</v>
      </c>
      <c r="Q127" s="71">
        <v>3.9374482332280101</v>
      </c>
      <c r="R127" s="71">
        <v>0</v>
      </c>
      <c r="S127" s="71">
        <v>6.0608594277199996</v>
      </c>
      <c r="T127" s="72"/>
      <c r="U127" s="71">
        <v>9451974</v>
      </c>
      <c r="V127" s="71">
        <v>3616</v>
      </c>
      <c r="W127" s="71">
        <v>1794</v>
      </c>
      <c r="X127" s="71">
        <v>20009</v>
      </c>
      <c r="Y127" s="71">
        <v>19985</v>
      </c>
      <c r="Z127" s="71">
        <v>35626</v>
      </c>
      <c r="AA127" s="71">
        <v>13682</v>
      </c>
      <c r="AB127" s="71">
        <v>57647</v>
      </c>
      <c r="AC127" s="71">
        <v>0</v>
      </c>
      <c r="AD127" s="71">
        <v>6.0608594277199996</v>
      </c>
      <c r="AE127" s="72"/>
      <c r="AF127" s="71">
        <v>102588229.6884376</v>
      </c>
      <c r="AG127" s="71">
        <v>9041361.5840482377</v>
      </c>
      <c r="AH127" s="71">
        <v>14658698.822104059</v>
      </c>
      <c r="AI127" s="71">
        <v>126960944.721651</v>
      </c>
      <c r="AJ127" s="71">
        <v>105344767.0892247</v>
      </c>
      <c r="AK127" s="71">
        <v>0</v>
      </c>
      <c r="AL127" s="71">
        <v>0</v>
      </c>
      <c r="AM127" s="71">
        <v>7918788.6567669613</v>
      </c>
      <c r="AN127" s="71">
        <v>0</v>
      </c>
      <c r="AO127" s="71">
        <v>0</v>
      </c>
      <c r="AP127" s="71">
        <v>366512790.56223255</v>
      </c>
      <c r="AQ127" s="72"/>
      <c r="AR127" s="71">
        <v>165</v>
      </c>
      <c r="AS127" s="71">
        <v>21</v>
      </c>
      <c r="AT127" s="71">
        <v>0</v>
      </c>
      <c r="AU127" s="71">
        <v>1</v>
      </c>
      <c r="AV127" s="71">
        <v>0</v>
      </c>
      <c r="AW127" s="71">
        <v>0</v>
      </c>
      <c r="AX127" s="71"/>
      <c r="AY127" s="72"/>
      <c r="AZ127" s="71">
        <v>780.3</v>
      </c>
      <c r="BA127" s="71">
        <v>332.9</v>
      </c>
      <c r="BB127" s="71">
        <v>0</v>
      </c>
      <c r="BC127" s="71">
        <v>1100</v>
      </c>
      <c r="BD127" s="71">
        <v>0</v>
      </c>
      <c r="BE127" s="71">
        <v>0</v>
      </c>
      <c r="BF127" s="71"/>
      <c r="BG127" s="72"/>
      <c r="BH127" s="71">
        <v>57.548000000000002</v>
      </c>
      <c r="BI127" s="71">
        <v>0</v>
      </c>
      <c r="BJ127" s="71">
        <v>46.332999999999998</v>
      </c>
      <c r="BK127" s="71">
        <v>0</v>
      </c>
      <c r="BL127" s="71">
        <v>31.106000000000002</v>
      </c>
      <c r="BM127" s="71">
        <v>0</v>
      </c>
      <c r="BN127" s="72"/>
      <c r="BO127" s="71">
        <v>4</v>
      </c>
      <c r="BP127" s="71">
        <v>0</v>
      </c>
      <c r="BQ127" s="71">
        <v>2</v>
      </c>
      <c r="BR127" s="71">
        <v>0</v>
      </c>
      <c r="BS127" s="71">
        <v>4</v>
      </c>
      <c r="BT127" s="71">
        <v>0</v>
      </c>
      <c r="BU127"/>
      <c r="BV127" s="70">
        <v>123.27200000000001</v>
      </c>
      <c r="BW127" s="70">
        <v>0</v>
      </c>
      <c r="BX127" s="70">
        <v>11.715</v>
      </c>
      <c r="BY127" s="70">
        <v>0</v>
      </c>
      <c r="BZ127" s="70">
        <v>0</v>
      </c>
      <c r="CA127" s="70">
        <v>0</v>
      </c>
      <c r="CB127" s="70">
        <v>0</v>
      </c>
      <c r="CC127" s="70">
        <v>0</v>
      </c>
      <c r="CD127" s="70">
        <v>0</v>
      </c>
    </row>
    <row r="128" spans="1:82">
      <c r="A128" s="70" t="s">
        <v>1843</v>
      </c>
      <c r="B128" s="70">
        <v>355</v>
      </c>
      <c r="C128" s="70">
        <v>15</v>
      </c>
      <c r="D128" s="70">
        <v>21</v>
      </c>
      <c r="E128" s="70">
        <v>2018</v>
      </c>
      <c r="F128" s="70" t="s">
        <v>183</v>
      </c>
      <c r="G128" s="70" t="s">
        <v>1828</v>
      </c>
      <c r="H128" s="70" t="s">
        <v>1829</v>
      </c>
      <c r="I128" s="148"/>
      <c r="J128" s="71">
        <v>119.63411049808771</v>
      </c>
      <c r="K128" s="71">
        <v>11.544644081373223</v>
      </c>
      <c r="L128" s="71">
        <v>64.518807478087524</v>
      </c>
      <c r="M128" s="71">
        <v>82.824825065236482</v>
      </c>
      <c r="N128" s="71">
        <v>83.758034308905039</v>
      </c>
      <c r="O128" s="71">
        <v>58.474870864694658</v>
      </c>
      <c r="P128" s="71">
        <v>64.657506672977661</v>
      </c>
      <c r="Q128" s="71">
        <v>3.61460892767276</v>
      </c>
      <c r="R128" s="71">
        <v>0</v>
      </c>
      <c r="S128" s="71">
        <v>10.82741607813</v>
      </c>
      <c r="T128" s="72"/>
      <c r="U128" s="71">
        <v>9872489</v>
      </c>
      <c r="V128" s="71">
        <v>3616</v>
      </c>
      <c r="W128" s="71">
        <v>1794</v>
      </c>
      <c r="X128" s="71">
        <v>20009</v>
      </c>
      <c r="Y128" s="71">
        <v>20064</v>
      </c>
      <c r="Z128" s="71">
        <v>35631</v>
      </c>
      <c r="AA128" s="71">
        <v>13527</v>
      </c>
      <c r="AB128" s="71">
        <v>57030</v>
      </c>
      <c r="AC128" s="71">
        <v>0</v>
      </c>
      <c r="AD128" s="71">
        <v>10.82741607813</v>
      </c>
      <c r="AE128" s="72"/>
      <c r="AF128" s="71">
        <v>106728358.160244</v>
      </c>
      <c r="AG128" s="71">
        <v>7928685.749427123</v>
      </c>
      <c r="AH128" s="71">
        <v>13861184.65443683</v>
      </c>
      <c r="AI128" s="71">
        <v>120048112.9632782</v>
      </c>
      <c r="AJ128" s="71">
        <v>104067876.2736104</v>
      </c>
      <c r="AK128" s="71">
        <v>0</v>
      </c>
      <c r="AL128" s="71">
        <v>0</v>
      </c>
      <c r="AM128" s="71">
        <v>7850242.8438853351</v>
      </c>
      <c r="AN128" s="71">
        <v>0</v>
      </c>
      <c r="AO128" s="71">
        <v>0</v>
      </c>
      <c r="AP128" s="71">
        <v>360484460.6448819</v>
      </c>
      <c r="AQ128" s="72"/>
      <c r="AR128" s="71">
        <v>185</v>
      </c>
      <c r="AS128" s="71">
        <v>22</v>
      </c>
      <c r="AT128" s="71">
        <v>0</v>
      </c>
      <c r="AU128" s="71">
        <v>1</v>
      </c>
      <c r="AV128" s="71">
        <v>0</v>
      </c>
      <c r="AW128" s="71">
        <v>0</v>
      </c>
      <c r="AX128" s="71"/>
      <c r="AY128" s="72"/>
      <c r="AZ128" s="71">
        <v>910.7</v>
      </c>
      <c r="BA128" s="71">
        <v>325</v>
      </c>
      <c r="BB128" s="71">
        <v>0</v>
      </c>
      <c r="BC128" s="71">
        <v>1100</v>
      </c>
      <c r="BD128" s="71">
        <v>0</v>
      </c>
      <c r="BE128" s="71">
        <v>0</v>
      </c>
      <c r="BF128" s="71"/>
      <c r="BG128" s="72"/>
      <c r="BH128" s="71">
        <v>56.293999999999997</v>
      </c>
      <c r="BI128" s="71">
        <v>0</v>
      </c>
      <c r="BJ128" s="71">
        <v>49.945999999999998</v>
      </c>
      <c r="BK128" s="71">
        <v>0</v>
      </c>
      <c r="BL128" s="71">
        <v>33.871000000000002</v>
      </c>
      <c r="BM128" s="71">
        <v>0</v>
      </c>
      <c r="BN128" s="72"/>
      <c r="BO128" s="71">
        <v>5</v>
      </c>
      <c r="BP128" s="71">
        <v>0</v>
      </c>
      <c r="BQ128" s="71">
        <v>2</v>
      </c>
      <c r="BR128" s="71">
        <v>0</v>
      </c>
      <c r="BS128" s="71">
        <v>4</v>
      </c>
      <c r="BT128" s="71">
        <v>0</v>
      </c>
      <c r="BU128"/>
      <c r="BV128" s="70">
        <v>124.39700000000001</v>
      </c>
      <c r="BW128" s="70">
        <v>0</v>
      </c>
      <c r="BX128" s="70">
        <v>15.714</v>
      </c>
      <c r="BY128" s="70">
        <v>0</v>
      </c>
      <c r="BZ128" s="70">
        <v>0</v>
      </c>
      <c r="CA128" s="70">
        <v>0</v>
      </c>
      <c r="CB128" s="70">
        <v>0</v>
      </c>
      <c r="CC128" s="70">
        <v>0</v>
      </c>
      <c r="CD128" s="70">
        <v>0</v>
      </c>
    </row>
    <row r="129" spans="1:82">
      <c r="A129" s="70" t="s">
        <v>1844</v>
      </c>
      <c r="B129" s="70">
        <v>356</v>
      </c>
      <c r="C129" s="70">
        <v>16</v>
      </c>
      <c r="D129" s="70">
        <v>21</v>
      </c>
      <c r="E129" s="70">
        <v>2019</v>
      </c>
      <c r="F129" s="70" t="s">
        <v>158</v>
      </c>
      <c r="G129" s="70" t="s">
        <v>1828</v>
      </c>
      <c r="H129" s="70" t="s">
        <v>1829</v>
      </c>
      <c r="I129" s="148"/>
      <c r="J129" s="71">
        <v>110.50271068681508</v>
      </c>
      <c r="K129" s="71">
        <v>13.003955509439702</v>
      </c>
      <c r="L129" s="71">
        <v>65.125558433475646</v>
      </c>
      <c r="M129" s="71">
        <v>84.030364418218909</v>
      </c>
      <c r="N129" s="71">
        <v>80.704935267438273</v>
      </c>
      <c r="O129" s="71">
        <v>56.786253198105022</v>
      </c>
      <c r="P129" s="71">
        <v>62.019582117378725</v>
      </c>
      <c r="Q129" s="71">
        <v>3.46786749749318</v>
      </c>
      <c r="R129" s="71">
        <v>0</v>
      </c>
      <c r="S129" s="71">
        <v>4.6475689599999992</v>
      </c>
      <c r="T129" s="72"/>
      <c r="U129" s="71">
        <v>9690425</v>
      </c>
      <c r="V129" s="71">
        <v>3616</v>
      </c>
      <c r="W129" s="71">
        <v>1794</v>
      </c>
      <c r="X129" s="71">
        <v>20009</v>
      </c>
      <c r="Y129" s="71">
        <v>20068</v>
      </c>
      <c r="Z129" s="71">
        <v>35552</v>
      </c>
      <c r="AA129" s="71">
        <v>12878</v>
      </c>
      <c r="AB129" s="71">
        <v>56196</v>
      </c>
      <c r="AC129" s="71">
        <v>0</v>
      </c>
      <c r="AD129" s="71">
        <v>4.6475689599999992</v>
      </c>
      <c r="AE129" s="72"/>
      <c r="AF129" s="71">
        <v>96425846.757707134</v>
      </c>
      <c r="AG129" s="71">
        <v>7726104.5995245678</v>
      </c>
      <c r="AH129" s="71">
        <v>14659852.06131991</v>
      </c>
      <c r="AI129" s="71">
        <v>123977493.3935862</v>
      </c>
      <c r="AJ129" s="71">
        <v>100676529.9375843</v>
      </c>
      <c r="AK129" s="71">
        <v>0</v>
      </c>
      <c r="AL129" s="71">
        <v>0</v>
      </c>
      <c r="AM129" s="71">
        <v>7653472.1567384955</v>
      </c>
      <c r="AN129" s="71">
        <v>0</v>
      </c>
      <c r="AO129" s="71">
        <v>0</v>
      </c>
      <c r="AP129" s="71">
        <v>351119298.90646064</v>
      </c>
      <c r="AQ129" s="72"/>
      <c r="AR129" s="71">
        <v>197</v>
      </c>
      <c r="AS129" s="71">
        <v>24</v>
      </c>
      <c r="AT129" s="71">
        <v>0</v>
      </c>
      <c r="AU129" s="71">
        <v>1</v>
      </c>
      <c r="AV129" s="71">
        <v>0</v>
      </c>
      <c r="AW129" s="71">
        <v>0</v>
      </c>
      <c r="AX129" s="71"/>
      <c r="AY129" s="72"/>
      <c r="AZ129" s="71">
        <v>952.09999999999968</v>
      </c>
      <c r="BA129" s="71">
        <v>804.9</v>
      </c>
      <c r="BB129" s="71">
        <v>0</v>
      </c>
      <c r="BC129" s="71">
        <v>1100</v>
      </c>
      <c r="BD129" s="71">
        <v>0</v>
      </c>
      <c r="BE129" s="71">
        <v>0</v>
      </c>
      <c r="BF129" s="71"/>
      <c r="BG129" s="72"/>
      <c r="BH129" s="71">
        <v>54.841000000000001</v>
      </c>
      <c r="BI129" s="71">
        <v>0</v>
      </c>
      <c r="BJ129" s="71">
        <v>45.158000000000001</v>
      </c>
      <c r="BK129" s="71">
        <v>0</v>
      </c>
      <c r="BL129" s="71">
        <v>33.343000000000004</v>
      </c>
      <c r="BM129" s="71">
        <v>0</v>
      </c>
      <c r="BN129" s="72"/>
      <c r="BO129" s="71">
        <v>5</v>
      </c>
      <c r="BP129" s="71">
        <v>0</v>
      </c>
      <c r="BQ129" s="71">
        <v>2</v>
      </c>
      <c r="BR129" s="71">
        <v>0</v>
      </c>
      <c r="BS129" s="71">
        <v>5</v>
      </c>
      <c r="BT129" s="71">
        <v>0</v>
      </c>
      <c r="BU129"/>
      <c r="BV129" s="70">
        <v>119.32299999999999</v>
      </c>
      <c r="BW129" s="70">
        <v>0</v>
      </c>
      <c r="BX129" s="70">
        <v>14.019</v>
      </c>
      <c r="BY129" s="70">
        <v>0</v>
      </c>
      <c r="BZ129" s="70">
        <v>0</v>
      </c>
      <c r="CA129" s="70">
        <v>0</v>
      </c>
      <c r="CB129" s="70">
        <v>0</v>
      </c>
      <c r="CC129" s="70">
        <v>0</v>
      </c>
      <c r="CD129" s="70">
        <v>0</v>
      </c>
    </row>
    <row r="130" spans="1:82">
      <c r="A130" s="70" t="s">
        <v>1845</v>
      </c>
      <c r="B130" s="70">
        <v>357</v>
      </c>
      <c r="C130" s="70">
        <v>17</v>
      </c>
      <c r="D130" s="70">
        <v>21</v>
      </c>
      <c r="E130" s="70">
        <v>2020</v>
      </c>
      <c r="F130" s="70" t="s">
        <v>159</v>
      </c>
      <c r="G130" s="70" t="s">
        <v>1828</v>
      </c>
      <c r="H130" s="70" t="s">
        <v>1829</v>
      </c>
      <c r="I130" s="148"/>
      <c r="J130" s="71">
        <v>91.074449564424739</v>
      </c>
      <c r="K130" s="71">
        <v>12.553222953765363</v>
      </c>
      <c r="L130" s="71">
        <v>73.824131311536235</v>
      </c>
      <c r="M130" s="71">
        <v>72.097053467369079</v>
      </c>
      <c r="N130" s="71">
        <v>75.334237351770227</v>
      </c>
      <c r="O130" s="71">
        <v>49.71780048505677</v>
      </c>
      <c r="P130" s="71">
        <v>57.864884546290234</v>
      </c>
      <c r="Q130" s="71">
        <v>3.2637118830238099</v>
      </c>
      <c r="R130" s="71">
        <v>0</v>
      </c>
      <c r="S130" s="71">
        <v>8.6984580748799996</v>
      </c>
      <c r="T130" s="72"/>
      <c r="U130" s="71">
        <v>8447362</v>
      </c>
      <c r="V130" s="71">
        <v>3158</v>
      </c>
      <c r="W130" s="71">
        <v>2149</v>
      </c>
      <c r="X130" s="71">
        <v>19419</v>
      </c>
      <c r="Y130" s="71">
        <v>20047</v>
      </c>
      <c r="Z130" s="71">
        <v>35527</v>
      </c>
      <c r="AA130" s="71">
        <v>12771</v>
      </c>
      <c r="AB130" s="71">
        <v>55354</v>
      </c>
      <c r="AC130" s="71">
        <v>0</v>
      </c>
      <c r="AD130" s="71">
        <v>8.6984580748799996</v>
      </c>
      <c r="AE130" s="72"/>
      <c r="AF130" s="71">
        <v>81600348.889000684</v>
      </c>
      <c r="AG130" s="71">
        <v>7128653.0676513705</v>
      </c>
      <c r="AH130" s="71">
        <v>17058967.572399404</v>
      </c>
      <c r="AI130" s="71">
        <v>112952289.10518053</v>
      </c>
      <c r="AJ130" s="71">
        <v>98128857.497708365</v>
      </c>
      <c r="AK130" s="71"/>
      <c r="AL130" s="71"/>
      <c r="AM130" s="71">
        <v>7224311.9957669955</v>
      </c>
      <c r="AN130" s="71"/>
      <c r="AO130" s="71"/>
      <c r="AP130" s="71">
        <v>324093428.12770736</v>
      </c>
      <c r="AQ130" s="72"/>
      <c r="AR130" s="71">
        <v>218</v>
      </c>
      <c r="AS130" s="71">
        <v>24</v>
      </c>
      <c r="AT130" s="71">
        <v>0</v>
      </c>
      <c r="AU130" s="71">
        <v>1</v>
      </c>
      <c r="AV130" s="71">
        <v>0</v>
      </c>
      <c r="AW130" s="71">
        <v>0</v>
      </c>
      <c r="AX130" s="71"/>
      <c r="AY130" s="72"/>
      <c r="AZ130" s="71">
        <v>1072.299999999999</v>
      </c>
      <c r="BA130" s="71">
        <v>804.9</v>
      </c>
      <c r="BB130" s="71">
        <v>0</v>
      </c>
      <c r="BC130" s="71">
        <v>1100</v>
      </c>
      <c r="BD130" s="71">
        <v>0</v>
      </c>
      <c r="BE130" s="71">
        <v>0</v>
      </c>
      <c r="BF130" s="71"/>
      <c r="BG130" s="72"/>
      <c r="BH130" s="71">
        <v>51.94</v>
      </c>
      <c r="BI130" s="71">
        <v>0</v>
      </c>
      <c r="BJ130" s="71">
        <v>44.634999999999998</v>
      </c>
      <c r="BK130" s="71">
        <v>0</v>
      </c>
      <c r="BL130" s="71">
        <v>32.381</v>
      </c>
      <c r="BM130" s="71">
        <v>0</v>
      </c>
      <c r="BN130" s="72"/>
      <c r="BO130" s="71">
        <v>5</v>
      </c>
      <c r="BP130" s="71">
        <v>0</v>
      </c>
      <c r="BQ130" s="71">
        <v>2</v>
      </c>
      <c r="BR130" s="71">
        <v>0</v>
      </c>
      <c r="BS130" s="71">
        <v>4</v>
      </c>
      <c r="BT130" s="71">
        <v>0</v>
      </c>
      <c r="BU130"/>
      <c r="BV130" s="70">
        <v>112.35</v>
      </c>
      <c r="BW130" s="70">
        <v>0</v>
      </c>
      <c r="BX130" s="70">
        <v>16.606000000000002</v>
      </c>
      <c r="BY130" s="70">
        <v>0</v>
      </c>
      <c r="BZ130" s="70">
        <v>0</v>
      </c>
      <c r="CA130" s="70">
        <v>0</v>
      </c>
      <c r="CB130" s="70">
        <v>0</v>
      </c>
      <c r="CC130" s="70">
        <v>0</v>
      </c>
      <c r="CD130" s="70">
        <v>0</v>
      </c>
    </row>
    <row r="131" spans="1:82">
      <c r="A131" s="70" t="s">
        <v>1846</v>
      </c>
      <c r="B131" s="70">
        <v>357</v>
      </c>
      <c r="C131" s="70">
        <v>18</v>
      </c>
      <c r="D131" s="70">
        <v>21</v>
      </c>
      <c r="E131" s="70">
        <v>2021</v>
      </c>
      <c r="F131" s="70" t="s">
        <v>160</v>
      </c>
      <c r="G131" s="70" t="s">
        <v>1828</v>
      </c>
      <c r="H131" s="70" t="s">
        <v>1829</v>
      </c>
      <c r="I131" s="148"/>
      <c r="J131" s="71">
        <v>84.618442746376914</v>
      </c>
      <c r="K131" s="71">
        <v>10.298690787093774</v>
      </c>
      <c r="L131" s="71">
        <v>53.772953773614752</v>
      </c>
      <c r="M131" s="71">
        <v>80.55185768948877</v>
      </c>
      <c r="N131" s="71">
        <v>69.519497429883543</v>
      </c>
      <c r="O131" s="71">
        <v>47.914968813148576</v>
      </c>
      <c r="P131" s="71">
        <v>59.30003556457585</v>
      </c>
      <c r="Q131" s="71">
        <v>3.18822799943699</v>
      </c>
      <c r="R131" s="71">
        <v>0</v>
      </c>
      <c r="S131" s="71">
        <v>7.4311604357240002</v>
      </c>
      <c r="T131" s="72"/>
      <c r="U131" s="71">
        <v>8154411</v>
      </c>
      <c r="V131" s="71">
        <v>3158</v>
      </c>
      <c r="W131" s="71">
        <v>2149</v>
      </c>
      <c r="X131" s="71">
        <v>19419</v>
      </c>
      <c r="Y131" s="71">
        <v>20113</v>
      </c>
      <c r="Z131" s="71">
        <v>35254</v>
      </c>
      <c r="AA131" s="71">
        <v>12762</v>
      </c>
      <c r="AB131" s="71">
        <v>54605</v>
      </c>
      <c r="AC131" s="71">
        <v>0</v>
      </c>
      <c r="AD131" s="71">
        <v>7.4311604357240002</v>
      </c>
      <c r="AE131" s="72"/>
      <c r="AF131" s="71">
        <v>73364410.780532941</v>
      </c>
      <c r="AG131" s="71">
        <v>7131490.5866209762</v>
      </c>
      <c r="AH131" s="71">
        <v>11634043.24260449</v>
      </c>
      <c r="AI131" s="71">
        <v>124451312.61690398</v>
      </c>
      <c r="AJ131" s="71">
        <v>84207951.177491248</v>
      </c>
      <c r="AK131" s="71">
        <v>0</v>
      </c>
      <c r="AL131" s="71">
        <v>0</v>
      </c>
      <c r="AM131" s="71">
        <v>7167664.593745078</v>
      </c>
      <c r="AN131" s="71">
        <v>0</v>
      </c>
      <c r="AO131" s="71">
        <v>0</v>
      </c>
      <c r="AP131" s="71">
        <v>307956872.9978987</v>
      </c>
      <c r="AQ131" s="72"/>
      <c r="AR131" s="71">
        <v>232</v>
      </c>
      <c r="AS131" s="71">
        <v>23</v>
      </c>
      <c r="AT131" s="71">
        <v>0</v>
      </c>
      <c r="AU131" s="71">
        <v>2</v>
      </c>
      <c r="AV131" s="71">
        <v>0</v>
      </c>
      <c r="AW131" s="71">
        <v>0</v>
      </c>
      <c r="AX131" s="71"/>
      <c r="AY131" s="72"/>
      <c r="AZ131" s="71">
        <v>1145.799999999999</v>
      </c>
      <c r="BA131" s="71">
        <v>793.9</v>
      </c>
      <c r="BB131" s="71">
        <v>0</v>
      </c>
      <c r="BC131" s="71">
        <v>6900</v>
      </c>
      <c r="BD131" s="71">
        <v>0</v>
      </c>
      <c r="BE131" s="71">
        <v>0</v>
      </c>
      <c r="BF131" s="71"/>
      <c r="BG131" s="72"/>
      <c r="BH131" s="71">
        <v>49.357999999999997</v>
      </c>
      <c r="BI131" s="71">
        <v>0</v>
      </c>
      <c r="BJ131" s="71">
        <v>40.01</v>
      </c>
      <c r="BK131" s="71">
        <v>0</v>
      </c>
      <c r="BL131" s="71">
        <v>27.706</v>
      </c>
      <c r="BM131" s="71">
        <v>0</v>
      </c>
      <c r="BN131" s="72"/>
      <c r="BO131" s="71">
        <v>5</v>
      </c>
      <c r="BP131" s="71">
        <v>0</v>
      </c>
      <c r="BQ131" s="71">
        <v>2</v>
      </c>
      <c r="BR131" s="71">
        <v>0</v>
      </c>
      <c r="BS131" s="71">
        <v>4</v>
      </c>
      <c r="BT131" s="71">
        <v>0</v>
      </c>
      <c r="BU131"/>
      <c r="BV131" s="70">
        <v>104.45399999999999</v>
      </c>
      <c r="BW131" s="70">
        <v>0</v>
      </c>
      <c r="BX131" s="70">
        <v>12.62</v>
      </c>
      <c r="BY131" s="70">
        <v>0</v>
      </c>
      <c r="BZ131" s="70">
        <v>0</v>
      </c>
      <c r="CA131" s="70">
        <v>0</v>
      </c>
      <c r="CB131" s="70">
        <v>0</v>
      </c>
      <c r="CC131" s="70">
        <v>0</v>
      </c>
      <c r="CD131" s="70">
        <v>0</v>
      </c>
    </row>
    <row r="132" spans="1:82">
      <c r="A132" s="70" t="s">
        <v>1847</v>
      </c>
      <c r="B132" s="70">
        <v>357</v>
      </c>
      <c r="C132" s="70">
        <v>19</v>
      </c>
      <c r="D132" s="70">
        <v>21</v>
      </c>
      <c r="E132" s="70">
        <v>2022</v>
      </c>
      <c r="F132" s="70" t="s">
        <v>161</v>
      </c>
      <c r="G132" s="70" t="s">
        <v>1828</v>
      </c>
      <c r="H132" s="70" t="s">
        <v>1829</v>
      </c>
      <c r="I132" s="148"/>
      <c r="J132" s="71">
        <v>79.930393892179481</v>
      </c>
      <c r="K132" s="71">
        <v>10.517674721734481</v>
      </c>
      <c r="L132" s="71">
        <v>54.016461942820818</v>
      </c>
      <c r="M132" s="71">
        <v>75.430723485035131</v>
      </c>
      <c r="N132" s="71">
        <v>70.169104273524169</v>
      </c>
      <c r="O132" s="71">
        <v>50.226520945023331</v>
      </c>
      <c r="P132" s="71">
        <v>58.528612597208465</v>
      </c>
      <c r="Q132" s="71">
        <v>3.1767344413672811</v>
      </c>
      <c r="R132" s="71">
        <v>0</v>
      </c>
      <c r="S132" s="71">
        <v>9.8732543795200005</v>
      </c>
      <c r="T132" s="72"/>
      <c r="U132" s="71">
        <v>8559011</v>
      </c>
      <c r="V132" s="71">
        <v>3158</v>
      </c>
      <c r="W132" s="71">
        <v>2149</v>
      </c>
      <c r="X132" s="71">
        <v>19419</v>
      </c>
      <c r="Y132" s="71">
        <v>20260</v>
      </c>
      <c r="Z132" s="71">
        <v>35111</v>
      </c>
      <c r="AA132" s="71">
        <v>12788</v>
      </c>
      <c r="AB132" s="71">
        <v>53962</v>
      </c>
      <c r="AC132" s="71">
        <v>0</v>
      </c>
      <c r="AD132" s="71">
        <v>9.8732543795200005</v>
      </c>
      <c r="AE132" s="72"/>
      <c r="AF132" s="71">
        <v>73221846.561233416</v>
      </c>
      <c r="AG132" s="71">
        <v>6985951.2484147521</v>
      </c>
      <c r="AH132" s="71">
        <v>14077554.402312214</v>
      </c>
      <c r="AI132" s="71">
        <v>114732332.46540886</v>
      </c>
      <c r="AJ132" s="71">
        <v>95062975.272276849</v>
      </c>
      <c r="AK132" s="71">
        <v>0</v>
      </c>
      <c r="AL132" s="71">
        <v>0</v>
      </c>
      <c r="AM132" s="71">
        <v>6967967.0607967703</v>
      </c>
      <c r="AN132" s="71">
        <v>0</v>
      </c>
      <c r="AO132" s="71">
        <v>0</v>
      </c>
      <c r="AP132" s="71">
        <v>311048627.01044291</v>
      </c>
      <c r="AQ132" s="72"/>
      <c r="AR132" s="71">
        <v>241</v>
      </c>
      <c r="AS132" s="71">
        <v>36</v>
      </c>
      <c r="AT132" s="71">
        <v>0</v>
      </c>
      <c r="AU132" s="71">
        <v>2</v>
      </c>
      <c r="AV132" s="71">
        <v>0</v>
      </c>
      <c r="AW132" s="71">
        <v>0</v>
      </c>
      <c r="AX132" s="71"/>
      <c r="AY132" s="72"/>
      <c r="AZ132" s="71">
        <v>1197.2999999999993</v>
      </c>
      <c r="BA132" s="71">
        <v>1437.4</v>
      </c>
      <c r="BB132" s="71">
        <v>0</v>
      </c>
      <c r="BC132" s="71">
        <v>6900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1848</v>
      </c>
      <c r="B133" s="70">
        <v>357</v>
      </c>
      <c r="C133" s="70">
        <v>20</v>
      </c>
      <c r="D133" s="70">
        <v>21</v>
      </c>
      <c r="E133" s="70">
        <v>2023</v>
      </c>
      <c r="F133" s="70" t="s">
        <v>1539</v>
      </c>
      <c r="G133" s="70" t="s">
        <v>1828</v>
      </c>
      <c r="H133" s="70" t="s">
        <v>1829</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247</v>
      </c>
      <c r="AS133" s="71">
        <v>36</v>
      </c>
      <c r="AT133" s="71">
        <v>0</v>
      </c>
      <c r="AU133" s="71">
        <v>2</v>
      </c>
      <c r="AV133" s="71">
        <v>0</v>
      </c>
      <c r="AW133" s="71">
        <v>0</v>
      </c>
      <c r="AX133" s="71"/>
      <c r="AY133" s="72"/>
      <c r="AZ133" s="71">
        <v>1232.4999999999991</v>
      </c>
      <c r="BA133" s="71">
        <v>1437.4</v>
      </c>
      <c r="BB133" s="71">
        <v>0</v>
      </c>
      <c r="BC133" s="71">
        <v>6900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1849</v>
      </c>
      <c r="B134" s="70">
        <v>357</v>
      </c>
      <c r="C134" s="70">
        <v>21</v>
      </c>
      <c r="D134" s="70">
        <v>21</v>
      </c>
      <c r="E134" s="70">
        <v>2024</v>
      </c>
      <c r="F134" s="70" t="s">
        <v>1554</v>
      </c>
      <c r="G134" s="70" t="s">
        <v>1828</v>
      </c>
      <c r="H134" s="70" t="s">
        <v>1829</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1850</v>
      </c>
      <c r="B135" s="70">
        <v>392</v>
      </c>
      <c r="C135" s="70">
        <v>1</v>
      </c>
      <c r="D135" s="70">
        <v>24</v>
      </c>
      <c r="E135" s="70">
        <v>1990</v>
      </c>
      <c r="F135" s="70" t="s">
        <v>787</v>
      </c>
      <c r="G135" s="70" t="s">
        <v>1851</v>
      </c>
      <c r="H135" s="70" t="s">
        <v>1852</v>
      </c>
      <c r="I135" s="148"/>
      <c r="J135" s="71">
        <v>1439.79060652461</v>
      </c>
      <c r="K135" s="71">
        <v>14.852096952423221</v>
      </c>
      <c r="L135" s="71">
        <v>28.946609436575951</v>
      </c>
      <c r="M135" s="71">
        <v>37.414053321924342</v>
      </c>
      <c r="N135" s="71">
        <v>54.884243487681417</v>
      </c>
      <c r="O135" s="71">
        <v>43.628713389460323</v>
      </c>
      <c r="P135" s="71">
        <v>74.634151780495557</v>
      </c>
      <c r="Q135" s="71">
        <v>4.03661897373222</v>
      </c>
      <c r="R135" s="71">
        <v>0</v>
      </c>
      <c r="S135" s="71">
        <v>3.978258192591082</v>
      </c>
      <c r="T135" s="72"/>
      <c r="U135" s="71">
        <v>11278304</v>
      </c>
      <c r="V135" s="71">
        <v>3017</v>
      </c>
      <c r="W135" s="71">
        <v>349</v>
      </c>
      <c r="X135" s="71">
        <v>14524</v>
      </c>
      <c r="Y135" s="71">
        <v>21319</v>
      </c>
      <c r="Z135" s="71">
        <v>17945</v>
      </c>
      <c r="AA135" s="71">
        <v>18122</v>
      </c>
      <c r="AB135" s="71">
        <v>65541</v>
      </c>
      <c r="AC135" s="71">
        <v>0</v>
      </c>
      <c r="AD135" s="71">
        <v>3.978258192591082</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1853</v>
      </c>
      <c r="B136" s="70">
        <v>393</v>
      </c>
      <c r="C136" s="70">
        <v>2</v>
      </c>
      <c r="D136" s="70">
        <v>24</v>
      </c>
      <c r="E136" s="70">
        <v>2005</v>
      </c>
      <c r="F136" s="70" t="s">
        <v>789</v>
      </c>
      <c r="G136" s="70" t="s">
        <v>1851</v>
      </c>
      <c r="H136" s="70" t="s">
        <v>1852</v>
      </c>
      <c r="I136" s="148"/>
      <c r="J136" s="71">
        <v>876.55273234997696</v>
      </c>
      <c r="K136" s="71">
        <v>8.7565470707973461</v>
      </c>
      <c r="L136" s="71">
        <v>19.86855042535543</v>
      </c>
      <c r="M136" s="71">
        <v>61.635143015028127</v>
      </c>
      <c r="N136" s="71">
        <v>74.866236458912297</v>
      </c>
      <c r="O136" s="71">
        <v>69.897841836478349</v>
      </c>
      <c r="P136" s="71">
        <v>77.07935425114853</v>
      </c>
      <c r="Q136" s="71">
        <v>3.6993477893264202</v>
      </c>
      <c r="R136" s="71">
        <v>0</v>
      </c>
      <c r="S136" s="71">
        <v>10.04179038</v>
      </c>
      <c r="T136" s="72"/>
      <c r="U136" s="71">
        <v>14770300</v>
      </c>
      <c r="V136" s="71">
        <v>2508</v>
      </c>
      <c r="W136" s="71">
        <v>217</v>
      </c>
      <c r="X136" s="71">
        <v>13177</v>
      </c>
      <c r="Y136" s="71">
        <v>25178</v>
      </c>
      <c r="Z136" s="71">
        <v>33269</v>
      </c>
      <c r="AA136" s="71">
        <v>15328</v>
      </c>
      <c r="AB136" s="71">
        <v>62792</v>
      </c>
      <c r="AC136" s="71">
        <v>0</v>
      </c>
      <c r="AD136" s="71">
        <v>10.04179038</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1854</v>
      </c>
      <c r="B137" s="70">
        <v>394</v>
      </c>
      <c r="C137" s="70">
        <v>3</v>
      </c>
      <c r="D137" s="70">
        <v>24</v>
      </c>
      <c r="E137" s="70">
        <v>2006</v>
      </c>
      <c r="F137" s="70" t="s">
        <v>790</v>
      </c>
      <c r="G137" s="70" t="s">
        <v>1851</v>
      </c>
      <c r="H137" s="70" t="s">
        <v>1852</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1855</v>
      </c>
      <c r="B138" s="70">
        <v>395</v>
      </c>
      <c r="C138" s="70">
        <v>4</v>
      </c>
      <c r="D138" s="70">
        <v>24</v>
      </c>
      <c r="E138" s="70">
        <v>2007</v>
      </c>
      <c r="F138" s="70" t="s">
        <v>791</v>
      </c>
      <c r="G138" s="70" t="s">
        <v>1851</v>
      </c>
      <c r="H138" s="70" t="s">
        <v>1852</v>
      </c>
      <c r="I138" s="148"/>
      <c r="J138" s="71">
        <v>887.14647428163653</v>
      </c>
      <c r="K138" s="71">
        <v>6.9812714698189984</v>
      </c>
      <c r="L138" s="71">
        <v>19.167004543566492</v>
      </c>
      <c r="M138" s="71">
        <v>62.375472375475219</v>
      </c>
      <c r="N138" s="71">
        <v>74.368007524801016</v>
      </c>
      <c r="O138" s="71">
        <v>68.847211707566288</v>
      </c>
      <c r="P138" s="71">
        <v>75.356641313092538</v>
      </c>
      <c r="Q138" s="71">
        <v>3.85345240455975</v>
      </c>
      <c r="R138" s="71">
        <v>0</v>
      </c>
      <c r="S138" s="71">
        <v>9.094631402000001</v>
      </c>
      <c r="T138" s="72"/>
      <c r="U138" s="71">
        <v>17270684</v>
      </c>
      <c r="V138" s="71">
        <v>2426</v>
      </c>
      <c r="W138" s="71">
        <v>246</v>
      </c>
      <c r="X138" s="71">
        <v>15870</v>
      </c>
      <c r="Y138" s="71">
        <v>25427</v>
      </c>
      <c r="Z138" s="71">
        <v>34065</v>
      </c>
      <c r="AA138" s="71">
        <v>14757</v>
      </c>
      <c r="AB138" s="71">
        <v>61949</v>
      </c>
      <c r="AC138" s="71">
        <v>0</v>
      </c>
      <c r="AD138" s="71">
        <v>9.094631402000001</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1856</v>
      </c>
      <c r="B139" s="70">
        <v>396</v>
      </c>
      <c r="C139" s="70">
        <v>5</v>
      </c>
      <c r="D139" s="70">
        <v>24</v>
      </c>
      <c r="E139" s="70">
        <v>2008</v>
      </c>
      <c r="F139" s="70" t="s">
        <v>792</v>
      </c>
      <c r="G139" s="70" t="s">
        <v>1851</v>
      </c>
      <c r="H139" s="70" t="s">
        <v>1852</v>
      </c>
      <c r="I139" s="148"/>
      <c r="J139" s="71">
        <v>758.06763271606212</v>
      </c>
      <c r="K139" s="71">
        <v>6.5564020663120663</v>
      </c>
      <c r="L139" s="71">
        <v>16.47665108496906</v>
      </c>
      <c r="M139" s="71">
        <v>66.704108550495462</v>
      </c>
      <c r="N139" s="71">
        <v>67.954585024808978</v>
      </c>
      <c r="O139" s="71">
        <v>67.582714571420908</v>
      </c>
      <c r="P139" s="71">
        <v>74.352638542647568</v>
      </c>
      <c r="Q139" s="71">
        <v>3.7688212130679801</v>
      </c>
      <c r="R139" s="71">
        <v>0</v>
      </c>
      <c r="S139" s="71">
        <v>6.2719962354999987</v>
      </c>
      <c r="T139" s="72"/>
      <c r="U139" s="71">
        <v>16931040</v>
      </c>
      <c r="V139" s="71">
        <v>2426</v>
      </c>
      <c r="W139" s="71">
        <v>246</v>
      </c>
      <c r="X139" s="71">
        <v>15870</v>
      </c>
      <c r="Y139" s="71">
        <v>25543</v>
      </c>
      <c r="Z139" s="71">
        <v>34613</v>
      </c>
      <c r="AA139" s="71">
        <v>14577</v>
      </c>
      <c r="AB139" s="71">
        <v>61585</v>
      </c>
      <c r="AC139" s="71">
        <v>0</v>
      </c>
      <c r="AD139" s="71">
        <v>6.2719962354999987</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1857</v>
      </c>
      <c r="B140" s="70">
        <v>397</v>
      </c>
      <c r="C140" s="70">
        <v>6</v>
      </c>
      <c r="D140" s="70">
        <v>24</v>
      </c>
      <c r="E140" s="70">
        <v>2009</v>
      </c>
      <c r="F140" s="70" t="s">
        <v>176</v>
      </c>
      <c r="G140" s="1064" t="s">
        <v>1851</v>
      </c>
      <c r="H140" s="70" t="s">
        <v>1852</v>
      </c>
      <c r="I140" s="148"/>
      <c r="J140" s="71">
        <v>853.37443464947182</v>
      </c>
      <c r="K140" s="71">
        <v>6.282054472286803</v>
      </c>
      <c r="L140" s="71">
        <v>23.70658314806661</v>
      </c>
      <c r="M140" s="71">
        <v>65.017672416361464</v>
      </c>
      <c r="N140" s="71">
        <v>64.218278905277487</v>
      </c>
      <c r="O140" s="71">
        <v>69.227120060797873</v>
      </c>
      <c r="P140" s="71">
        <v>71.411630712940962</v>
      </c>
      <c r="Q140" s="71">
        <v>3.5596949986120099</v>
      </c>
      <c r="R140" s="71">
        <v>0</v>
      </c>
      <c r="S140" s="71">
        <v>6.8399987939999987</v>
      </c>
      <c r="T140" s="72"/>
      <c r="U140" s="71">
        <v>13538629</v>
      </c>
      <c r="V140" s="71">
        <v>2021</v>
      </c>
      <c r="W140" s="71">
        <v>630</v>
      </c>
      <c r="X140" s="71">
        <v>16798</v>
      </c>
      <c r="Y140" s="71">
        <v>25580</v>
      </c>
      <c r="Z140" s="71">
        <v>34996</v>
      </c>
      <c r="AA140" s="71">
        <v>14373</v>
      </c>
      <c r="AB140" s="71">
        <v>61061</v>
      </c>
      <c r="AC140" s="71">
        <v>0</v>
      </c>
      <c r="AD140" s="71">
        <v>6.8399987939999987</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55.356999999999999</v>
      </c>
      <c r="BK140" s="71">
        <v>0</v>
      </c>
      <c r="BL140" s="71">
        <v>0</v>
      </c>
      <c r="BM140" s="71">
        <v>0</v>
      </c>
      <c r="BN140" s="72"/>
      <c r="BO140" s="71">
        <v>0</v>
      </c>
      <c r="BP140" s="71">
        <v>0</v>
      </c>
      <c r="BQ140" s="71">
        <v>8</v>
      </c>
      <c r="BR140" s="71">
        <v>0</v>
      </c>
      <c r="BS140" s="71">
        <v>0</v>
      </c>
      <c r="BT140" s="71">
        <v>0</v>
      </c>
      <c r="BU140"/>
      <c r="BV140" s="70">
        <v>55.356999999999999</v>
      </c>
      <c r="BW140" s="70">
        <v>0</v>
      </c>
      <c r="BX140" s="70">
        <v>0</v>
      </c>
      <c r="BY140" s="70">
        <v>0</v>
      </c>
      <c r="BZ140" s="70">
        <v>0</v>
      </c>
      <c r="CA140" s="70">
        <v>0</v>
      </c>
      <c r="CB140" s="70">
        <v>0</v>
      </c>
      <c r="CC140" s="70">
        <v>0</v>
      </c>
      <c r="CD140" s="70">
        <v>0</v>
      </c>
    </row>
    <row r="141" spans="1:82">
      <c r="A141" s="70" t="s">
        <v>1858</v>
      </c>
      <c r="B141" s="70">
        <v>398</v>
      </c>
      <c r="C141" s="70">
        <v>7</v>
      </c>
      <c r="D141" s="70">
        <v>24</v>
      </c>
      <c r="E141" s="70">
        <v>2010</v>
      </c>
      <c r="F141" s="70" t="s">
        <v>177</v>
      </c>
      <c r="G141" s="1064" t="s">
        <v>1851</v>
      </c>
      <c r="H141" s="70" t="s">
        <v>1852</v>
      </c>
      <c r="I141" s="148"/>
      <c r="J141" s="71">
        <v>853.53083248173198</v>
      </c>
      <c r="K141" s="71">
        <v>5.1895980972538949</v>
      </c>
      <c r="L141" s="71">
        <v>21.339894145448731</v>
      </c>
      <c r="M141" s="71">
        <v>69.887704551924799</v>
      </c>
      <c r="N141" s="71">
        <v>85.458484935054372</v>
      </c>
      <c r="O141" s="71">
        <v>69.668924183017538</v>
      </c>
      <c r="P141" s="71">
        <v>71.859782802565675</v>
      </c>
      <c r="Q141" s="71">
        <v>3.6903091728564101</v>
      </c>
      <c r="R141" s="71">
        <v>0</v>
      </c>
      <c r="S141" s="71">
        <v>7.2257039740800009</v>
      </c>
      <c r="T141" s="72"/>
      <c r="U141" s="71">
        <v>15572398</v>
      </c>
      <c r="V141" s="71">
        <v>2021</v>
      </c>
      <c r="W141" s="71">
        <v>630</v>
      </c>
      <c r="X141" s="71">
        <v>16798</v>
      </c>
      <c r="Y141" s="71">
        <v>25704</v>
      </c>
      <c r="Z141" s="71">
        <v>35383</v>
      </c>
      <c r="AA141" s="71">
        <v>14102</v>
      </c>
      <c r="AB141" s="71">
        <v>60657</v>
      </c>
      <c r="AC141" s="71">
        <v>0</v>
      </c>
      <c r="AD141" s="71">
        <v>7.2257039740800009</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65.831999999999994</v>
      </c>
      <c r="BK141" s="71">
        <v>0</v>
      </c>
      <c r="BL141" s="71">
        <v>0</v>
      </c>
      <c r="BM141" s="71">
        <v>0</v>
      </c>
      <c r="BN141" s="72"/>
      <c r="BO141" s="71">
        <v>0</v>
      </c>
      <c r="BP141" s="71">
        <v>0</v>
      </c>
      <c r="BQ141" s="71">
        <v>9</v>
      </c>
      <c r="BR141" s="71">
        <v>0</v>
      </c>
      <c r="BS141" s="71">
        <v>0</v>
      </c>
      <c r="BT141" s="71">
        <v>0</v>
      </c>
      <c r="BU141"/>
      <c r="BV141" s="70">
        <v>65.831999999999994</v>
      </c>
      <c r="BW141" s="70">
        <v>0</v>
      </c>
      <c r="BX141" s="70">
        <v>0</v>
      </c>
      <c r="BY141" s="70">
        <v>0</v>
      </c>
      <c r="BZ141" s="70">
        <v>0</v>
      </c>
      <c r="CA141" s="70">
        <v>0</v>
      </c>
      <c r="CB141" s="70">
        <v>0</v>
      </c>
      <c r="CC141" s="70">
        <v>0</v>
      </c>
      <c r="CD141" s="70">
        <v>0</v>
      </c>
    </row>
    <row r="142" spans="1:82">
      <c r="A142" s="70" t="s">
        <v>1859</v>
      </c>
      <c r="B142" s="70">
        <v>399</v>
      </c>
      <c r="C142" s="70">
        <v>8</v>
      </c>
      <c r="D142" s="70">
        <v>24</v>
      </c>
      <c r="E142" s="70">
        <v>2011</v>
      </c>
      <c r="F142" s="70" t="s">
        <v>178</v>
      </c>
      <c r="G142" s="70" t="s">
        <v>1851</v>
      </c>
      <c r="H142" s="70" t="s">
        <v>1852</v>
      </c>
      <c r="I142" s="148"/>
      <c r="J142" s="71">
        <v>828.58538382719917</v>
      </c>
      <c r="K142" s="71">
        <v>7.9550594639497643</v>
      </c>
      <c r="L142" s="71">
        <v>28.832338669180739</v>
      </c>
      <c r="M142" s="71">
        <v>87.412938586218885</v>
      </c>
      <c r="N142" s="71">
        <v>105.37472700100641</v>
      </c>
      <c r="O142" s="71">
        <v>68.973817759553057</v>
      </c>
      <c r="P142" s="71">
        <v>68.550985047190238</v>
      </c>
      <c r="Q142" s="71">
        <v>4.2258509262901098</v>
      </c>
      <c r="R142" s="71">
        <v>0</v>
      </c>
      <c r="S142" s="71">
        <v>6.2224459015600004</v>
      </c>
      <c r="T142" s="72"/>
      <c r="U142" s="71">
        <v>14366613</v>
      </c>
      <c r="V142" s="71">
        <v>2021</v>
      </c>
      <c r="W142" s="71">
        <v>630</v>
      </c>
      <c r="X142" s="71">
        <v>16798</v>
      </c>
      <c r="Y142" s="71">
        <v>25698</v>
      </c>
      <c r="Z142" s="71">
        <v>35791</v>
      </c>
      <c r="AA142" s="71">
        <v>13853</v>
      </c>
      <c r="AB142" s="71">
        <v>60217</v>
      </c>
      <c r="AC142" s="71">
        <v>0</v>
      </c>
      <c r="AD142" s="71">
        <v>6.2224459015600004</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67.289000000000001</v>
      </c>
      <c r="BK142" s="71">
        <v>0</v>
      </c>
      <c r="BL142" s="71">
        <v>0</v>
      </c>
      <c r="BM142" s="71">
        <v>0</v>
      </c>
      <c r="BN142" s="72"/>
      <c r="BO142" s="71">
        <v>0</v>
      </c>
      <c r="BP142" s="71">
        <v>0</v>
      </c>
      <c r="BQ142" s="71">
        <v>9</v>
      </c>
      <c r="BR142" s="71">
        <v>0</v>
      </c>
      <c r="BS142" s="71">
        <v>0</v>
      </c>
      <c r="BT142" s="71">
        <v>0</v>
      </c>
      <c r="BU142"/>
      <c r="BV142" s="70">
        <v>67.289000000000001</v>
      </c>
      <c r="BW142" s="70">
        <v>0</v>
      </c>
      <c r="BX142" s="70">
        <v>0</v>
      </c>
      <c r="BY142" s="70">
        <v>0</v>
      </c>
      <c r="BZ142" s="70">
        <v>0</v>
      </c>
      <c r="CA142" s="70">
        <v>0</v>
      </c>
      <c r="CB142" s="70">
        <v>0</v>
      </c>
      <c r="CC142" s="70">
        <v>0</v>
      </c>
      <c r="CD142" s="70">
        <v>0</v>
      </c>
    </row>
    <row r="143" spans="1:82">
      <c r="A143" s="70" t="s">
        <v>1860</v>
      </c>
      <c r="B143" s="70">
        <v>400</v>
      </c>
      <c r="C143" s="70">
        <v>9</v>
      </c>
      <c r="D143" s="70">
        <v>24</v>
      </c>
      <c r="E143" s="70">
        <v>2012</v>
      </c>
      <c r="F143" s="70" t="s">
        <v>179</v>
      </c>
      <c r="G143" s="70" t="s">
        <v>1851</v>
      </c>
      <c r="H143" s="70" t="s">
        <v>1852</v>
      </c>
      <c r="I143" s="148"/>
      <c r="J143" s="71">
        <v>901.22405146760366</v>
      </c>
      <c r="K143" s="71">
        <v>8.4545106053114658</v>
      </c>
      <c r="L143" s="71">
        <v>28.391192399921231</v>
      </c>
      <c r="M143" s="71">
        <v>93.003360133632498</v>
      </c>
      <c r="N143" s="71">
        <v>104.2158910694093</v>
      </c>
      <c r="O143" s="71">
        <v>69.440568456413146</v>
      </c>
      <c r="P143" s="71">
        <v>68.438368358003274</v>
      </c>
      <c r="Q143" s="71">
        <v>4.5664457035185899</v>
      </c>
      <c r="R143" s="71">
        <v>0</v>
      </c>
      <c r="S143" s="71">
        <v>6.3305209981799999</v>
      </c>
      <c r="T143" s="72"/>
      <c r="U143" s="71">
        <v>15505914</v>
      </c>
      <c r="V143" s="71">
        <v>2021</v>
      </c>
      <c r="W143" s="71">
        <v>630</v>
      </c>
      <c r="X143" s="71">
        <v>16798</v>
      </c>
      <c r="Y143" s="71">
        <v>25912</v>
      </c>
      <c r="Z143" s="71">
        <v>36319</v>
      </c>
      <c r="AA143" s="71">
        <v>13752</v>
      </c>
      <c r="AB143" s="71">
        <v>59891</v>
      </c>
      <c r="AC143" s="71">
        <v>0</v>
      </c>
      <c r="AD143" s="71">
        <v>6.3305209981799999</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86.881</v>
      </c>
      <c r="BK143" s="71">
        <v>0</v>
      </c>
      <c r="BL143" s="71">
        <v>0</v>
      </c>
      <c r="BM143" s="71">
        <v>0</v>
      </c>
      <c r="BN143" s="72"/>
      <c r="BO143" s="71">
        <v>0</v>
      </c>
      <c r="BP143" s="71">
        <v>0</v>
      </c>
      <c r="BQ143" s="71">
        <v>9</v>
      </c>
      <c r="BR143" s="71">
        <v>0</v>
      </c>
      <c r="BS143" s="71">
        <v>0</v>
      </c>
      <c r="BT143" s="71">
        <v>0</v>
      </c>
      <c r="BU143"/>
      <c r="BV143" s="70">
        <v>86.881</v>
      </c>
      <c r="BW143" s="70">
        <v>0</v>
      </c>
      <c r="BX143" s="70">
        <v>0</v>
      </c>
      <c r="BY143" s="70">
        <v>0</v>
      </c>
      <c r="BZ143" s="70">
        <v>0</v>
      </c>
      <c r="CA143" s="70">
        <v>0</v>
      </c>
      <c r="CB143" s="70">
        <v>0</v>
      </c>
      <c r="CC143" s="70">
        <v>0</v>
      </c>
      <c r="CD143" s="70">
        <v>0</v>
      </c>
    </row>
    <row r="144" spans="1:82">
      <c r="A144" s="70" t="s">
        <v>1861</v>
      </c>
      <c r="B144" s="70">
        <v>401</v>
      </c>
      <c r="C144" s="70">
        <v>10</v>
      </c>
      <c r="D144" s="70">
        <v>24</v>
      </c>
      <c r="E144" s="70">
        <v>2013</v>
      </c>
      <c r="F144" s="70" t="s">
        <v>180</v>
      </c>
      <c r="G144" s="70" t="s">
        <v>1851</v>
      </c>
      <c r="H144" s="70" t="s">
        <v>1852</v>
      </c>
      <c r="I144" s="148"/>
      <c r="J144" s="71">
        <v>999.28912122204019</v>
      </c>
      <c r="K144" s="71">
        <v>6.0434097372948674</v>
      </c>
      <c r="L144" s="71">
        <v>26.373375813673238</v>
      </c>
      <c r="M144" s="71">
        <v>90.467362647927786</v>
      </c>
      <c r="N144" s="71">
        <v>108.9040623784216</v>
      </c>
      <c r="O144" s="71">
        <v>67.133404175214196</v>
      </c>
      <c r="P144" s="71">
        <v>68.001889041426239</v>
      </c>
      <c r="Q144" s="71">
        <v>4.60145585757411</v>
      </c>
      <c r="R144" s="71">
        <v>0</v>
      </c>
      <c r="S144" s="71">
        <v>5.3568381674999994</v>
      </c>
      <c r="T144" s="72"/>
      <c r="U144" s="71">
        <v>17232395</v>
      </c>
      <c r="V144" s="71">
        <v>2021</v>
      </c>
      <c r="W144" s="71">
        <v>630</v>
      </c>
      <c r="X144" s="71">
        <v>16798</v>
      </c>
      <c r="Y144" s="71">
        <v>25908</v>
      </c>
      <c r="Z144" s="71">
        <v>36680</v>
      </c>
      <c r="AA144" s="71">
        <v>13613</v>
      </c>
      <c r="AB144" s="71">
        <v>59485</v>
      </c>
      <c r="AC144" s="71">
        <v>0</v>
      </c>
      <c r="AD144" s="71">
        <v>5.3568381674999994</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99.063999999999993</v>
      </c>
      <c r="BK144" s="71">
        <v>0</v>
      </c>
      <c r="BL144" s="71">
        <v>0</v>
      </c>
      <c r="BM144" s="71">
        <v>0</v>
      </c>
      <c r="BN144" s="72"/>
      <c r="BO144" s="71">
        <v>0</v>
      </c>
      <c r="BP144" s="71">
        <v>0</v>
      </c>
      <c r="BQ144" s="71">
        <v>9</v>
      </c>
      <c r="BR144" s="71">
        <v>0</v>
      </c>
      <c r="BS144" s="71">
        <v>0</v>
      </c>
      <c r="BT144" s="71">
        <v>0</v>
      </c>
      <c r="BU144"/>
      <c r="BV144" s="70">
        <v>99.063999999999993</v>
      </c>
      <c r="BW144" s="70">
        <v>0</v>
      </c>
      <c r="BX144" s="70">
        <v>0</v>
      </c>
      <c r="BY144" s="70">
        <v>0</v>
      </c>
      <c r="BZ144" s="70">
        <v>0</v>
      </c>
      <c r="CA144" s="70">
        <v>0</v>
      </c>
      <c r="CB144" s="70">
        <v>0</v>
      </c>
      <c r="CC144" s="70">
        <v>0</v>
      </c>
      <c r="CD144" s="70">
        <v>0</v>
      </c>
    </row>
    <row r="145" spans="1:82">
      <c r="A145" s="70" t="s">
        <v>1862</v>
      </c>
      <c r="B145" s="70">
        <v>402</v>
      </c>
      <c r="C145" s="70">
        <v>11</v>
      </c>
      <c r="D145" s="70">
        <v>24</v>
      </c>
      <c r="E145" s="70">
        <v>2014</v>
      </c>
      <c r="F145" s="70" t="s">
        <v>181</v>
      </c>
      <c r="G145" s="70" t="s">
        <v>1851</v>
      </c>
      <c r="H145" s="70" t="s">
        <v>1852</v>
      </c>
      <c r="I145" s="148"/>
      <c r="J145" s="71">
        <v>874.24989125519539</v>
      </c>
      <c r="K145" s="71">
        <v>6.9346766450965829</v>
      </c>
      <c r="L145" s="71">
        <v>42.302749051082017</v>
      </c>
      <c r="M145" s="71">
        <v>85.761600121866564</v>
      </c>
      <c r="N145" s="71">
        <v>98.051567620267903</v>
      </c>
      <c r="O145" s="71">
        <v>64.708879488950743</v>
      </c>
      <c r="P145" s="71">
        <v>67.587089128832872</v>
      </c>
      <c r="Q145" s="71">
        <v>4.3698470650957999</v>
      </c>
      <c r="R145" s="71">
        <v>0</v>
      </c>
      <c r="S145" s="71">
        <v>7.76509127943</v>
      </c>
      <c r="T145" s="72"/>
      <c r="U145" s="71">
        <v>16400030</v>
      </c>
      <c r="V145" s="71">
        <v>1763</v>
      </c>
      <c r="W145" s="71">
        <v>1025</v>
      </c>
      <c r="X145" s="71">
        <v>16394</v>
      </c>
      <c r="Y145" s="71">
        <v>25871</v>
      </c>
      <c r="Z145" s="71">
        <v>37237</v>
      </c>
      <c r="AA145" s="71">
        <v>13460</v>
      </c>
      <c r="AB145" s="71">
        <v>58879</v>
      </c>
      <c r="AC145" s="71">
        <v>0</v>
      </c>
      <c r="AD145" s="71">
        <v>7.76509127943</v>
      </c>
      <c r="AE145" s="72"/>
      <c r="AF145" s="71"/>
      <c r="AG145" s="71"/>
      <c r="AH145" s="71"/>
      <c r="AI145" s="71"/>
      <c r="AJ145" s="71"/>
      <c r="AK145" s="71"/>
      <c r="AL145" s="71"/>
      <c r="AM145" s="71"/>
      <c r="AN145" s="71"/>
      <c r="AO145" s="71"/>
      <c r="AP145" s="71"/>
      <c r="AQ145" s="72"/>
      <c r="AR145" s="71">
        <v>1701</v>
      </c>
      <c r="AS145" s="71">
        <v>498</v>
      </c>
      <c r="AT145" s="71">
        <v>0</v>
      </c>
      <c r="AU145" s="71">
        <v>0</v>
      </c>
      <c r="AV145" s="71">
        <v>0</v>
      </c>
      <c r="AW145" s="71">
        <v>0</v>
      </c>
      <c r="AX145" s="71"/>
      <c r="AY145" s="72"/>
      <c r="AZ145" s="71">
        <v>7852.0910000000003</v>
      </c>
      <c r="BA145" s="71">
        <v>42736.69</v>
      </c>
      <c r="BB145" s="71">
        <v>0</v>
      </c>
      <c r="BC145" s="71">
        <v>0</v>
      </c>
      <c r="BD145" s="71">
        <v>0</v>
      </c>
      <c r="BE145" s="71">
        <v>0</v>
      </c>
      <c r="BF145" s="71"/>
      <c r="BG145" s="72"/>
      <c r="BH145" s="71">
        <v>0</v>
      </c>
      <c r="BI145" s="71">
        <v>0</v>
      </c>
      <c r="BJ145" s="71">
        <v>87.444000000000003</v>
      </c>
      <c r="BK145" s="71">
        <v>0</v>
      </c>
      <c r="BL145" s="71">
        <v>0</v>
      </c>
      <c r="BM145" s="71">
        <v>0</v>
      </c>
      <c r="BN145" s="72"/>
      <c r="BO145" s="71">
        <v>0</v>
      </c>
      <c r="BP145" s="71">
        <v>0</v>
      </c>
      <c r="BQ145" s="71">
        <v>8</v>
      </c>
      <c r="BR145" s="71">
        <v>0</v>
      </c>
      <c r="BS145" s="71">
        <v>0</v>
      </c>
      <c r="BT145" s="71">
        <v>0</v>
      </c>
      <c r="BU145"/>
      <c r="BV145" s="70">
        <v>87.444000000000003</v>
      </c>
      <c r="BW145" s="70">
        <v>0</v>
      </c>
      <c r="BX145" s="70">
        <v>0</v>
      </c>
      <c r="BY145" s="70">
        <v>0</v>
      </c>
      <c r="BZ145" s="70">
        <v>0</v>
      </c>
      <c r="CA145" s="70">
        <v>0</v>
      </c>
      <c r="CB145" s="70">
        <v>0</v>
      </c>
      <c r="CC145" s="70">
        <v>0</v>
      </c>
      <c r="CD145" s="70">
        <v>0</v>
      </c>
    </row>
    <row r="146" spans="1:82">
      <c r="A146" s="70" t="s">
        <v>1863</v>
      </c>
      <c r="B146" s="70">
        <v>403</v>
      </c>
      <c r="C146" s="70">
        <v>12</v>
      </c>
      <c r="D146" s="70">
        <v>24</v>
      </c>
      <c r="E146" s="70">
        <v>2015</v>
      </c>
      <c r="F146" s="70" t="s">
        <v>182</v>
      </c>
      <c r="G146" s="70" t="s">
        <v>1851</v>
      </c>
      <c r="H146" s="70" t="s">
        <v>1852</v>
      </c>
      <c r="I146" s="148"/>
      <c r="J146" s="71">
        <v>925.52988496917567</v>
      </c>
      <c r="K146" s="71">
        <v>7.4086895184099966</v>
      </c>
      <c r="L146" s="71">
        <v>46.562326703202388</v>
      </c>
      <c r="M146" s="71">
        <v>93.466788472415544</v>
      </c>
      <c r="N146" s="71">
        <v>85.621425688820011</v>
      </c>
      <c r="O146" s="71">
        <v>64.138535041434807</v>
      </c>
      <c r="P146" s="71">
        <v>66.861565967467556</v>
      </c>
      <c r="Q146" s="71">
        <v>4.2243252539774101</v>
      </c>
      <c r="R146" s="71">
        <v>0</v>
      </c>
      <c r="S146" s="71">
        <v>6.8559848036799993</v>
      </c>
      <c r="T146" s="72"/>
      <c r="U146" s="71">
        <v>17517594</v>
      </c>
      <c r="V146" s="71">
        <v>1763</v>
      </c>
      <c r="W146" s="71">
        <v>1025</v>
      </c>
      <c r="X146" s="71">
        <v>16394</v>
      </c>
      <c r="Y146" s="71">
        <v>25877</v>
      </c>
      <c r="Z146" s="71">
        <v>37264</v>
      </c>
      <c r="AA146" s="71">
        <v>13305</v>
      </c>
      <c r="AB146" s="71">
        <v>58143</v>
      </c>
      <c r="AC146" s="71">
        <v>0</v>
      </c>
      <c r="AD146" s="71">
        <v>6.8559848036799993</v>
      </c>
      <c r="AE146" s="72"/>
      <c r="AF146" s="71">
        <v>263813061.25236401</v>
      </c>
      <c r="AG146" s="71">
        <v>7174951.1187025756</v>
      </c>
      <c r="AH146" s="71">
        <v>8540928.9210281689</v>
      </c>
      <c r="AI146" s="71">
        <v>108488342.3333106</v>
      </c>
      <c r="AJ146" s="71">
        <v>138015823.20982501</v>
      </c>
      <c r="AK146" s="71">
        <v>0</v>
      </c>
      <c r="AL146" s="71">
        <v>0</v>
      </c>
      <c r="AM146" s="71">
        <v>7968254.2492882796</v>
      </c>
      <c r="AN146" s="71">
        <v>0</v>
      </c>
      <c r="AO146" s="71">
        <v>0</v>
      </c>
      <c r="AP146" s="71">
        <v>534001361.08451861</v>
      </c>
      <c r="AQ146" s="72"/>
      <c r="AR146" s="71">
        <v>1820</v>
      </c>
      <c r="AS146" s="71">
        <v>640</v>
      </c>
      <c r="AT146" s="71">
        <v>0</v>
      </c>
      <c r="AU146" s="71">
        <v>0</v>
      </c>
      <c r="AV146" s="71">
        <v>0</v>
      </c>
      <c r="AW146" s="71">
        <v>0</v>
      </c>
      <c r="AX146" s="71"/>
      <c r="AY146" s="72"/>
      <c r="AZ146" s="71">
        <v>8595.8909999999996</v>
      </c>
      <c r="BA146" s="71">
        <v>57309.49</v>
      </c>
      <c r="BB146" s="71">
        <v>0</v>
      </c>
      <c r="BC146" s="71">
        <v>0</v>
      </c>
      <c r="BD146" s="71">
        <v>0</v>
      </c>
      <c r="BE146" s="71">
        <v>0</v>
      </c>
      <c r="BF146" s="71"/>
      <c r="BG146" s="72"/>
      <c r="BH146" s="71">
        <v>0</v>
      </c>
      <c r="BI146" s="71">
        <v>0</v>
      </c>
      <c r="BJ146" s="71">
        <v>82.171000000000006</v>
      </c>
      <c r="BK146" s="71">
        <v>0</v>
      </c>
      <c r="BL146" s="71">
        <v>0</v>
      </c>
      <c r="BM146" s="71">
        <v>0</v>
      </c>
      <c r="BN146" s="72"/>
      <c r="BO146" s="71">
        <v>0</v>
      </c>
      <c r="BP146" s="71">
        <v>0</v>
      </c>
      <c r="BQ146" s="71">
        <v>8</v>
      </c>
      <c r="BR146" s="71">
        <v>0</v>
      </c>
      <c r="BS146" s="71">
        <v>0</v>
      </c>
      <c r="BT146" s="71">
        <v>0</v>
      </c>
      <c r="BU146"/>
      <c r="BV146" s="70">
        <v>82.171000000000006</v>
      </c>
      <c r="BW146" s="70">
        <v>0</v>
      </c>
      <c r="BX146" s="70">
        <v>0</v>
      </c>
      <c r="BY146" s="70">
        <v>0</v>
      </c>
      <c r="BZ146" s="70">
        <v>0</v>
      </c>
      <c r="CA146" s="70">
        <v>0</v>
      </c>
      <c r="CB146" s="70">
        <v>0</v>
      </c>
      <c r="CC146" s="70">
        <v>0</v>
      </c>
      <c r="CD146" s="70">
        <v>0</v>
      </c>
    </row>
    <row r="147" spans="1:82">
      <c r="A147" s="70" t="s">
        <v>1864</v>
      </c>
      <c r="B147" s="70">
        <v>404</v>
      </c>
      <c r="C147" s="70">
        <v>13</v>
      </c>
      <c r="D147" s="70">
        <v>24</v>
      </c>
      <c r="E147" s="70">
        <v>2016</v>
      </c>
      <c r="F147" s="70" t="s">
        <v>155</v>
      </c>
      <c r="G147" s="70" t="s">
        <v>1851</v>
      </c>
      <c r="H147" s="70" t="s">
        <v>1852</v>
      </c>
      <c r="I147" s="148"/>
      <c r="J147" s="71">
        <v>1021.5246008005894</v>
      </c>
      <c r="K147" s="71">
        <v>7.0382169208312133</v>
      </c>
      <c r="L147" s="71">
        <v>48.799598926453029</v>
      </c>
      <c r="M147" s="71">
        <v>63.751588238426883</v>
      </c>
      <c r="N147" s="71">
        <v>82.417262568168212</v>
      </c>
      <c r="O147" s="71">
        <v>63.679324790274592</v>
      </c>
      <c r="P147" s="71">
        <v>64.854220375842473</v>
      </c>
      <c r="Q147" s="71">
        <v>4.0688992284301895</v>
      </c>
      <c r="R147" s="71">
        <v>0.12061561211999366</v>
      </c>
      <c r="S147" s="71">
        <v>7.1481312572600002</v>
      </c>
      <c r="T147" s="72"/>
      <c r="U147" s="71">
        <v>17604136</v>
      </c>
      <c r="V147" s="71">
        <v>1763</v>
      </c>
      <c r="W147" s="71">
        <v>1025</v>
      </c>
      <c r="X147" s="71">
        <v>16394</v>
      </c>
      <c r="Y147" s="71">
        <v>25944</v>
      </c>
      <c r="Z147" s="71">
        <v>37452</v>
      </c>
      <c r="AA147" s="71">
        <v>13348</v>
      </c>
      <c r="AB147" s="71">
        <v>57607</v>
      </c>
      <c r="AC147" s="71">
        <v>20599.959272723609</v>
      </c>
      <c r="AD147" s="71">
        <v>7.1481312572600002</v>
      </c>
      <c r="AE147" s="72"/>
      <c r="AF147" s="71">
        <v>306188280.31122398</v>
      </c>
      <c r="AG147" s="71">
        <v>7133252.2161863726</v>
      </c>
      <c r="AH147" s="71">
        <v>7635792.0788256777</v>
      </c>
      <c r="AI147" s="71">
        <v>98636515.949265063</v>
      </c>
      <c r="AJ147" s="71">
        <v>133700216.6826569</v>
      </c>
      <c r="AK147" s="71">
        <v>0</v>
      </c>
      <c r="AL147" s="71">
        <v>0</v>
      </c>
      <c r="AM147" s="71">
        <v>7900931.1809042403</v>
      </c>
      <c r="AN147" s="71">
        <v>0</v>
      </c>
      <c r="AO147" s="71">
        <v>0</v>
      </c>
      <c r="AP147" s="71">
        <v>561194988.41906226</v>
      </c>
      <c r="AQ147" s="72"/>
      <c r="AR147" s="71">
        <v>1912</v>
      </c>
      <c r="AS147" s="71">
        <v>730</v>
      </c>
      <c r="AT147" s="71">
        <v>0</v>
      </c>
      <c r="AU147" s="71">
        <v>0</v>
      </c>
      <c r="AV147" s="71">
        <v>0</v>
      </c>
      <c r="AW147" s="71">
        <v>0</v>
      </c>
      <c r="AX147" s="71"/>
      <c r="AY147" s="72"/>
      <c r="AZ147" s="71">
        <v>9154.7910000000011</v>
      </c>
      <c r="BA147" s="71">
        <v>61801.89</v>
      </c>
      <c r="BB147" s="71">
        <v>0</v>
      </c>
      <c r="BC147" s="71">
        <v>0</v>
      </c>
      <c r="BD147" s="71">
        <v>0</v>
      </c>
      <c r="BE147" s="71">
        <v>0</v>
      </c>
      <c r="BF147" s="71"/>
      <c r="BG147" s="72"/>
      <c r="BH147" s="71">
        <v>0</v>
      </c>
      <c r="BI147" s="71">
        <v>0</v>
      </c>
      <c r="BJ147" s="71">
        <v>76.326999999999998</v>
      </c>
      <c r="BK147" s="71">
        <v>0</v>
      </c>
      <c r="BL147" s="71">
        <v>0</v>
      </c>
      <c r="BM147" s="71">
        <v>0</v>
      </c>
      <c r="BN147" s="72"/>
      <c r="BO147" s="71">
        <v>0</v>
      </c>
      <c r="BP147" s="71">
        <v>0</v>
      </c>
      <c r="BQ147" s="71">
        <v>8</v>
      </c>
      <c r="BR147" s="71">
        <v>0</v>
      </c>
      <c r="BS147" s="71">
        <v>0</v>
      </c>
      <c r="BT147" s="71">
        <v>0</v>
      </c>
      <c r="BU147"/>
      <c r="BV147" s="70">
        <v>76.326999999999998</v>
      </c>
      <c r="BW147" s="70">
        <v>0</v>
      </c>
      <c r="BX147" s="70">
        <v>0</v>
      </c>
      <c r="BY147" s="70">
        <v>0</v>
      </c>
      <c r="BZ147" s="70">
        <v>0</v>
      </c>
      <c r="CA147" s="70">
        <v>0</v>
      </c>
      <c r="CB147" s="70">
        <v>0</v>
      </c>
      <c r="CC147" s="70">
        <v>0</v>
      </c>
      <c r="CD147" s="70">
        <v>0</v>
      </c>
    </row>
    <row r="148" spans="1:82">
      <c r="A148" s="70" t="s">
        <v>1865</v>
      </c>
      <c r="B148" s="70">
        <v>405</v>
      </c>
      <c r="C148" s="70">
        <v>14</v>
      </c>
      <c r="D148" s="70">
        <v>24</v>
      </c>
      <c r="E148" s="70">
        <v>2017</v>
      </c>
      <c r="F148" s="70" t="s">
        <v>156</v>
      </c>
      <c r="G148" s="70" t="s">
        <v>1851</v>
      </c>
      <c r="H148" s="70" t="s">
        <v>1852</v>
      </c>
      <c r="I148" s="148"/>
      <c r="J148" s="71">
        <v>938.58232504589307</v>
      </c>
      <c r="K148" s="71">
        <v>6.9990902441715264</v>
      </c>
      <c r="L148" s="71">
        <v>44.080008268833069</v>
      </c>
      <c r="M148" s="71">
        <v>61.769291972926709</v>
      </c>
      <c r="N148" s="71">
        <v>81.166949339635366</v>
      </c>
      <c r="O148" s="71">
        <v>62.56329277958698</v>
      </c>
      <c r="P148" s="71">
        <v>64.047500667787858</v>
      </c>
      <c r="Q148" s="71">
        <v>3.8994036053044798</v>
      </c>
      <c r="R148" s="71">
        <v>0.18554476757336502</v>
      </c>
      <c r="S148" s="71">
        <v>7.8315745536000003</v>
      </c>
      <c r="T148" s="72"/>
      <c r="U148" s="71">
        <v>18359001</v>
      </c>
      <c r="V148" s="71">
        <v>1763</v>
      </c>
      <c r="W148" s="71">
        <v>1025</v>
      </c>
      <c r="X148" s="71">
        <v>16394</v>
      </c>
      <c r="Y148" s="71">
        <v>26056</v>
      </c>
      <c r="Z148" s="71">
        <v>37406</v>
      </c>
      <c r="AA148" s="71">
        <v>13266</v>
      </c>
      <c r="AB148" s="71">
        <v>57090</v>
      </c>
      <c r="AC148" s="71">
        <v>32317.999999999989</v>
      </c>
      <c r="AD148" s="71">
        <v>7.8315745536000003</v>
      </c>
      <c r="AE148" s="72"/>
      <c r="AF148" s="71">
        <v>280126550.61869311</v>
      </c>
      <c r="AG148" s="71">
        <v>6354355.0823260751</v>
      </c>
      <c r="AH148" s="71">
        <v>8806984.7519997563</v>
      </c>
      <c r="AI148" s="71">
        <v>101349522.0774485</v>
      </c>
      <c r="AJ148" s="71">
        <v>147518213.75285241</v>
      </c>
      <c r="AK148" s="71">
        <v>0</v>
      </c>
      <c r="AL148" s="71">
        <v>0</v>
      </c>
      <c r="AM148" s="71">
        <v>7842275.3033952452</v>
      </c>
      <c r="AN148" s="71">
        <v>0</v>
      </c>
      <c r="AO148" s="71">
        <v>0</v>
      </c>
      <c r="AP148" s="71">
        <v>551997901.5867151</v>
      </c>
      <c r="AQ148" s="72"/>
      <c r="AR148" s="71">
        <v>1991</v>
      </c>
      <c r="AS148" s="71">
        <v>801</v>
      </c>
      <c r="AT148" s="71">
        <v>0</v>
      </c>
      <c r="AU148" s="71">
        <v>0</v>
      </c>
      <c r="AV148" s="71">
        <v>0</v>
      </c>
      <c r="AW148" s="71">
        <v>0</v>
      </c>
      <c r="AX148" s="71"/>
      <c r="AY148" s="72"/>
      <c r="AZ148" s="71">
        <v>9587.1110000000008</v>
      </c>
      <c r="BA148" s="71">
        <v>65628.790000000023</v>
      </c>
      <c r="BB148" s="71">
        <v>0</v>
      </c>
      <c r="BC148" s="71">
        <v>0</v>
      </c>
      <c r="BD148" s="71">
        <v>0</v>
      </c>
      <c r="BE148" s="71">
        <v>0</v>
      </c>
      <c r="BF148" s="71"/>
      <c r="BG148" s="72"/>
      <c r="BH148" s="71">
        <v>0</v>
      </c>
      <c r="BI148" s="71">
        <v>0</v>
      </c>
      <c r="BJ148" s="71">
        <v>69.915999999999997</v>
      </c>
      <c r="BK148" s="71">
        <v>0</v>
      </c>
      <c r="BL148" s="71">
        <v>0</v>
      </c>
      <c r="BM148" s="71">
        <v>0</v>
      </c>
      <c r="BN148" s="72"/>
      <c r="BO148" s="71">
        <v>0</v>
      </c>
      <c r="BP148" s="71">
        <v>0</v>
      </c>
      <c r="BQ148" s="71">
        <v>8</v>
      </c>
      <c r="BR148" s="71">
        <v>0</v>
      </c>
      <c r="BS148" s="71">
        <v>0</v>
      </c>
      <c r="BT148" s="71">
        <v>0</v>
      </c>
      <c r="BU148"/>
      <c r="BV148" s="70">
        <v>69.915999999999997</v>
      </c>
      <c r="BW148" s="70">
        <v>0</v>
      </c>
      <c r="BX148" s="70">
        <v>0</v>
      </c>
      <c r="BY148" s="70">
        <v>0</v>
      </c>
      <c r="BZ148" s="70">
        <v>0</v>
      </c>
      <c r="CA148" s="70">
        <v>0</v>
      </c>
      <c r="CB148" s="70">
        <v>0</v>
      </c>
      <c r="CC148" s="70">
        <v>0</v>
      </c>
      <c r="CD148" s="70">
        <v>0</v>
      </c>
    </row>
    <row r="149" spans="1:82">
      <c r="A149" s="70" t="s">
        <v>1866</v>
      </c>
      <c r="B149" s="70">
        <v>406</v>
      </c>
      <c r="C149" s="70">
        <v>15</v>
      </c>
      <c r="D149" s="70">
        <v>24</v>
      </c>
      <c r="E149" s="70">
        <v>2018</v>
      </c>
      <c r="F149" s="70" t="s">
        <v>183</v>
      </c>
      <c r="G149" s="70" t="s">
        <v>1851</v>
      </c>
      <c r="H149" s="70" t="s">
        <v>1852</v>
      </c>
      <c r="I149" s="148"/>
      <c r="J149" s="71">
        <v>773.19744600783747</v>
      </c>
      <c r="K149" s="71">
        <v>6.2936988105830141</v>
      </c>
      <c r="L149" s="71">
        <v>39.211659033145622</v>
      </c>
      <c r="M149" s="71">
        <v>56.245053456965188</v>
      </c>
      <c r="N149" s="71">
        <v>58.494541046972671</v>
      </c>
      <c r="O149" s="71">
        <v>61.548695150557343</v>
      </c>
      <c r="P149" s="71">
        <v>63.204421581783372</v>
      </c>
      <c r="Q149" s="71">
        <v>3.5797494693136498</v>
      </c>
      <c r="R149" s="71">
        <v>0.33445658993167049</v>
      </c>
      <c r="S149" s="71">
        <v>7.4197332641199996</v>
      </c>
      <c r="T149" s="72"/>
      <c r="U149" s="71">
        <v>16978657</v>
      </c>
      <c r="V149" s="71">
        <v>1763</v>
      </c>
      <c r="W149" s="71">
        <v>1025</v>
      </c>
      <c r="X149" s="71">
        <v>16394</v>
      </c>
      <c r="Y149" s="71">
        <v>26115</v>
      </c>
      <c r="Z149" s="71">
        <v>37504</v>
      </c>
      <c r="AA149" s="71">
        <v>13223</v>
      </c>
      <c r="AB149" s="71">
        <v>56480</v>
      </c>
      <c r="AC149" s="71">
        <v>58026.999999999993</v>
      </c>
      <c r="AD149" s="71">
        <v>7.4197332641199996</v>
      </c>
      <c r="AE149" s="72"/>
      <c r="AF149" s="71">
        <v>241095129.35692</v>
      </c>
      <c r="AG149" s="71">
        <v>6842729.996094808</v>
      </c>
      <c r="AH149" s="71">
        <v>7998543.4754975028</v>
      </c>
      <c r="AI149" s="71">
        <v>97356654.070062205</v>
      </c>
      <c r="AJ149" s="71">
        <v>137598213.36070991</v>
      </c>
      <c r="AK149" s="71">
        <v>0</v>
      </c>
      <c r="AL149" s="71">
        <v>0</v>
      </c>
      <c r="AM149" s="71">
        <v>7774534.7329939287</v>
      </c>
      <c r="AN149" s="71">
        <v>0</v>
      </c>
      <c r="AO149" s="71">
        <v>0</v>
      </c>
      <c r="AP149" s="71">
        <v>498665804.99227834</v>
      </c>
      <c r="AQ149" s="72"/>
      <c r="AR149" s="71">
        <v>2100</v>
      </c>
      <c r="AS149" s="71">
        <v>871</v>
      </c>
      <c r="AT149" s="71">
        <v>0</v>
      </c>
      <c r="AU149" s="71">
        <v>0</v>
      </c>
      <c r="AV149" s="71">
        <v>0</v>
      </c>
      <c r="AW149" s="71">
        <v>1</v>
      </c>
      <c r="AX149" s="71"/>
      <c r="AY149" s="72"/>
      <c r="AZ149" s="71">
        <v>10227.000999999993</v>
      </c>
      <c r="BA149" s="71">
        <v>112455.39</v>
      </c>
      <c r="BB149" s="71">
        <v>0</v>
      </c>
      <c r="BC149" s="71">
        <v>0</v>
      </c>
      <c r="BD149" s="71">
        <v>0</v>
      </c>
      <c r="BE149" s="71">
        <v>600</v>
      </c>
      <c r="BF149" s="71"/>
      <c r="BG149" s="72"/>
      <c r="BH149" s="71">
        <v>0</v>
      </c>
      <c r="BI149" s="71">
        <v>0</v>
      </c>
      <c r="BJ149" s="71">
        <v>65.144999999999996</v>
      </c>
      <c r="BK149" s="71">
        <v>0</v>
      </c>
      <c r="BL149" s="71">
        <v>0</v>
      </c>
      <c r="BM149" s="71">
        <v>0</v>
      </c>
      <c r="BN149" s="72"/>
      <c r="BO149" s="71">
        <v>0</v>
      </c>
      <c r="BP149" s="71">
        <v>0</v>
      </c>
      <c r="BQ149" s="71">
        <v>8</v>
      </c>
      <c r="BR149" s="71">
        <v>0</v>
      </c>
      <c r="BS149" s="71">
        <v>0</v>
      </c>
      <c r="BT149" s="71">
        <v>0</v>
      </c>
      <c r="BU149"/>
      <c r="BV149" s="70">
        <v>65.144999999999996</v>
      </c>
      <c r="BW149" s="70">
        <v>0</v>
      </c>
      <c r="BX149" s="70">
        <v>0</v>
      </c>
      <c r="BY149" s="70">
        <v>0</v>
      </c>
      <c r="BZ149" s="70">
        <v>0</v>
      </c>
      <c r="CA149" s="70">
        <v>0</v>
      </c>
      <c r="CB149" s="70">
        <v>0</v>
      </c>
      <c r="CC149" s="70">
        <v>0</v>
      </c>
      <c r="CD149" s="70">
        <v>0</v>
      </c>
    </row>
    <row r="150" spans="1:82">
      <c r="A150" s="70" t="s">
        <v>1867</v>
      </c>
      <c r="B150" s="70">
        <v>407</v>
      </c>
      <c r="C150" s="70">
        <v>16</v>
      </c>
      <c r="D150" s="70">
        <v>24</v>
      </c>
      <c r="E150" s="70">
        <v>2019</v>
      </c>
      <c r="F150" s="70" t="s">
        <v>158</v>
      </c>
      <c r="G150" s="70" t="s">
        <v>1851</v>
      </c>
      <c r="H150" s="70" t="s">
        <v>1852</v>
      </c>
      <c r="I150" s="148"/>
      <c r="J150" s="71">
        <v>750.5023477223184</v>
      </c>
      <c r="K150" s="71">
        <v>6.3853671854343572</v>
      </c>
      <c r="L150" s="71">
        <v>39.920848544623908</v>
      </c>
      <c r="M150" s="71">
        <v>64.153341710159111</v>
      </c>
      <c r="N150" s="71">
        <v>65.165906618135864</v>
      </c>
      <c r="O150" s="71">
        <v>59.693290237386947</v>
      </c>
      <c r="P150" s="71">
        <v>62.780499493877066</v>
      </c>
      <c r="Q150" s="71">
        <v>3.4373826490384598</v>
      </c>
      <c r="R150" s="71">
        <v>0.34303152447226298</v>
      </c>
      <c r="S150" s="71">
        <v>8.4986111177500021</v>
      </c>
      <c r="T150" s="72"/>
      <c r="U150" s="71">
        <v>15743349</v>
      </c>
      <c r="V150" s="71">
        <v>1763</v>
      </c>
      <c r="W150" s="71">
        <v>1025</v>
      </c>
      <c r="X150" s="71">
        <v>16394</v>
      </c>
      <c r="Y150" s="71">
        <v>26019</v>
      </c>
      <c r="Z150" s="71">
        <v>37372</v>
      </c>
      <c r="AA150" s="71">
        <v>13036</v>
      </c>
      <c r="AB150" s="71">
        <v>55702</v>
      </c>
      <c r="AC150" s="71">
        <v>60489.5</v>
      </c>
      <c r="AD150" s="71">
        <v>8.4986111177500021</v>
      </c>
      <c r="AE150" s="72"/>
      <c r="AF150" s="71">
        <v>219578569.3466292</v>
      </c>
      <c r="AG150" s="71">
        <v>6784495.4019694831</v>
      </c>
      <c r="AH150" s="71">
        <v>8902079.0238330346</v>
      </c>
      <c r="AI150" s="71">
        <v>100140653.55245461</v>
      </c>
      <c r="AJ150" s="71">
        <v>134979388.3208923</v>
      </c>
      <c r="AK150" s="71">
        <v>0</v>
      </c>
      <c r="AL150" s="71">
        <v>0</v>
      </c>
      <c r="AM150" s="71">
        <v>7586193.0755685046</v>
      </c>
      <c r="AN150" s="71">
        <v>0</v>
      </c>
      <c r="AO150" s="71">
        <v>0</v>
      </c>
      <c r="AP150" s="71">
        <v>477971378.72134715</v>
      </c>
      <c r="AQ150" s="72"/>
      <c r="AR150" s="71">
        <v>2199</v>
      </c>
      <c r="AS150" s="71">
        <v>928</v>
      </c>
      <c r="AT150" s="71">
        <v>0</v>
      </c>
      <c r="AU150" s="71">
        <v>0</v>
      </c>
      <c r="AV150" s="71">
        <v>0</v>
      </c>
      <c r="AW150" s="71">
        <v>1</v>
      </c>
      <c r="AX150" s="71"/>
      <c r="AY150" s="72"/>
      <c r="AZ150" s="71">
        <v>10830.070999999991</v>
      </c>
      <c r="BA150" s="71">
        <v>115500.59</v>
      </c>
      <c r="BB150" s="71">
        <v>0</v>
      </c>
      <c r="BC150" s="71">
        <v>0</v>
      </c>
      <c r="BD150" s="71">
        <v>0</v>
      </c>
      <c r="BE150" s="71">
        <v>600</v>
      </c>
      <c r="BF150" s="71"/>
      <c r="BG150" s="72"/>
      <c r="BH150" s="71">
        <v>0</v>
      </c>
      <c r="BI150" s="71">
        <v>0</v>
      </c>
      <c r="BJ150" s="71">
        <v>48.307000000000002</v>
      </c>
      <c r="BK150" s="71">
        <v>0</v>
      </c>
      <c r="BL150" s="71">
        <v>0</v>
      </c>
      <c r="BM150" s="71">
        <v>0</v>
      </c>
      <c r="BN150" s="72"/>
      <c r="BO150" s="71">
        <v>0</v>
      </c>
      <c r="BP150" s="71">
        <v>0</v>
      </c>
      <c r="BQ150" s="71">
        <v>8</v>
      </c>
      <c r="BR150" s="71">
        <v>0</v>
      </c>
      <c r="BS150" s="71">
        <v>0</v>
      </c>
      <c r="BT150" s="71">
        <v>0</v>
      </c>
      <c r="BU150"/>
      <c r="BV150" s="70">
        <v>48.307000000000002</v>
      </c>
      <c r="BW150" s="70">
        <v>0</v>
      </c>
      <c r="BX150" s="70">
        <v>0</v>
      </c>
      <c r="BY150" s="70">
        <v>0</v>
      </c>
      <c r="BZ150" s="70">
        <v>0</v>
      </c>
      <c r="CA150" s="70">
        <v>0</v>
      </c>
      <c r="CB150" s="70">
        <v>0</v>
      </c>
      <c r="CC150" s="70">
        <v>0</v>
      </c>
      <c r="CD150" s="70">
        <v>0</v>
      </c>
    </row>
    <row r="151" spans="1:82">
      <c r="A151" s="70" t="s">
        <v>1868</v>
      </c>
      <c r="B151" s="70">
        <v>408</v>
      </c>
      <c r="C151" s="70">
        <v>17</v>
      </c>
      <c r="D151" s="70">
        <v>24</v>
      </c>
      <c r="E151" s="70">
        <v>2020</v>
      </c>
      <c r="F151" s="70" t="s">
        <v>159</v>
      </c>
      <c r="G151" s="70" t="s">
        <v>1851</v>
      </c>
      <c r="H151" s="70" t="s">
        <v>1852</v>
      </c>
      <c r="I151" s="148"/>
      <c r="J151" s="71">
        <v>717.41105985705656</v>
      </c>
      <c r="K151" s="71">
        <v>6.4916917076338807</v>
      </c>
      <c r="L151" s="71">
        <v>39.49716224562416</v>
      </c>
      <c r="M151" s="71">
        <v>59.511588004751616</v>
      </c>
      <c r="N151" s="71">
        <v>60.311178395473043</v>
      </c>
      <c r="O151" s="71">
        <v>52.140226038569118</v>
      </c>
      <c r="P151" s="71">
        <v>59.18792473793669</v>
      </c>
      <c r="Q151" s="71">
        <v>3.2337008748137599</v>
      </c>
      <c r="R151" s="71">
        <v>0.48759865629679661</v>
      </c>
      <c r="S151" s="71">
        <v>9.3440636554999976</v>
      </c>
      <c r="T151" s="72"/>
      <c r="U151" s="71">
        <v>14433515</v>
      </c>
      <c r="V151" s="71">
        <v>1751</v>
      </c>
      <c r="W151" s="71">
        <v>953</v>
      </c>
      <c r="X151" s="71">
        <v>16241</v>
      </c>
      <c r="Y151" s="71">
        <v>25918</v>
      </c>
      <c r="Z151" s="71">
        <v>37258</v>
      </c>
      <c r="AA151" s="71">
        <v>13063</v>
      </c>
      <c r="AB151" s="71">
        <v>54845</v>
      </c>
      <c r="AC151" s="71">
        <v>86436.499999999985</v>
      </c>
      <c r="AD151" s="71">
        <v>9.3440636554999976</v>
      </c>
      <c r="AE151" s="72"/>
      <c r="AF151" s="71">
        <v>227865551.56981161</v>
      </c>
      <c r="AG151" s="71">
        <v>6596789.8323449939</v>
      </c>
      <c r="AH151" s="71">
        <v>9752099.8173931651</v>
      </c>
      <c r="AI151" s="71">
        <v>88769264.010837242</v>
      </c>
      <c r="AJ151" s="71">
        <v>129184744.1028893</v>
      </c>
      <c r="AK151" s="71"/>
      <c r="AL151" s="71"/>
      <c r="AM151" s="71">
        <v>7157881.8406590465</v>
      </c>
      <c r="AN151" s="71"/>
      <c r="AO151" s="71"/>
      <c r="AP151" s="71">
        <v>469326331.17393535</v>
      </c>
      <c r="AQ151" s="72"/>
      <c r="AR151" s="71">
        <v>2276</v>
      </c>
      <c r="AS151" s="71">
        <v>962</v>
      </c>
      <c r="AT151" s="71">
        <v>0</v>
      </c>
      <c r="AU151" s="71">
        <v>0</v>
      </c>
      <c r="AV151" s="71">
        <v>0</v>
      </c>
      <c r="AW151" s="71">
        <v>1</v>
      </c>
      <c r="AX151" s="71"/>
      <c r="AY151" s="72"/>
      <c r="AZ151" s="71">
        <v>11288.440999999981</v>
      </c>
      <c r="BA151" s="71">
        <v>120527.3899999999</v>
      </c>
      <c r="BB151" s="71">
        <v>0</v>
      </c>
      <c r="BC151" s="71">
        <v>0</v>
      </c>
      <c r="BD151" s="71">
        <v>0</v>
      </c>
      <c r="BE151" s="71">
        <v>600</v>
      </c>
      <c r="BF151" s="71"/>
      <c r="BG151" s="72"/>
      <c r="BH151" s="71">
        <v>0</v>
      </c>
      <c r="BI151" s="71">
        <v>0</v>
      </c>
      <c r="BJ151" s="71">
        <v>44.524000000000001</v>
      </c>
      <c r="BK151" s="71">
        <v>0</v>
      </c>
      <c r="BL151" s="71">
        <v>0</v>
      </c>
      <c r="BM151" s="71">
        <v>0</v>
      </c>
      <c r="BN151" s="72"/>
      <c r="BO151" s="71">
        <v>0</v>
      </c>
      <c r="BP151" s="71">
        <v>0</v>
      </c>
      <c r="BQ151" s="71">
        <v>8</v>
      </c>
      <c r="BR151" s="71">
        <v>0</v>
      </c>
      <c r="BS151" s="71">
        <v>0</v>
      </c>
      <c r="BT151" s="71">
        <v>0</v>
      </c>
      <c r="BU151"/>
      <c r="BV151" s="70">
        <v>44.524000000000001</v>
      </c>
      <c r="BW151" s="70">
        <v>0</v>
      </c>
      <c r="BX151" s="70">
        <v>0</v>
      </c>
      <c r="BY151" s="70">
        <v>0</v>
      </c>
      <c r="BZ151" s="70">
        <v>0</v>
      </c>
      <c r="CA151" s="70">
        <v>0</v>
      </c>
      <c r="CB151" s="70">
        <v>0</v>
      </c>
      <c r="CC151" s="70">
        <v>0</v>
      </c>
      <c r="CD151" s="70">
        <v>0</v>
      </c>
    </row>
    <row r="152" spans="1:82">
      <c r="A152" s="70" t="s">
        <v>1869</v>
      </c>
      <c r="B152" s="70">
        <v>408</v>
      </c>
      <c r="C152" s="70">
        <v>18</v>
      </c>
      <c r="D152" s="70">
        <v>24</v>
      </c>
      <c r="E152" s="70">
        <v>2021</v>
      </c>
      <c r="F152" s="70" t="s">
        <v>160</v>
      </c>
      <c r="G152" s="70" t="s">
        <v>1851</v>
      </c>
      <c r="H152" s="70" t="s">
        <v>1852</v>
      </c>
      <c r="I152" s="148"/>
      <c r="J152" s="71">
        <v>643.63760675560695</v>
      </c>
      <c r="K152" s="71">
        <v>6.7050407238018765</v>
      </c>
      <c r="L152" s="71">
        <v>35.235697752164143</v>
      </c>
      <c r="M152" s="71">
        <v>57.372247018781927</v>
      </c>
      <c r="N152" s="71">
        <v>53.094194149018456</v>
      </c>
      <c r="O152" s="71">
        <v>50.196957598457381</v>
      </c>
      <c r="P152" s="71">
        <v>60.680078705359357</v>
      </c>
      <c r="Q152" s="71">
        <v>3.1529037994615399</v>
      </c>
      <c r="R152" s="71">
        <v>0.64605691431176127</v>
      </c>
      <c r="S152" s="71">
        <v>8.3372913489599991</v>
      </c>
      <c r="T152" s="72"/>
      <c r="U152" s="71">
        <v>14830346</v>
      </c>
      <c r="V152" s="71">
        <v>1751</v>
      </c>
      <c r="W152" s="71">
        <v>953</v>
      </c>
      <c r="X152" s="71">
        <v>16241</v>
      </c>
      <c r="Y152" s="71">
        <v>25802</v>
      </c>
      <c r="Z152" s="71">
        <v>36933</v>
      </c>
      <c r="AA152" s="71">
        <v>13059</v>
      </c>
      <c r="AB152" s="71">
        <v>54000</v>
      </c>
      <c r="AC152" s="71">
        <v>111103.99999999999</v>
      </c>
      <c r="AD152" s="71">
        <v>8.3372913489599991</v>
      </c>
      <c r="AE152" s="72"/>
      <c r="AF152" s="71">
        <v>190368250.85273936</v>
      </c>
      <c r="AG152" s="71">
        <v>7816034.4945225846</v>
      </c>
      <c r="AH152" s="71">
        <v>9064631.0608047768</v>
      </c>
      <c r="AI152" s="71">
        <v>103521763.28080553</v>
      </c>
      <c r="AJ152" s="71">
        <v>130146526.14631251</v>
      </c>
      <c r="AK152" s="71">
        <v>0</v>
      </c>
      <c r="AL152" s="71">
        <v>0</v>
      </c>
      <c r="AM152" s="71">
        <v>7088249.9416213576</v>
      </c>
      <c r="AN152" s="71">
        <v>0</v>
      </c>
      <c r="AO152" s="71">
        <v>0</v>
      </c>
      <c r="AP152" s="71">
        <v>448005455.77680606</v>
      </c>
      <c r="AQ152" s="72"/>
      <c r="AR152" s="71">
        <v>2336</v>
      </c>
      <c r="AS152" s="71">
        <v>973</v>
      </c>
      <c r="AT152" s="71">
        <v>0</v>
      </c>
      <c r="AU152" s="71">
        <v>0</v>
      </c>
      <c r="AV152" s="71">
        <v>0</v>
      </c>
      <c r="AW152" s="71">
        <v>1</v>
      </c>
      <c r="AX152" s="71"/>
      <c r="AY152" s="72"/>
      <c r="AZ152" s="71">
        <v>11623.17099999998</v>
      </c>
      <c r="BA152" s="71">
        <v>128977.08999999989</v>
      </c>
      <c r="BB152" s="71">
        <v>0</v>
      </c>
      <c r="BC152" s="71">
        <v>0</v>
      </c>
      <c r="BD152" s="71">
        <v>0</v>
      </c>
      <c r="BE152" s="71">
        <v>600</v>
      </c>
      <c r="BF152" s="71"/>
      <c r="BG152" s="72"/>
      <c r="BH152" s="71">
        <v>0</v>
      </c>
      <c r="BI152" s="71">
        <v>0</v>
      </c>
      <c r="BJ152" s="71">
        <v>46.338000000000001</v>
      </c>
      <c r="BK152" s="71">
        <v>0</v>
      </c>
      <c r="BL152" s="71">
        <v>0</v>
      </c>
      <c r="BM152" s="71">
        <v>0</v>
      </c>
      <c r="BN152" s="72"/>
      <c r="BO152" s="71">
        <v>0</v>
      </c>
      <c r="BP152" s="71">
        <v>0</v>
      </c>
      <c r="BQ152" s="71">
        <v>8</v>
      </c>
      <c r="BR152" s="71">
        <v>0</v>
      </c>
      <c r="BS152" s="71">
        <v>0</v>
      </c>
      <c r="BT152" s="71">
        <v>0</v>
      </c>
      <c r="BU152"/>
      <c r="BV152" s="70">
        <v>46.338000000000001</v>
      </c>
      <c r="BW152" s="70">
        <v>0</v>
      </c>
      <c r="BX152" s="70">
        <v>0</v>
      </c>
      <c r="BY152" s="70">
        <v>0</v>
      </c>
      <c r="BZ152" s="70">
        <v>0</v>
      </c>
      <c r="CA152" s="70">
        <v>0</v>
      </c>
      <c r="CB152" s="70">
        <v>0</v>
      </c>
      <c r="CC152" s="70">
        <v>0</v>
      </c>
      <c r="CD152" s="70">
        <v>0</v>
      </c>
    </row>
    <row r="153" spans="1:82">
      <c r="A153" s="70" t="s">
        <v>1870</v>
      </c>
      <c r="B153" s="70">
        <v>408</v>
      </c>
      <c r="C153" s="70">
        <v>19</v>
      </c>
      <c r="D153" s="70">
        <v>24</v>
      </c>
      <c r="E153" s="70">
        <v>2022</v>
      </c>
      <c r="F153" s="70" t="s">
        <v>161</v>
      </c>
      <c r="G153" s="70" t="s">
        <v>1851</v>
      </c>
      <c r="H153" s="70" t="s">
        <v>1852</v>
      </c>
      <c r="I153" s="148"/>
      <c r="J153" s="71">
        <v>581.44623583087389</v>
      </c>
      <c r="K153" s="71">
        <v>7.147256421290912</v>
      </c>
      <c r="L153" s="71">
        <v>25.392569433467266</v>
      </c>
      <c r="M153" s="71">
        <v>57.722107021427121</v>
      </c>
      <c r="N153" s="71">
        <v>74.413029013090494</v>
      </c>
      <c r="O153" s="71">
        <v>52.752795787349413</v>
      </c>
      <c r="P153" s="71">
        <v>60.093891413930805</v>
      </c>
      <c r="Q153" s="71">
        <v>3.1433552406657643</v>
      </c>
      <c r="R153" s="71">
        <v>0.76565040870630507</v>
      </c>
      <c r="S153" s="71">
        <v>8.8463879263200003</v>
      </c>
      <c r="T153" s="72"/>
      <c r="U153" s="71">
        <v>15832434</v>
      </c>
      <c r="V153" s="71">
        <v>1751</v>
      </c>
      <c r="W153" s="71">
        <v>953</v>
      </c>
      <c r="X153" s="71">
        <v>16241</v>
      </c>
      <c r="Y153" s="71">
        <v>25998</v>
      </c>
      <c r="Z153" s="71">
        <v>36877</v>
      </c>
      <c r="AA153" s="71">
        <v>13130</v>
      </c>
      <c r="AB153" s="71">
        <v>53395</v>
      </c>
      <c r="AC153" s="71">
        <v>133324.49999999997</v>
      </c>
      <c r="AD153" s="71">
        <v>8.8463879263200003</v>
      </c>
      <c r="AE153" s="72"/>
      <c r="AF153" s="71">
        <v>175065336.66844597</v>
      </c>
      <c r="AG153" s="71">
        <v>7206590.3717745887</v>
      </c>
      <c r="AH153" s="71">
        <v>6932920.3821719084</v>
      </c>
      <c r="AI153" s="71">
        <v>91992985.510591954</v>
      </c>
      <c r="AJ153" s="71">
        <v>148149656.98185268</v>
      </c>
      <c r="AK153" s="71">
        <v>0</v>
      </c>
      <c r="AL153" s="71">
        <v>0</v>
      </c>
      <c r="AM153" s="71">
        <v>6894751.8848679354</v>
      </c>
      <c r="AN153" s="71">
        <v>0</v>
      </c>
      <c r="AO153" s="71">
        <v>0</v>
      </c>
      <c r="AP153" s="71">
        <v>436242241.79970503</v>
      </c>
      <c r="AQ153" s="72"/>
      <c r="AR153" s="71">
        <v>2449</v>
      </c>
      <c r="AS153" s="71">
        <v>988</v>
      </c>
      <c r="AT153" s="71">
        <v>0</v>
      </c>
      <c r="AU153" s="71">
        <v>0</v>
      </c>
      <c r="AV153" s="71">
        <v>0</v>
      </c>
      <c r="AW153" s="71">
        <v>1</v>
      </c>
      <c r="AX153" s="71"/>
      <c r="AY153" s="72"/>
      <c r="AZ153" s="71">
        <v>12308.260999999975</v>
      </c>
      <c r="BA153" s="71">
        <v>129703.08999999992</v>
      </c>
      <c r="BB153" s="71">
        <v>0</v>
      </c>
      <c r="BC153" s="71">
        <v>0</v>
      </c>
      <c r="BD153" s="71">
        <v>0</v>
      </c>
      <c r="BE153" s="71">
        <v>600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1871</v>
      </c>
      <c r="B154" s="70">
        <v>408</v>
      </c>
      <c r="C154" s="70">
        <v>20</v>
      </c>
      <c r="D154" s="70">
        <v>24</v>
      </c>
      <c r="E154" s="70">
        <v>2023</v>
      </c>
      <c r="F154" s="70" t="s">
        <v>1539</v>
      </c>
      <c r="G154" s="70" t="s">
        <v>1851</v>
      </c>
      <c r="H154" s="70" t="s">
        <v>1852</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2552</v>
      </c>
      <c r="AS154" s="71">
        <v>991</v>
      </c>
      <c r="AT154" s="71">
        <v>0</v>
      </c>
      <c r="AU154" s="71">
        <v>0</v>
      </c>
      <c r="AV154" s="71">
        <v>0</v>
      </c>
      <c r="AW154" s="71">
        <v>1</v>
      </c>
      <c r="AX154" s="71"/>
      <c r="AY154" s="72"/>
      <c r="AZ154" s="71">
        <v>12946.880999999965</v>
      </c>
      <c r="BA154" s="71">
        <v>129849.28999999994</v>
      </c>
      <c r="BB154" s="71">
        <v>0</v>
      </c>
      <c r="BC154" s="71">
        <v>0</v>
      </c>
      <c r="BD154" s="71">
        <v>0</v>
      </c>
      <c r="BE154" s="71">
        <v>600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1872</v>
      </c>
      <c r="B155" s="70">
        <v>408</v>
      </c>
      <c r="C155" s="70">
        <v>21</v>
      </c>
      <c r="D155" s="70">
        <v>24</v>
      </c>
      <c r="E155" s="70">
        <v>2024</v>
      </c>
      <c r="F155" s="70" t="s">
        <v>1554</v>
      </c>
      <c r="G155" s="70" t="s">
        <v>1851</v>
      </c>
      <c r="H155" s="70" t="s">
        <v>1852</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1873</v>
      </c>
      <c r="B156" s="70">
        <v>239</v>
      </c>
      <c r="C156" s="70">
        <v>1</v>
      </c>
      <c r="D156" s="70">
        <v>15</v>
      </c>
      <c r="E156" s="70">
        <v>1990</v>
      </c>
      <c r="F156" s="70" t="s">
        <v>787</v>
      </c>
      <c r="G156" s="70" t="s">
        <v>1708</v>
      </c>
      <c r="H156" s="70" t="s">
        <v>1709</v>
      </c>
      <c r="I156" s="148"/>
      <c r="J156" s="71">
        <v>162.79679355339559</v>
      </c>
      <c r="K156" s="71">
        <v>10.11030210759972</v>
      </c>
      <c r="L156" s="71">
        <v>55.514399200990432</v>
      </c>
      <c r="M156" s="71">
        <v>50.369079227535309</v>
      </c>
      <c r="N156" s="71">
        <v>101.66177178739009</v>
      </c>
      <c r="O156" s="71">
        <v>39.896750444193017</v>
      </c>
      <c r="P156" s="71">
        <v>51.402099568058993</v>
      </c>
      <c r="Q156" s="71">
        <v>4.2272991943982898</v>
      </c>
      <c r="R156" s="71">
        <v>0.29143461574886381</v>
      </c>
      <c r="S156" s="71">
        <v>4.8591728913737056</v>
      </c>
      <c r="T156" s="72"/>
      <c r="U156" s="71">
        <v>3454432</v>
      </c>
      <c r="V156" s="71">
        <v>3116</v>
      </c>
      <c r="W156" s="71">
        <v>731</v>
      </c>
      <c r="X156" s="71">
        <v>20938</v>
      </c>
      <c r="Y156" s="71">
        <v>22325</v>
      </c>
      <c r="Z156" s="71">
        <v>16410</v>
      </c>
      <c r="AA156" s="71">
        <v>12481</v>
      </c>
      <c r="AB156" s="71">
        <v>68637</v>
      </c>
      <c r="AC156" s="71">
        <v>50477</v>
      </c>
      <c r="AD156" s="71">
        <v>4.8591728913737056</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1874</v>
      </c>
      <c r="B157" s="70">
        <v>240</v>
      </c>
      <c r="C157" s="70">
        <v>2</v>
      </c>
      <c r="D157" s="70">
        <v>15</v>
      </c>
      <c r="E157" s="70">
        <v>2005</v>
      </c>
      <c r="F157" s="70" t="s">
        <v>789</v>
      </c>
      <c r="G157" s="70" t="s">
        <v>1708</v>
      </c>
      <c r="H157" s="70" t="s">
        <v>1709</v>
      </c>
      <c r="I157" s="148"/>
      <c r="J157" s="71">
        <v>69.439467226872395</v>
      </c>
      <c r="K157" s="71">
        <v>9.4505673056328785</v>
      </c>
      <c r="L157" s="71">
        <v>27.253691597521939</v>
      </c>
      <c r="M157" s="71">
        <v>87.620487887185689</v>
      </c>
      <c r="N157" s="71">
        <v>185.18992030877479</v>
      </c>
      <c r="O157" s="71">
        <v>65.912263491358289</v>
      </c>
      <c r="P157" s="71">
        <v>52.841196142423591</v>
      </c>
      <c r="Q157" s="71">
        <v>3.9314112837549602</v>
      </c>
      <c r="R157" s="71">
        <v>7.5818885480132978E-2</v>
      </c>
      <c r="S157" s="71">
        <v>7.9626966383443181</v>
      </c>
      <c r="T157" s="72"/>
      <c r="U157" s="71">
        <v>1734101</v>
      </c>
      <c r="V157" s="71">
        <v>3185</v>
      </c>
      <c r="W157" s="71">
        <v>279</v>
      </c>
      <c r="X157" s="71">
        <v>14566</v>
      </c>
      <c r="Y157" s="71">
        <v>28255</v>
      </c>
      <c r="Z157" s="71">
        <v>31372</v>
      </c>
      <c r="AA157" s="71">
        <v>10508</v>
      </c>
      <c r="AB157" s="71">
        <v>66731</v>
      </c>
      <c r="AC157" s="71">
        <v>13407</v>
      </c>
      <c r="AD157" s="71">
        <v>7.9626966383443181</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1875</v>
      </c>
      <c r="B158" s="70">
        <v>241</v>
      </c>
      <c r="C158" s="70">
        <v>3</v>
      </c>
      <c r="D158" s="70">
        <v>15</v>
      </c>
      <c r="E158" s="70">
        <v>2006</v>
      </c>
      <c r="F158" s="70" t="s">
        <v>790</v>
      </c>
      <c r="G158" s="1064" t="s">
        <v>1708</v>
      </c>
      <c r="H158" s="70" t="s">
        <v>1709</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1876</v>
      </c>
      <c r="B159" s="70">
        <v>242</v>
      </c>
      <c r="C159" s="70">
        <v>4</v>
      </c>
      <c r="D159" s="70">
        <v>15</v>
      </c>
      <c r="E159" s="70">
        <v>2007</v>
      </c>
      <c r="F159" s="70" t="s">
        <v>791</v>
      </c>
      <c r="G159" s="1064" t="s">
        <v>1708</v>
      </c>
      <c r="H159" s="70" t="s">
        <v>1709</v>
      </c>
      <c r="I159" s="148"/>
      <c r="J159" s="71">
        <v>34.075898275687329</v>
      </c>
      <c r="K159" s="71">
        <v>9.488827777503035</v>
      </c>
      <c r="L159" s="71">
        <v>31.01258385554771</v>
      </c>
      <c r="M159" s="71">
        <v>97.061544184648952</v>
      </c>
      <c r="N159" s="71">
        <v>160.4218813004164</v>
      </c>
      <c r="O159" s="71">
        <v>64.041144793120594</v>
      </c>
      <c r="P159" s="71">
        <v>52.060781878903462</v>
      </c>
      <c r="Q159" s="71">
        <v>4.0512599340840296</v>
      </c>
      <c r="R159" s="71">
        <v>0.80793068279919134</v>
      </c>
      <c r="S159" s="71">
        <v>9.3032098496761328</v>
      </c>
      <c r="T159" s="72"/>
      <c r="U159" s="71">
        <v>1322385</v>
      </c>
      <c r="V159" s="71">
        <v>2984</v>
      </c>
      <c r="W159" s="71">
        <v>368</v>
      </c>
      <c r="X159" s="71">
        <v>21007</v>
      </c>
      <c r="Y159" s="71">
        <v>28430</v>
      </c>
      <c r="Z159" s="71">
        <v>31687</v>
      </c>
      <c r="AA159" s="71">
        <v>10195</v>
      </c>
      <c r="AB159" s="71">
        <v>65129</v>
      </c>
      <c r="AC159" s="71">
        <v>146965</v>
      </c>
      <c r="AD159" s="71">
        <v>9.3032098496761328</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1877</v>
      </c>
      <c r="B160" s="70">
        <v>243</v>
      </c>
      <c r="C160" s="70">
        <v>5</v>
      </c>
      <c r="D160" s="70">
        <v>15</v>
      </c>
      <c r="E160" s="70">
        <v>2008</v>
      </c>
      <c r="F160" s="70" t="s">
        <v>792</v>
      </c>
      <c r="G160" s="70" t="s">
        <v>1708</v>
      </c>
      <c r="H160" s="70" t="s">
        <v>1709</v>
      </c>
      <c r="I160" s="148"/>
      <c r="J160" s="71">
        <v>30.502044719156039</v>
      </c>
      <c r="K160" s="71">
        <v>6.8404729111383737</v>
      </c>
      <c r="L160" s="71">
        <v>27.581381503620751</v>
      </c>
      <c r="M160" s="71">
        <v>102.3030231325081</v>
      </c>
      <c r="N160" s="71">
        <v>153.41181790297691</v>
      </c>
      <c r="O160" s="71">
        <v>61.994590771016227</v>
      </c>
      <c r="P160" s="71">
        <v>50.037688420345248</v>
      </c>
      <c r="Q160" s="71">
        <v>3.9493525531435001</v>
      </c>
      <c r="R160" s="71">
        <v>0.76827194651494557</v>
      </c>
      <c r="S160" s="71">
        <v>7.451558986159311</v>
      </c>
      <c r="T160" s="72"/>
      <c r="U160" s="71">
        <v>1297995</v>
      </c>
      <c r="V160" s="71">
        <v>2984</v>
      </c>
      <c r="W160" s="71">
        <v>368</v>
      </c>
      <c r="X160" s="71">
        <v>21007</v>
      </c>
      <c r="Y160" s="71">
        <v>28587</v>
      </c>
      <c r="Z160" s="71">
        <v>31751</v>
      </c>
      <c r="AA160" s="71">
        <v>9810</v>
      </c>
      <c r="AB160" s="71">
        <v>64535</v>
      </c>
      <c r="AC160" s="71">
        <v>145116</v>
      </c>
      <c r="AD160" s="71">
        <v>7.451558986159311</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1878</v>
      </c>
      <c r="B161" s="70">
        <v>244</v>
      </c>
      <c r="C161" s="70">
        <v>6</v>
      </c>
      <c r="D161" s="70">
        <v>15</v>
      </c>
      <c r="E161" s="70">
        <v>2009</v>
      </c>
      <c r="F161" s="70" t="s">
        <v>176</v>
      </c>
      <c r="G161" s="70" t="s">
        <v>1708</v>
      </c>
      <c r="H161" s="70" t="s">
        <v>1709</v>
      </c>
      <c r="I161" s="148"/>
      <c r="J161" s="71">
        <v>28.452850732388029</v>
      </c>
      <c r="K161" s="71">
        <v>6.0474882498753386</v>
      </c>
      <c r="L161" s="71">
        <v>29.203662216413111</v>
      </c>
      <c r="M161" s="71">
        <v>101.2393195287641</v>
      </c>
      <c r="N161" s="71">
        <v>158.09822689609621</v>
      </c>
      <c r="O161" s="71">
        <v>63.049377005880977</v>
      </c>
      <c r="P161" s="71">
        <v>47.950577333235472</v>
      </c>
      <c r="Q161" s="71">
        <v>3.7454303823361199</v>
      </c>
      <c r="R161" s="71">
        <v>0.44219557136674181</v>
      </c>
      <c r="S161" s="71">
        <v>9.0980655223022655</v>
      </c>
      <c r="T161" s="72"/>
      <c r="U161" s="71">
        <v>1143637</v>
      </c>
      <c r="V161" s="71">
        <v>2742</v>
      </c>
      <c r="W161" s="71">
        <v>489</v>
      </c>
      <c r="X161" s="71">
        <v>21262</v>
      </c>
      <c r="Y161" s="71">
        <v>28849</v>
      </c>
      <c r="Z161" s="71">
        <v>31873</v>
      </c>
      <c r="AA161" s="71">
        <v>9651</v>
      </c>
      <c r="AB161" s="71">
        <v>64247</v>
      </c>
      <c r="AC161" s="71">
        <v>81485</v>
      </c>
      <c r="AD161" s="71">
        <v>9.0980655223022655</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16.2</v>
      </c>
      <c r="BK161" s="71">
        <v>0</v>
      </c>
      <c r="BL161" s="71">
        <v>46.680999999999997</v>
      </c>
      <c r="BM161" s="71">
        <v>0</v>
      </c>
      <c r="BN161" s="72"/>
      <c r="BO161" s="71">
        <v>0</v>
      </c>
      <c r="BP161" s="71">
        <v>0</v>
      </c>
      <c r="BQ161" s="71">
        <v>1</v>
      </c>
      <c r="BR161" s="71">
        <v>0</v>
      </c>
      <c r="BS161" s="71">
        <v>4</v>
      </c>
      <c r="BT161" s="71">
        <v>0</v>
      </c>
      <c r="BU161"/>
      <c r="BV161" s="70">
        <v>46.863</v>
      </c>
      <c r="BW161" s="70">
        <v>0</v>
      </c>
      <c r="BX161" s="70">
        <v>16.018000000000001</v>
      </c>
      <c r="BY161" s="70">
        <v>0</v>
      </c>
      <c r="BZ161" s="70">
        <v>0</v>
      </c>
      <c r="CA161" s="70">
        <v>0</v>
      </c>
      <c r="CB161" s="70">
        <v>0</v>
      </c>
      <c r="CC161" s="70">
        <v>0</v>
      </c>
      <c r="CD161" s="70">
        <v>0</v>
      </c>
    </row>
    <row r="162" spans="1:82">
      <c r="A162" s="70" t="s">
        <v>1879</v>
      </c>
      <c r="B162" s="70">
        <v>245</v>
      </c>
      <c r="C162" s="70">
        <v>7</v>
      </c>
      <c r="D162" s="70">
        <v>15</v>
      </c>
      <c r="E162" s="70">
        <v>2010</v>
      </c>
      <c r="F162" s="70" t="s">
        <v>177</v>
      </c>
      <c r="G162" s="70" t="s">
        <v>1708</v>
      </c>
      <c r="H162" s="70" t="s">
        <v>1709</v>
      </c>
      <c r="I162" s="148"/>
      <c r="J162" s="71">
        <v>32.454334566089408</v>
      </c>
      <c r="K162" s="71">
        <v>7.0257423926653022</v>
      </c>
      <c r="L162" s="71">
        <v>26.958374312596408</v>
      </c>
      <c r="M162" s="71">
        <v>96.20287300861952</v>
      </c>
      <c r="N162" s="71">
        <v>161.8867535673109</v>
      </c>
      <c r="O162" s="71">
        <v>63.120049247802413</v>
      </c>
      <c r="P162" s="71">
        <v>48.35324627808437</v>
      </c>
      <c r="Q162" s="71">
        <v>3.8838379243419099</v>
      </c>
      <c r="R162" s="71">
        <v>0.35427766175524128</v>
      </c>
      <c r="S162" s="71">
        <v>8.6682344639118885</v>
      </c>
      <c r="T162" s="72"/>
      <c r="U162" s="71">
        <v>1286085</v>
      </c>
      <c r="V162" s="71">
        <v>2742</v>
      </c>
      <c r="W162" s="71">
        <v>489</v>
      </c>
      <c r="X162" s="71">
        <v>21262</v>
      </c>
      <c r="Y162" s="71">
        <v>28952</v>
      </c>
      <c r="Z162" s="71">
        <v>32057</v>
      </c>
      <c r="AA162" s="71">
        <v>9489</v>
      </c>
      <c r="AB162" s="71">
        <v>63838</v>
      </c>
      <c r="AC162" s="71">
        <v>61867</v>
      </c>
      <c r="AD162" s="71">
        <v>8.6682344639118885</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18.100000000000001</v>
      </c>
      <c r="BK162" s="71">
        <v>0</v>
      </c>
      <c r="BL162" s="71">
        <v>45.195999999999998</v>
      </c>
      <c r="BM162" s="71">
        <v>0</v>
      </c>
      <c r="BN162" s="72"/>
      <c r="BO162" s="71">
        <v>0</v>
      </c>
      <c r="BP162" s="71">
        <v>0</v>
      </c>
      <c r="BQ162" s="71">
        <v>1</v>
      </c>
      <c r="BR162" s="71">
        <v>0</v>
      </c>
      <c r="BS162" s="71">
        <v>4</v>
      </c>
      <c r="BT162" s="71">
        <v>0</v>
      </c>
      <c r="BU162"/>
      <c r="BV162" s="70">
        <v>47.469000000000001</v>
      </c>
      <c r="BW162" s="70">
        <v>0</v>
      </c>
      <c r="BX162" s="70">
        <v>15.827</v>
      </c>
      <c r="BY162" s="70">
        <v>0</v>
      </c>
      <c r="BZ162" s="70">
        <v>0</v>
      </c>
      <c r="CA162" s="70">
        <v>0</v>
      </c>
      <c r="CB162" s="70">
        <v>0</v>
      </c>
      <c r="CC162" s="70">
        <v>0</v>
      </c>
      <c r="CD162" s="70">
        <v>0</v>
      </c>
    </row>
    <row r="163" spans="1:82">
      <c r="A163" s="70" t="s">
        <v>1880</v>
      </c>
      <c r="B163" s="70">
        <v>246</v>
      </c>
      <c r="C163" s="70">
        <v>8</v>
      </c>
      <c r="D163" s="70">
        <v>15</v>
      </c>
      <c r="E163" s="70">
        <v>2011</v>
      </c>
      <c r="F163" s="70" t="s">
        <v>178</v>
      </c>
      <c r="G163" s="70" t="s">
        <v>1708</v>
      </c>
      <c r="H163" s="70" t="s">
        <v>1709</v>
      </c>
      <c r="I163" s="148"/>
      <c r="J163" s="71">
        <v>44.669524128037487</v>
      </c>
      <c r="K163" s="71">
        <v>8.1696521346780173</v>
      </c>
      <c r="L163" s="71">
        <v>24.408970831023542</v>
      </c>
      <c r="M163" s="71">
        <v>113.32444302082671</v>
      </c>
      <c r="N163" s="71">
        <v>185.29392411843119</v>
      </c>
      <c r="O163" s="71">
        <v>62.604661611490059</v>
      </c>
      <c r="P163" s="71">
        <v>46.342306718179216</v>
      </c>
      <c r="Q163" s="71">
        <v>4.4365925828264503</v>
      </c>
      <c r="R163" s="71">
        <v>0.49595114734908058</v>
      </c>
      <c r="S163" s="71">
        <v>7.3401276147885497</v>
      </c>
      <c r="T163" s="72"/>
      <c r="U163" s="71">
        <v>1676554</v>
      </c>
      <c r="V163" s="71">
        <v>2742</v>
      </c>
      <c r="W163" s="71">
        <v>489</v>
      </c>
      <c r="X163" s="71">
        <v>21262</v>
      </c>
      <c r="Y163" s="71">
        <v>29099</v>
      </c>
      <c r="Z163" s="71">
        <v>32486</v>
      </c>
      <c r="AA163" s="71">
        <v>9365</v>
      </c>
      <c r="AB163" s="71">
        <v>63220</v>
      </c>
      <c r="AC163" s="71">
        <v>86464</v>
      </c>
      <c r="AD163" s="71">
        <v>7.3401276147885497</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18.262</v>
      </c>
      <c r="BK163" s="71">
        <v>0</v>
      </c>
      <c r="BL163" s="71">
        <v>26.077999999999999</v>
      </c>
      <c r="BM163" s="71">
        <v>0</v>
      </c>
      <c r="BN163" s="72"/>
      <c r="BO163" s="71">
        <v>0</v>
      </c>
      <c r="BP163" s="71">
        <v>0</v>
      </c>
      <c r="BQ163" s="71">
        <v>1</v>
      </c>
      <c r="BR163" s="71">
        <v>0</v>
      </c>
      <c r="BS163" s="71">
        <v>4</v>
      </c>
      <c r="BT163" s="71">
        <v>0</v>
      </c>
      <c r="BU163"/>
      <c r="BV163" s="70">
        <v>44.34</v>
      </c>
      <c r="BW163" s="70">
        <v>0</v>
      </c>
      <c r="BX163" s="70">
        <v>0</v>
      </c>
      <c r="BY163" s="70">
        <v>0</v>
      </c>
      <c r="BZ163" s="70">
        <v>0</v>
      </c>
      <c r="CA163" s="70">
        <v>0</v>
      </c>
      <c r="CB163" s="70">
        <v>0</v>
      </c>
      <c r="CC163" s="70">
        <v>0</v>
      </c>
      <c r="CD163" s="70">
        <v>0</v>
      </c>
    </row>
    <row r="164" spans="1:82">
      <c r="A164" s="70" t="s">
        <v>1881</v>
      </c>
      <c r="B164" s="70">
        <v>247</v>
      </c>
      <c r="C164" s="70">
        <v>9</v>
      </c>
      <c r="D164" s="70">
        <v>15</v>
      </c>
      <c r="E164" s="70">
        <v>2012</v>
      </c>
      <c r="F164" s="70" t="s">
        <v>179</v>
      </c>
      <c r="G164" s="70" t="s">
        <v>1708</v>
      </c>
      <c r="H164" s="70" t="s">
        <v>1709</v>
      </c>
      <c r="I164" s="148"/>
      <c r="J164" s="71">
        <v>42.16515013373585</v>
      </c>
      <c r="K164" s="71">
        <v>8.9848018698463878</v>
      </c>
      <c r="L164" s="71">
        <v>23.785443065842969</v>
      </c>
      <c r="M164" s="71">
        <v>122.88465164092391</v>
      </c>
      <c r="N164" s="71">
        <v>186.2944542967648</v>
      </c>
      <c r="O164" s="71">
        <v>62.668397045509352</v>
      </c>
      <c r="P164" s="71">
        <v>45.670368413423212</v>
      </c>
      <c r="Q164" s="71">
        <v>4.7769607489747496</v>
      </c>
      <c r="R164" s="71">
        <v>0.16367513078766849</v>
      </c>
      <c r="S164" s="71">
        <v>10.26764678511527</v>
      </c>
      <c r="T164" s="72"/>
      <c r="U164" s="71">
        <v>1401081</v>
      </c>
      <c r="V164" s="71">
        <v>2742</v>
      </c>
      <c r="W164" s="71">
        <v>489</v>
      </c>
      <c r="X164" s="71">
        <v>21262</v>
      </c>
      <c r="Y164" s="71">
        <v>29205</v>
      </c>
      <c r="Z164" s="71">
        <v>32777</v>
      </c>
      <c r="AA164" s="71">
        <v>9177</v>
      </c>
      <c r="AB164" s="71">
        <v>62652</v>
      </c>
      <c r="AC164" s="71">
        <v>27796</v>
      </c>
      <c r="AD164" s="71">
        <v>10.26764678511527</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17.890999999999998</v>
      </c>
      <c r="BK164" s="71">
        <v>0</v>
      </c>
      <c r="BL164" s="71">
        <v>53.445999999999998</v>
      </c>
      <c r="BM164" s="71">
        <v>0</v>
      </c>
      <c r="BN164" s="72"/>
      <c r="BO164" s="71">
        <v>0</v>
      </c>
      <c r="BP164" s="71">
        <v>0</v>
      </c>
      <c r="BQ164" s="71">
        <v>1</v>
      </c>
      <c r="BR164" s="71">
        <v>0</v>
      </c>
      <c r="BS164" s="71">
        <v>5</v>
      </c>
      <c r="BT164" s="71">
        <v>0</v>
      </c>
      <c r="BU164"/>
      <c r="BV164" s="70">
        <v>55.393999999999998</v>
      </c>
      <c r="BW164" s="70">
        <v>0</v>
      </c>
      <c r="BX164" s="70">
        <v>15.943</v>
      </c>
      <c r="BY164" s="70">
        <v>0</v>
      </c>
      <c r="BZ164" s="70">
        <v>0</v>
      </c>
      <c r="CA164" s="70">
        <v>0</v>
      </c>
      <c r="CB164" s="70">
        <v>0</v>
      </c>
      <c r="CC164" s="70">
        <v>0</v>
      </c>
      <c r="CD164" s="70">
        <v>0</v>
      </c>
    </row>
    <row r="165" spans="1:82">
      <c r="A165" s="70" t="s">
        <v>1882</v>
      </c>
      <c r="B165" s="70">
        <v>248</v>
      </c>
      <c r="C165" s="70">
        <v>10</v>
      </c>
      <c r="D165" s="70">
        <v>15</v>
      </c>
      <c r="E165" s="70">
        <v>2013</v>
      </c>
      <c r="F165" s="70" t="s">
        <v>180</v>
      </c>
      <c r="G165" s="70" t="s">
        <v>1708</v>
      </c>
      <c r="H165" s="70" t="s">
        <v>1709</v>
      </c>
      <c r="I165" s="148"/>
      <c r="J165" s="71">
        <v>40.891415511182117</v>
      </c>
      <c r="K165" s="71">
        <v>8.3032956250662</v>
      </c>
      <c r="L165" s="71">
        <v>20.529249403894521</v>
      </c>
      <c r="M165" s="71">
        <v>114.5377798343163</v>
      </c>
      <c r="N165" s="71">
        <v>183.75830088045399</v>
      </c>
      <c r="O165" s="71">
        <v>61.100915075936477</v>
      </c>
      <c r="P165" s="71">
        <v>45.782510325767383</v>
      </c>
      <c r="Q165" s="71">
        <v>4.8271000827828798</v>
      </c>
      <c r="R165" s="71">
        <v>0.1686535246610909</v>
      </c>
      <c r="S165" s="71">
        <v>10.92528845892568</v>
      </c>
      <c r="T165" s="72"/>
      <c r="U165" s="71">
        <v>1361066</v>
      </c>
      <c r="V165" s="71">
        <v>2742</v>
      </c>
      <c r="W165" s="71">
        <v>489</v>
      </c>
      <c r="X165" s="71">
        <v>21262</v>
      </c>
      <c r="Y165" s="71">
        <v>29334</v>
      </c>
      <c r="Z165" s="71">
        <v>33384</v>
      </c>
      <c r="AA165" s="71">
        <v>9165</v>
      </c>
      <c r="AB165" s="71">
        <v>62402</v>
      </c>
      <c r="AC165" s="71">
        <v>27958</v>
      </c>
      <c r="AD165" s="71">
        <v>10.92528845892568</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21.244</v>
      </c>
      <c r="BK165" s="71">
        <v>0</v>
      </c>
      <c r="BL165" s="71">
        <v>54.855000000000004</v>
      </c>
      <c r="BM165" s="71">
        <v>0</v>
      </c>
      <c r="BN165" s="72"/>
      <c r="BO165" s="71">
        <v>0</v>
      </c>
      <c r="BP165" s="71">
        <v>0</v>
      </c>
      <c r="BQ165" s="71">
        <v>1</v>
      </c>
      <c r="BR165" s="71">
        <v>0</v>
      </c>
      <c r="BS165" s="71">
        <v>5</v>
      </c>
      <c r="BT165" s="71">
        <v>0</v>
      </c>
      <c r="BU165"/>
      <c r="BV165" s="70">
        <v>59.904000000000003</v>
      </c>
      <c r="BW165" s="70">
        <v>0</v>
      </c>
      <c r="BX165" s="70">
        <v>16.195</v>
      </c>
      <c r="BY165" s="70">
        <v>0</v>
      </c>
      <c r="BZ165" s="70">
        <v>0</v>
      </c>
      <c r="CA165" s="70">
        <v>0</v>
      </c>
      <c r="CB165" s="70">
        <v>0</v>
      </c>
      <c r="CC165" s="70">
        <v>0</v>
      </c>
      <c r="CD165" s="70">
        <v>0</v>
      </c>
    </row>
    <row r="166" spans="1:82">
      <c r="A166" s="70" t="s">
        <v>1883</v>
      </c>
      <c r="B166" s="70">
        <v>249</v>
      </c>
      <c r="C166" s="70">
        <v>11</v>
      </c>
      <c r="D166" s="70">
        <v>15</v>
      </c>
      <c r="E166" s="70">
        <v>2014</v>
      </c>
      <c r="F166" s="70" t="s">
        <v>181</v>
      </c>
      <c r="G166" s="70" t="s">
        <v>1708</v>
      </c>
      <c r="H166" s="70" t="s">
        <v>1709</v>
      </c>
      <c r="I166" s="148"/>
      <c r="J166" s="71">
        <v>31.957335014471418</v>
      </c>
      <c r="K166" s="71">
        <v>8.6489176072905565</v>
      </c>
      <c r="L166" s="71">
        <v>21.050002458473251</v>
      </c>
      <c r="M166" s="71">
        <v>112.17971050543341</v>
      </c>
      <c r="N166" s="71">
        <v>176.53917419080719</v>
      </c>
      <c r="O166" s="71">
        <v>57.77348893545819</v>
      </c>
      <c r="P166" s="71">
        <v>45.287366779564913</v>
      </c>
      <c r="Q166" s="71">
        <v>4.5694176888842897</v>
      </c>
      <c r="R166" s="71">
        <v>0.3302182334908339</v>
      </c>
      <c r="S166" s="71">
        <v>8.0125683863711608</v>
      </c>
      <c r="T166" s="72"/>
      <c r="U166" s="71">
        <v>1253638</v>
      </c>
      <c r="V166" s="71">
        <v>2595</v>
      </c>
      <c r="W166" s="71">
        <v>414</v>
      </c>
      <c r="X166" s="71">
        <v>20361</v>
      </c>
      <c r="Y166" s="71">
        <v>29364</v>
      </c>
      <c r="Z166" s="71">
        <v>33246</v>
      </c>
      <c r="AA166" s="71">
        <v>9019</v>
      </c>
      <c r="AB166" s="71">
        <v>61568</v>
      </c>
      <c r="AC166" s="71">
        <v>54913</v>
      </c>
      <c r="AD166" s="71">
        <v>8.0125683863711608</v>
      </c>
      <c r="AE166" s="72"/>
      <c r="AF166" s="71"/>
      <c r="AG166" s="71"/>
      <c r="AH166" s="71"/>
      <c r="AI166" s="71"/>
      <c r="AJ166" s="71"/>
      <c r="AK166" s="71"/>
      <c r="AL166" s="71"/>
      <c r="AM166" s="71"/>
      <c r="AN166" s="71"/>
      <c r="AO166" s="71"/>
      <c r="AP166" s="71"/>
      <c r="AQ166" s="72"/>
      <c r="AR166" s="71">
        <v>219</v>
      </c>
      <c r="AS166" s="71">
        <v>35</v>
      </c>
      <c r="AT166" s="71">
        <v>0</v>
      </c>
      <c r="AU166" s="71">
        <v>0</v>
      </c>
      <c r="AV166" s="71">
        <v>0</v>
      </c>
      <c r="AW166" s="71">
        <v>0</v>
      </c>
      <c r="AX166" s="71"/>
      <c r="AY166" s="72"/>
      <c r="AZ166" s="71">
        <v>870.4</v>
      </c>
      <c r="BA166" s="71">
        <v>969</v>
      </c>
      <c r="BB166" s="71">
        <v>0</v>
      </c>
      <c r="BC166" s="71">
        <v>0</v>
      </c>
      <c r="BD166" s="71">
        <v>0</v>
      </c>
      <c r="BE166" s="71">
        <v>0</v>
      </c>
      <c r="BF166" s="71"/>
      <c r="BG166" s="72"/>
      <c r="BH166" s="71">
        <v>0</v>
      </c>
      <c r="BI166" s="71">
        <v>0</v>
      </c>
      <c r="BJ166" s="71">
        <v>20.72</v>
      </c>
      <c r="BK166" s="71">
        <v>0</v>
      </c>
      <c r="BL166" s="71">
        <v>51.381</v>
      </c>
      <c r="BM166" s="71">
        <v>0</v>
      </c>
      <c r="BN166" s="72"/>
      <c r="BO166" s="71">
        <v>0</v>
      </c>
      <c r="BP166" s="71">
        <v>0</v>
      </c>
      <c r="BQ166" s="71">
        <v>1</v>
      </c>
      <c r="BR166" s="71">
        <v>0</v>
      </c>
      <c r="BS166" s="71">
        <v>5</v>
      </c>
      <c r="BT166" s="71">
        <v>0</v>
      </c>
      <c r="BU166"/>
      <c r="BV166" s="70">
        <v>57.351999999999997</v>
      </c>
      <c r="BW166" s="70">
        <v>0</v>
      </c>
      <c r="BX166" s="70">
        <v>14.749000000000001</v>
      </c>
      <c r="BY166" s="70">
        <v>0</v>
      </c>
      <c r="BZ166" s="70">
        <v>0</v>
      </c>
      <c r="CA166" s="70">
        <v>0</v>
      </c>
      <c r="CB166" s="70">
        <v>0</v>
      </c>
      <c r="CC166" s="70">
        <v>0</v>
      </c>
      <c r="CD166" s="70">
        <v>0</v>
      </c>
    </row>
    <row r="167" spans="1:82">
      <c r="A167" s="70" t="s">
        <v>1884</v>
      </c>
      <c r="B167" s="70">
        <v>250</v>
      </c>
      <c r="C167" s="70">
        <v>12</v>
      </c>
      <c r="D167" s="70">
        <v>15</v>
      </c>
      <c r="E167" s="70">
        <v>2015</v>
      </c>
      <c r="F167" s="70" t="s">
        <v>182</v>
      </c>
      <c r="G167" s="70" t="s">
        <v>1708</v>
      </c>
      <c r="H167" s="70" t="s">
        <v>1709</v>
      </c>
      <c r="I167" s="148"/>
      <c r="J167" s="71">
        <v>36.369931726723777</v>
      </c>
      <c r="K167" s="71">
        <v>8.3330959516681045</v>
      </c>
      <c r="L167" s="71">
        <v>18.605757290518881</v>
      </c>
      <c r="M167" s="71">
        <v>97.107655319705756</v>
      </c>
      <c r="N167" s="71">
        <v>163.29656883247381</v>
      </c>
      <c r="O167" s="71">
        <v>56.818301316359076</v>
      </c>
      <c r="P167" s="71">
        <v>44.946249230592244</v>
      </c>
      <c r="Q167" s="71">
        <v>4.4092298473312503</v>
      </c>
      <c r="R167" s="71">
        <v>0.52182810525481271</v>
      </c>
      <c r="S167" s="71">
        <v>7.9192816012080236</v>
      </c>
      <c r="T167" s="72"/>
      <c r="U167" s="71">
        <v>1424586</v>
      </c>
      <c r="V167" s="71">
        <v>2595</v>
      </c>
      <c r="W167" s="71">
        <v>414</v>
      </c>
      <c r="X167" s="71">
        <v>20361</v>
      </c>
      <c r="Y167" s="71">
        <v>29321</v>
      </c>
      <c r="Z167" s="71">
        <v>33011</v>
      </c>
      <c r="AA167" s="71">
        <v>8944</v>
      </c>
      <c r="AB167" s="71">
        <v>60688</v>
      </c>
      <c r="AC167" s="71">
        <v>89198</v>
      </c>
      <c r="AD167" s="71">
        <v>7.9192816012080236</v>
      </c>
      <c r="AE167" s="72"/>
      <c r="AF167" s="71">
        <v>19920379.505718362</v>
      </c>
      <c r="AG167" s="71">
        <v>6498490.6654104171</v>
      </c>
      <c r="AH167" s="71">
        <v>2799660.4080940089</v>
      </c>
      <c r="AI167" s="71">
        <v>124330729.5809923</v>
      </c>
      <c r="AJ167" s="71">
        <v>155967970.56026021</v>
      </c>
      <c r="AK167" s="71">
        <v>0</v>
      </c>
      <c r="AL167" s="71">
        <v>0</v>
      </c>
      <c r="AM167" s="71">
        <v>8317035.8234148091</v>
      </c>
      <c r="AN167" s="71">
        <v>0</v>
      </c>
      <c r="AO167" s="71">
        <v>0</v>
      </c>
      <c r="AP167" s="71">
        <v>317834266.54389012</v>
      </c>
      <c r="AQ167" s="72"/>
      <c r="AR167" s="71">
        <v>265</v>
      </c>
      <c r="AS167" s="71">
        <v>46</v>
      </c>
      <c r="AT167" s="71">
        <v>0</v>
      </c>
      <c r="AU167" s="71">
        <v>0</v>
      </c>
      <c r="AV167" s="71">
        <v>0</v>
      </c>
      <c r="AW167" s="71">
        <v>0</v>
      </c>
      <c r="AX167" s="71"/>
      <c r="AY167" s="72"/>
      <c r="AZ167" s="71">
        <v>1112.3</v>
      </c>
      <c r="BA167" s="71">
        <v>1366.3</v>
      </c>
      <c r="BB167" s="71">
        <v>0</v>
      </c>
      <c r="BC167" s="71">
        <v>0</v>
      </c>
      <c r="BD167" s="71">
        <v>0</v>
      </c>
      <c r="BE167" s="71">
        <v>0</v>
      </c>
      <c r="BF167" s="71"/>
      <c r="BG167" s="72"/>
      <c r="BH167" s="71">
        <v>0</v>
      </c>
      <c r="BI167" s="71">
        <v>0</v>
      </c>
      <c r="BJ167" s="71">
        <v>20.992000000000001</v>
      </c>
      <c r="BK167" s="71">
        <v>0</v>
      </c>
      <c r="BL167" s="71">
        <v>50.929000000000002</v>
      </c>
      <c r="BM167" s="71">
        <v>0</v>
      </c>
      <c r="BN167" s="72"/>
      <c r="BO167" s="71">
        <v>0</v>
      </c>
      <c r="BP167" s="71">
        <v>0</v>
      </c>
      <c r="BQ167" s="71">
        <v>1</v>
      </c>
      <c r="BR167" s="71">
        <v>0</v>
      </c>
      <c r="BS167" s="71">
        <v>5</v>
      </c>
      <c r="BT167" s="71">
        <v>0</v>
      </c>
      <c r="BU167"/>
      <c r="BV167" s="70">
        <v>57.896999999999998</v>
      </c>
      <c r="BW167" s="70">
        <v>0</v>
      </c>
      <c r="BX167" s="70">
        <v>14.023999999999999</v>
      </c>
      <c r="BY167" s="70">
        <v>0</v>
      </c>
      <c r="BZ167" s="70">
        <v>0</v>
      </c>
      <c r="CA167" s="70">
        <v>0</v>
      </c>
      <c r="CB167" s="70">
        <v>0</v>
      </c>
      <c r="CC167" s="70">
        <v>0</v>
      </c>
      <c r="CD167" s="70">
        <v>0</v>
      </c>
    </row>
    <row r="168" spans="1:82">
      <c r="A168" s="70" t="s">
        <v>1885</v>
      </c>
      <c r="B168" s="70">
        <v>251</v>
      </c>
      <c r="C168" s="70">
        <v>13</v>
      </c>
      <c r="D168" s="70">
        <v>15</v>
      </c>
      <c r="E168" s="70">
        <v>2016</v>
      </c>
      <c r="F168" s="70" t="s">
        <v>155</v>
      </c>
      <c r="G168" s="70" t="s">
        <v>1708</v>
      </c>
      <c r="H168" s="70" t="s">
        <v>1709</v>
      </c>
      <c r="I168" s="148"/>
      <c r="J168" s="71">
        <v>30.21923740757406</v>
      </c>
      <c r="K168" s="71">
        <v>7.6702212727090266</v>
      </c>
      <c r="L168" s="71">
        <v>23.118840337168347</v>
      </c>
      <c r="M168" s="71">
        <v>91.374166790494201</v>
      </c>
      <c r="N168" s="71">
        <v>177.08528265082106</v>
      </c>
      <c r="O168" s="71">
        <v>56.255851223193027</v>
      </c>
      <c r="P168" s="71">
        <v>44.831427285578251</v>
      </c>
      <c r="Q168" s="71">
        <v>4.2339662775186921</v>
      </c>
      <c r="R168" s="71">
        <v>0.42157498486658568</v>
      </c>
      <c r="S168" s="71">
        <v>9.8465629796281462</v>
      </c>
      <c r="T168" s="72"/>
      <c r="U168" s="71">
        <v>1354891</v>
      </c>
      <c r="V168" s="71">
        <v>2595</v>
      </c>
      <c r="W168" s="71">
        <v>414</v>
      </c>
      <c r="X168" s="71">
        <v>20361</v>
      </c>
      <c r="Y168" s="71">
        <v>29314</v>
      </c>
      <c r="Z168" s="71">
        <v>33086</v>
      </c>
      <c r="AA168" s="71">
        <v>9227</v>
      </c>
      <c r="AB168" s="71">
        <v>59944</v>
      </c>
      <c r="AC168" s="71">
        <v>72000.857650260819</v>
      </c>
      <c r="AD168" s="71">
        <v>9.8465629796281462</v>
      </c>
      <c r="AE168" s="72"/>
      <c r="AF168" s="71">
        <v>16568564.608929539</v>
      </c>
      <c r="AG168" s="71">
        <v>6090918.9285615608</v>
      </c>
      <c r="AH168" s="71">
        <v>2564917.74728631</v>
      </c>
      <c r="AI168" s="71">
        <v>126942628.50942861</v>
      </c>
      <c r="AJ168" s="71">
        <v>157790688.98380181</v>
      </c>
      <c r="AK168" s="71">
        <v>0</v>
      </c>
      <c r="AL168" s="71">
        <v>0</v>
      </c>
      <c r="AM168" s="71">
        <v>8221456.0506209983</v>
      </c>
      <c r="AN168" s="71">
        <v>0</v>
      </c>
      <c r="AO168" s="71">
        <v>0</v>
      </c>
      <c r="AP168" s="71">
        <v>318179174.82862884</v>
      </c>
      <c r="AQ168" s="72"/>
      <c r="AR168" s="71">
        <v>291</v>
      </c>
      <c r="AS168" s="71">
        <v>50</v>
      </c>
      <c r="AT168" s="71">
        <v>0</v>
      </c>
      <c r="AU168" s="71">
        <v>0</v>
      </c>
      <c r="AV168" s="71">
        <v>0</v>
      </c>
      <c r="AW168" s="71">
        <v>0</v>
      </c>
      <c r="AX168" s="71"/>
      <c r="AY168" s="72"/>
      <c r="AZ168" s="71">
        <v>1259.5999999999999</v>
      </c>
      <c r="BA168" s="71">
        <v>1525.8</v>
      </c>
      <c r="BB168" s="71">
        <v>0</v>
      </c>
      <c r="BC168" s="71">
        <v>0</v>
      </c>
      <c r="BD168" s="71">
        <v>0</v>
      </c>
      <c r="BE168" s="71">
        <v>0</v>
      </c>
      <c r="BF168" s="71"/>
      <c r="BG168" s="72"/>
      <c r="BH168" s="71">
        <v>0</v>
      </c>
      <c r="BI168" s="71">
        <v>0</v>
      </c>
      <c r="BJ168" s="71">
        <v>20.411999999999999</v>
      </c>
      <c r="BK168" s="71">
        <v>0</v>
      </c>
      <c r="BL168" s="71">
        <v>53.048000000000002</v>
      </c>
      <c r="BM168" s="71">
        <v>0</v>
      </c>
      <c r="BN168" s="72"/>
      <c r="BO168" s="71">
        <v>0</v>
      </c>
      <c r="BP168" s="71">
        <v>0</v>
      </c>
      <c r="BQ168" s="71">
        <v>1</v>
      </c>
      <c r="BR168" s="71">
        <v>0</v>
      </c>
      <c r="BS168" s="71">
        <v>5</v>
      </c>
      <c r="BT168" s="71">
        <v>0</v>
      </c>
      <c r="BU168"/>
      <c r="BV168" s="70">
        <v>58.912999999999997</v>
      </c>
      <c r="BW168" s="70">
        <v>0</v>
      </c>
      <c r="BX168" s="70">
        <v>14.547000000000001</v>
      </c>
      <c r="BY168" s="70">
        <v>0</v>
      </c>
      <c r="BZ168" s="70">
        <v>0</v>
      </c>
      <c r="CA168" s="70">
        <v>0</v>
      </c>
      <c r="CB168" s="70">
        <v>0</v>
      </c>
      <c r="CC168" s="70">
        <v>0</v>
      </c>
      <c r="CD168" s="70">
        <v>0</v>
      </c>
    </row>
    <row r="169" spans="1:82">
      <c r="A169" s="70" t="s">
        <v>1886</v>
      </c>
      <c r="B169" s="70">
        <v>252</v>
      </c>
      <c r="C169" s="70">
        <v>14</v>
      </c>
      <c r="D169" s="70">
        <v>15</v>
      </c>
      <c r="E169" s="70">
        <v>2017</v>
      </c>
      <c r="F169" s="70" t="s">
        <v>156</v>
      </c>
      <c r="G169" s="70" t="s">
        <v>1708</v>
      </c>
      <c r="H169" s="70" t="s">
        <v>1709</v>
      </c>
      <c r="I169" s="148"/>
      <c r="J169" s="71">
        <v>29.494062900019809</v>
      </c>
      <c r="K169" s="71">
        <v>8.393653319646603</v>
      </c>
      <c r="L169" s="71">
        <v>22.564270693389464</v>
      </c>
      <c r="M169" s="71">
        <v>81.478873624150722</v>
      </c>
      <c r="N169" s="71">
        <v>160.08224944669843</v>
      </c>
      <c r="O169" s="71">
        <v>55.575391447364495</v>
      </c>
      <c r="P169" s="71">
        <v>44.291555188171706</v>
      </c>
      <c r="Q169" s="71">
        <v>4.0233047813427003</v>
      </c>
      <c r="R169" s="71">
        <v>28.288469423826843</v>
      </c>
      <c r="S169" s="71">
        <v>7.8727766076566166</v>
      </c>
      <c r="T169" s="72"/>
      <c r="U169" s="71">
        <v>1349551</v>
      </c>
      <c r="V169" s="71">
        <v>2595</v>
      </c>
      <c r="W169" s="71">
        <v>414</v>
      </c>
      <c r="X169" s="71">
        <v>20361</v>
      </c>
      <c r="Y169" s="71">
        <v>29278</v>
      </c>
      <c r="Z169" s="71">
        <v>33228</v>
      </c>
      <c r="AA169" s="71">
        <v>9174</v>
      </c>
      <c r="AB169" s="71">
        <v>58904</v>
      </c>
      <c r="AC169" s="71">
        <v>4927256.9999999991</v>
      </c>
      <c r="AD169" s="71">
        <v>7.8727766076566166</v>
      </c>
      <c r="AE169" s="72"/>
      <c r="AF169" s="71">
        <v>17181904.900527839</v>
      </c>
      <c r="AG169" s="71">
        <v>6527783.4210233726</v>
      </c>
      <c r="AH169" s="71">
        <v>3468023.8264428042</v>
      </c>
      <c r="AI169" s="71">
        <v>118118757.767492</v>
      </c>
      <c r="AJ169" s="71">
        <v>159115372.7609652</v>
      </c>
      <c r="AK169" s="71">
        <v>0</v>
      </c>
      <c r="AL169" s="71">
        <v>0</v>
      </c>
      <c r="AM169" s="71">
        <v>8091458.8276614733</v>
      </c>
      <c r="AN169" s="71">
        <v>0</v>
      </c>
      <c r="AO169" s="71">
        <v>0</v>
      </c>
      <c r="AP169" s="71">
        <v>312503301.50411266</v>
      </c>
      <c r="AQ169" s="72"/>
      <c r="AR169" s="71">
        <v>320</v>
      </c>
      <c r="AS169" s="71">
        <v>57</v>
      </c>
      <c r="AT169" s="71">
        <v>1</v>
      </c>
      <c r="AU169" s="71">
        <v>0</v>
      </c>
      <c r="AV169" s="71">
        <v>0</v>
      </c>
      <c r="AW169" s="71">
        <v>0</v>
      </c>
      <c r="AX169" s="71"/>
      <c r="AY169" s="72"/>
      <c r="AZ169" s="71">
        <v>1409.9</v>
      </c>
      <c r="BA169" s="71">
        <v>1833</v>
      </c>
      <c r="BB169" s="71">
        <v>19.5</v>
      </c>
      <c r="BC169" s="71">
        <v>0</v>
      </c>
      <c r="BD169" s="71">
        <v>0</v>
      </c>
      <c r="BE169" s="71">
        <v>0</v>
      </c>
      <c r="BF169" s="71"/>
      <c r="BG169" s="72"/>
      <c r="BH169" s="71">
        <v>0</v>
      </c>
      <c r="BI169" s="71">
        <v>0</v>
      </c>
      <c r="BJ169" s="71">
        <v>32.771999999999998</v>
      </c>
      <c r="BK169" s="71">
        <v>0</v>
      </c>
      <c r="BL169" s="71">
        <v>55.051000000000002</v>
      </c>
      <c r="BM169" s="71">
        <v>0</v>
      </c>
      <c r="BN169" s="72"/>
      <c r="BO169" s="71">
        <v>0</v>
      </c>
      <c r="BP169" s="71">
        <v>0</v>
      </c>
      <c r="BQ169" s="71">
        <v>1</v>
      </c>
      <c r="BR169" s="71">
        <v>0</v>
      </c>
      <c r="BS169" s="71">
        <v>6</v>
      </c>
      <c r="BT169" s="71">
        <v>0</v>
      </c>
      <c r="BU169"/>
      <c r="BV169" s="70">
        <v>69.915000000000006</v>
      </c>
      <c r="BW169" s="70">
        <v>0</v>
      </c>
      <c r="BX169" s="70">
        <v>13.49</v>
      </c>
      <c r="BY169" s="70">
        <v>0</v>
      </c>
      <c r="BZ169" s="70">
        <v>0</v>
      </c>
      <c r="CA169" s="70">
        <v>0</v>
      </c>
      <c r="CB169" s="70">
        <v>0</v>
      </c>
      <c r="CC169" s="70">
        <v>4.4180000000000001</v>
      </c>
      <c r="CD169" s="70">
        <v>0</v>
      </c>
    </row>
    <row r="170" spans="1:82">
      <c r="A170" s="70" t="s">
        <v>1887</v>
      </c>
      <c r="B170" s="70">
        <v>253</v>
      </c>
      <c r="C170" s="70">
        <v>15</v>
      </c>
      <c r="D170" s="70">
        <v>15</v>
      </c>
      <c r="E170" s="70">
        <v>2018</v>
      </c>
      <c r="F170" s="70" t="s">
        <v>183</v>
      </c>
      <c r="G170" s="70" t="s">
        <v>1708</v>
      </c>
      <c r="H170" s="70" t="s">
        <v>1709</v>
      </c>
      <c r="I170" s="148"/>
      <c r="J170" s="71">
        <v>31.453154093311806</v>
      </c>
      <c r="K170" s="71">
        <v>7.8327010947008615</v>
      </c>
      <c r="L170" s="71">
        <v>20.823228388223715</v>
      </c>
      <c r="M170" s="71">
        <v>88.33034880368696</v>
      </c>
      <c r="N170" s="71">
        <v>154.88739201631677</v>
      </c>
      <c r="O170" s="71">
        <v>54.513198773892462</v>
      </c>
      <c r="P170" s="71">
        <v>43.616452161670821</v>
      </c>
      <c r="Q170" s="71">
        <v>3.6756446702178902</v>
      </c>
      <c r="R170" s="71">
        <v>28.702435485736899</v>
      </c>
      <c r="S170" s="71">
        <v>8.1207644742752016</v>
      </c>
      <c r="T170" s="72"/>
      <c r="U170" s="71">
        <v>1337107</v>
      </c>
      <c r="V170" s="71">
        <v>2595</v>
      </c>
      <c r="W170" s="71">
        <v>414</v>
      </c>
      <c r="X170" s="71">
        <v>20361</v>
      </c>
      <c r="Y170" s="71">
        <v>29265</v>
      </c>
      <c r="Z170" s="71">
        <v>33217</v>
      </c>
      <c r="AA170" s="71">
        <v>9125</v>
      </c>
      <c r="AB170" s="71">
        <v>57993</v>
      </c>
      <c r="AC170" s="71">
        <v>4979768</v>
      </c>
      <c r="AD170" s="71">
        <v>8.1207644742752016</v>
      </c>
      <c r="AE170" s="72"/>
      <c r="AF170" s="71">
        <v>18207331.31924912</v>
      </c>
      <c r="AG170" s="71">
        <v>5984495.2562405514</v>
      </c>
      <c r="AH170" s="71">
        <v>3300484.899845616</v>
      </c>
      <c r="AI170" s="71">
        <v>124981852.9609008</v>
      </c>
      <c r="AJ170" s="71">
        <v>144485046.451648</v>
      </c>
      <c r="AK170" s="71">
        <v>0</v>
      </c>
      <c r="AL170" s="71">
        <v>0</v>
      </c>
      <c r="AM170" s="71">
        <v>7982800.8635006528</v>
      </c>
      <c r="AN170" s="71">
        <v>0</v>
      </c>
      <c r="AO170" s="71">
        <v>0</v>
      </c>
      <c r="AP170" s="71">
        <v>304942011.75138474</v>
      </c>
      <c r="AQ170" s="72"/>
      <c r="AR170" s="71">
        <v>341</v>
      </c>
      <c r="AS170" s="71">
        <v>73</v>
      </c>
      <c r="AT170" s="71">
        <v>1</v>
      </c>
      <c r="AU170" s="71">
        <v>0</v>
      </c>
      <c r="AV170" s="71">
        <v>0</v>
      </c>
      <c r="AW170" s="71">
        <v>0</v>
      </c>
      <c r="AX170" s="71"/>
      <c r="AY170" s="72"/>
      <c r="AZ170" s="71">
        <v>1548.1</v>
      </c>
      <c r="BA170" s="71">
        <v>2397</v>
      </c>
      <c r="BB170" s="71">
        <v>20</v>
      </c>
      <c r="BC170" s="71">
        <v>0</v>
      </c>
      <c r="BD170" s="71">
        <v>0</v>
      </c>
      <c r="BE170" s="71">
        <v>0</v>
      </c>
      <c r="BF170" s="71"/>
      <c r="BG170" s="72"/>
      <c r="BH170" s="71">
        <v>0</v>
      </c>
      <c r="BI170" s="71">
        <v>0</v>
      </c>
      <c r="BJ170" s="71">
        <v>16.13</v>
      </c>
      <c r="BK170" s="71">
        <v>0</v>
      </c>
      <c r="BL170" s="71">
        <v>37.191000000000003</v>
      </c>
      <c r="BM170" s="71">
        <v>0</v>
      </c>
      <c r="BN170" s="72"/>
      <c r="BO170" s="71">
        <v>0</v>
      </c>
      <c r="BP170" s="71">
        <v>0</v>
      </c>
      <c r="BQ170" s="71">
        <v>1</v>
      </c>
      <c r="BR170" s="71">
        <v>0</v>
      </c>
      <c r="BS170" s="71">
        <v>5</v>
      </c>
      <c r="BT170" s="71">
        <v>0</v>
      </c>
      <c r="BU170"/>
      <c r="BV170" s="70">
        <v>53.320999999999998</v>
      </c>
      <c r="BW170" s="70">
        <v>0</v>
      </c>
      <c r="BX170" s="70">
        <v>0</v>
      </c>
      <c r="BY170" s="70">
        <v>0</v>
      </c>
      <c r="BZ170" s="70">
        <v>0</v>
      </c>
      <c r="CA170" s="70">
        <v>0</v>
      </c>
      <c r="CB170" s="70">
        <v>0</v>
      </c>
      <c r="CC170" s="70">
        <v>0</v>
      </c>
      <c r="CD170" s="70">
        <v>0</v>
      </c>
    </row>
    <row r="171" spans="1:82">
      <c r="A171" s="70" t="s">
        <v>1888</v>
      </c>
      <c r="B171" s="70">
        <v>254</v>
      </c>
      <c r="C171" s="70">
        <v>16</v>
      </c>
      <c r="D171" s="70">
        <v>15</v>
      </c>
      <c r="E171" s="70">
        <v>2019</v>
      </c>
      <c r="F171" s="70" t="s">
        <v>158</v>
      </c>
      <c r="G171" s="70" t="s">
        <v>1708</v>
      </c>
      <c r="H171" s="70" t="s">
        <v>1709</v>
      </c>
      <c r="I171" s="148"/>
      <c r="J171" s="71">
        <v>29.966140359353229</v>
      </c>
      <c r="K171" s="71">
        <v>6.9506147323665539</v>
      </c>
      <c r="L171" s="71">
        <v>21.040727115071029</v>
      </c>
      <c r="M171" s="71">
        <v>81.797062897807336</v>
      </c>
      <c r="N171" s="71">
        <v>150.49744647389909</v>
      </c>
      <c r="O171" s="71">
        <v>52.579035856638768</v>
      </c>
      <c r="P171" s="71">
        <v>41.40738989324602</v>
      </c>
      <c r="Q171" s="71">
        <v>3.5045233679023</v>
      </c>
      <c r="R171" s="71">
        <v>33.169029474682574</v>
      </c>
      <c r="S171" s="71">
        <v>7.3609428145375837</v>
      </c>
      <c r="T171" s="72"/>
      <c r="U171" s="71">
        <v>1279706</v>
      </c>
      <c r="V171" s="71">
        <v>2595</v>
      </c>
      <c r="W171" s="71">
        <v>414</v>
      </c>
      <c r="X171" s="71">
        <v>20361</v>
      </c>
      <c r="Y171" s="71">
        <v>28946</v>
      </c>
      <c r="Z171" s="71">
        <v>32918</v>
      </c>
      <c r="AA171" s="71">
        <v>8598</v>
      </c>
      <c r="AB171" s="71">
        <v>56790</v>
      </c>
      <c r="AC171" s="71">
        <v>5848961</v>
      </c>
      <c r="AD171" s="71">
        <v>7.3609428145375837</v>
      </c>
      <c r="AE171" s="72"/>
      <c r="AF171" s="71">
        <v>16898414.55721743</v>
      </c>
      <c r="AG171" s="71">
        <v>5242031.3523190329</v>
      </c>
      <c r="AH171" s="71">
        <v>3504111.8723865072</v>
      </c>
      <c r="AI171" s="71">
        <v>119403688.2991441</v>
      </c>
      <c r="AJ171" s="71">
        <v>145495218.08888689</v>
      </c>
      <c r="AK171" s="71">
        <v>0</v>
      </c>
      <c r="AL171" s="71">
        <v>0</v>
      </c>
      <c r="AM171" s="71">
        <v>7734370.4851088906</v>
      </c>
      <c r="AN171" s="71">
        <v>0</v>
      </c>
      <c r="AO171" s="71">
        <v>0</v>
      </c>
      <c r="AP171" s="71">
        <v>298277834.65506285</v>
      </c>
      <c r="AQ171" s="72"/>
      <c r="AR171" s="71">
        <v>375</v>
      </c>
      <c r="AS171" s="71">
        <v>85</v>
      </c>
      <c r="AT171" s="71">
        <v>4</v>
      </c>
      <c r="AU171" s="71">
        <v>0</v>
      </c>
      <c r="AV171" s="71">
        <v>0</v>
      </c>
      <c r="AW171" s="71">
        <v>0</v>
      </c>
      <c r="AX171" s="71"/>
      <c r="AY171" s="72"/>
      <c r="AZ171" s="71">
        <v>1766.8</v>
      </c>
      <c r="BA171" s="71">
        <v>2831.3</v>
      </c>
      <c r="BB171" s="71">
        <v>78</v>
      </c>
      <c r="BC171" s="71">
        <v>0</v>
      </c>
      <c r="BD171" s="71">
        <v>0</v>
      </c>
      <c r="BE171" s="71">
        <v>0</v>
      </c>
      <c r="BF171" s="71"/>
      <c r="BG171" s="72"/>
      <c r="BH171" s="71">
        <v>0</v>
      </c>
      <c r="BI171" s="71">
        <v>0</v>
      </c>
      <c r="BJ171" s="71">
        <v>15.76</v>
      </c>
      <c r="BK171" s="71">
        <v>0</v>
      </c>
      <c r="BL171" s="71">
        <v>49.875999999999998</v>
      </c>
      <c r="BM171" s="71">
        <v>0</v>
      </c>
      <c r="BN171" s="72"/>
      <c r="BO171" s="71">
        <v>0</v>
      </c>
      <c r="BP171" s="71">
        <v>0</v>
      </c>
      <c r="BQ171" s="71">
        <v>1</v>
      </c>
      <c r="BR171" s="71">
        <v>0</v>
      </c>
      <c r="BS171" s="71">
        <v>5</v>
      </c>
      <c r="BT171" s="71">
        <v>0</v>
      </c>
      <c r="BU171"/>
      <c r="BV171" s="70">
        <v>52.165999999999997</v>
      </c>
      <c r="BW171" s="70">
        <v>0</v>
      </c>
      <c r="BX171" s="70">
        <v>13.47</v>
      </c>
      <c r="BY171" s="70">
        <v>0</v>
      </c>
      <c r="BZ171" s="70">
        <v>0</v>
      </c>
      <c r="CA171" s="70">
        <v>0</v>
      </c>
      <c r="CB171" s="70">
        <v>0</v>
      </c>
      <c r="CC171" s="70">
        <v>0</v>
      </c>
      <c r="CD171" s="70">
        <v>0</v>
      </c>
    </row>
    <row r="172" spans="1:82">
      <c r="A172" s="70" t="s">
        <v>1889</v>
      </c>
      <c r="B172" s="70">
        <v>255</v>
      </c>
      <c r="C172" s="70">
        <v>17</v>
      </c>
      <c r="D172" s="70">
        <v>15</v>
      </c>
      <c r="E172" s="70">
        <v>2020</v>
      </c>
      <c r="F172" s="70" t="s">
        <v>159</v>
      </c>
      <c r="G172" s="70" t="s">
        <v>1708</v>
      </c>
      <c r="H172" s="70" t="s">
        <v>1709</v>
      </c>
      <c r="I172" s="148"/>
      <c r="J172" s="71">
        <v>19.19376103475625</v>
      </c>
      <c r="K172" s="71">
        <v>7.6757420355100523</v>
      </c>
      <c r="L172" s="71">
        <v>21.168617136108978</v>
      </c>
      <c r="M172" s="71">
        <v>68.858872906464541</v>
      </c>
      <c r="N172" s="71">
        <v>131.43453040676388</v>
      </c>
      <c r="O172" s="71">
        <v>46.023286642611595</v>
      </c>
      <c r="P172" s="71">
        <v>38.581120657087254</v>
      </c>
      <c r="Q172" s="71">
        <v>3.2977322204249799</v>
      </c>
      <c r="R172" s="71">
        <v>31.091150541166947</v>
      </c>
      <c r="S172" s="71">
        <v>6.8541749801910417</v>
      </c>
      <c r="T172" s="72"/>
      <c r="U172" s="71">
        <v>966505</v>
      </c>
      <c r="V172" s="71">
        <v>2559</v>
      </c>
      <c r="W172" s="71">
        <v>450</v>
      </c>
      <c r="X172" s="71">
        <v>18604</v>
      </c>
      <c r="Y172" s="71">
        <v>28890</v>
      </c>
      <c r="Z172" s="71">
        <v>32887</v>
      </c>
      <c r="AA172" s="71">
        <v>8515</v>
      </c>
      <c r="AB172" s="71">
        <v>55931</v>
      </c>
      <c r="AC172" s="71">
        <v>5511521</v>
      </c>
      <c r="AD172" s="71">
        <v>6.8541749801910417</v>
      </c>
      <c r="AE172" s="72"/>
      <c r="AF172" s="71">
        <v>11309738.54759758</v>
      </c>
      <c r="AG172" s="71">
        <v>5913475.7694442468</v>
      </c>
      <c r="AH172" s="71">
        <v>3691177.235718233</v>
      </c>
      <c r="AI172" s="71">
        <v>105135782.71391286</v>
      </c>
      <c r="AJ172" s="71">
        <v>138870877.86811829</v>
      </c>
      <c r="AK172" s="71"/>
      <c r="AL172" s="71"/>
      <c r="AM172" s="71">
        <v>7299616.9063707013</v>
      </c>
      <c r="AN172" s="71"/>
      <c r="AO172" s="71"/>
      <c r="AP172" s="71">
        <v>272220669.04116189</v>
      </c>
      <c r="AQ172" s="72"/>
      <c r="AR172" s="71">
        <v>407</v>
      </c>
      <c r="AS172" s="71">
        <v>93</v>
      </c>
      <c r="AT172" s="71">
        <v>4</v>
      </c>
      <c r="AU172" s="71">
        <v>0</v>
      </c>
      <c r="AV172" s="71">
        <v>0</v>
      </c>
      <c r="AW172" s="71">
        <v>0</v>
      </c>
      <c r="AX172" s="71"/>
      <c r="AY172" s="72"/>
      <c r="AZ172" s="71">
        <v>1990.5000000000009</v>
      </c>
      <c r="BA172" s="71">
        <v>3200.3</v>
      </c>
      <c r="BB172" s="71">
        <v>78</v>
      </c>
      <c r="BC172" s="71">
        <v>0</v>
      </c>
      <c r="BD172" s="71">
        <v>0</v>
      </c>
      <c r="BE172" s="71">
        <v>0</v>
      </c>
      <c r="BF172" s="71"/>
      <c r="BG172" s="72"/>
      <c r="BH172" s="71">
        <v>0</v>
      </c>
      <c r="BI172" s="71">
        <v>0</v>
      </c>
      <c r="BJ172" s="71">
        <v>10.544</v>
      </c>
      <c r="BK172" s="71">
        <v>0</v>
      </c>
      <c r="BL172" s="71">
        <v>49.296000000000006</v>
      </c>
      <c r="BM172" s="71">
        <v>0</v>
      </c>
      <c r="BN172" s="72"/>
      <c r="BO172" s="71">
        <v>0</v>
      </c>
      <c r="BP172" s="71">
        <v>0</v>
      </c>
      <c r="BQ172" s="71">
        <v>1</v>
      </c>
      <c r="BR172" s="71">
        <v>0</v>
      </c>
      <c r="BS172" s="71">
        <v>5</v>
      </c>
      <c r="BT172" s="71">
        <v>0</v>
      </c>
      <c r="BU172"/>
      <c r="BV172" s="70">
        <v>46.179000000000002</v>
      </c>
      <c r="BW172" s="70">
        <v>0</v>
      </c>
      <c r="BX172" s="70">
        <v>13.661</v>
      </c>
      <c r="BY172" s="70">
        <v>0</v>
      </c>
      <c r="BZ172" s="70">
        <v>0</v>
      </c>
      <c r="CA172" s="70">
        <v>0</v>
      </c>
      <c r="CB172" s="70">
        <v>0</v>
      </c>
      <c r="CC172" s="70">
        <v>0</v>
      </c>
      <c r="CD172" s="70">
        <v>0</v>
      </c>
    </row>
    <row r="173" spans="1:82">
      <c r="A173" s="70" t="s">
        <v>1890</v>
      </c>
      <c r="B173" s="70">
        <v>255</v>
      </c>
      <c r="C173" s="70">
        <v>18</v>
      </c>
      <c r="D173" s="70">
        <v>15</v>
      </c>
      <c r="E173" s="70">
        <v>2021</v>
      </c>
      <c r="F173" s="70" t="s">
        <v>160</v>
      </c>
      <c r="G173" s="70" t="s">
        <v>1708</v>
      </c>
      <c r="H173" s="70" t="s">
        <v>1709</v>
      </c>
      <c r="I173" s="148"/>
      <c r="J173" s="71">
        <v>18.354948744030619</v>
      </c>
      <c r="K173" s="71">
        <v>9.0979226036882146</v>
      </c>
      <c r="L173" s="71">
        <v>16.885185673153881</v>
      </c>
      <c r="M173" s="71">
        <v>78.378105725663502</v>
      </c>
      <c r="N173" s="71">
        <v>132.35443606678564</v>
      </c>
      <c r="O173" s="71">
        <v>44.447813725999829</v>
      </c>
      <c r="P173" s="71">
        <v>39.765687538131964</v>
      </c>
      <c r="Q173" s="71">
        <v>3.2093641323148598</v>
      </c>
      <c r="R173" s="71">
        <v>35.19986763347972</v>
      </c>
      <c r="S173" s="71">
        <v>8.710556160203474</v>
      </c>
      <c r="T173" s="72"/>
      <c r="U173" s="71">
        <v>853118</v>
      </c>
      <c r="V173" s="71">
        <v>2559</v>
      </c>
      <c r="W173" s="71">
        <v>450</v>
      </c>
      <c r="X173" s="71">
        <v>18604</v>
      </c>
      <c r="Y173" s="71">
        <v>28757</v>
      </c>
      <c r="Z173" s="71">
        <v>32703</v>
      </c>
      <c r="AA173" s="71">
        <v>8558</v>
      </c>
      <c r="AB173" s="71">
        <v>54967</v>
      </c>
      <c r="AC173" s="71">
        <v>6053408</v>
      </c>
      <c r="AD173" s="71">
        <v>8.710556160203474</v>
      </c>
      <c r="AE173" s="72"/>
      <c r="AF173" s="71">
        <v>10823722.771404006</v>
      </c>
      <c r="AG173" s="71">
        <v>6547515.2870328724</v>
      </c>
      <c r="AH173" s="71">
        <v>2832777.973737346</v>
      </c>
      <c r="AI173" s="71">
        <v>118032252.72404778</v>
      </c>
      <c r="AJ173" s="71">
        <v>143182593.08211541</v>
      </c>
      <c r="AK173" s="71">
        <v>0</v>
      </c>
      <c r="AL173" s="71">
        <v>0</v>
      </c>
      <c r="AM173" s="71">
        <v>7215182.121131503</v>
      </c>
      <c r="AN173" s="71">
        <v>0</v>
      </c>
      <c r="AO173" s="71">
        <v>0</v>
      </c>
      <c r="AP173" s="71">
        <v>288634043.9594689</v>
      </c>
      <c r="AQ173" s="72"/>
      <c r="AR173" s="71">
        <v>435</v>
      </c>
      <c r="AS173" s="71">
        <v>99</v>
      </c>
      <c r="AT173" s="71">
        <v>4</v>
      </c>
      <c r="AU173" s="71">
        <v>1</v>
      </c>
      <c r="AV173" s="71">
        <v>0</v>
      </c>
      <c r="AW173" s="71">
        <v>0</v>
      </c>
      <c r="AX173" s="71"/>
      <c r="AY173" s="72"/>
      <c r="AZ173" s="71">
        <v>2163.5000000000009</v>
      </c>
      <c r="BA173" s="71">
        <v>3475.1</v>
      </c>
      <c r="BB173" s="71">
        <v>78</v>
      </c>
      <c r="BC173" s="71">
        <v>800</v>
      </c>
      <c r="BD173" s="71">
        <v>0</v>
      </c>
      <c r="BE173" s="71">
        <v>0</v>
      </c>
      <c r="BF173" s="71"/>
      <c r="BG173" s="72"/>
      <c r="BH173" s="71">
        <v>0</v>
      </c>
      <c r="BI173" s="71">
        <v>0</v>
      </c>
      <c r="BJ173" s="71">
        <v>0</v>
      </c>
      <c r="BK173" s="71">
        <v>0</v>
      </c>
      <c r="BL173" s="71">
        <v>40.906999999999996</v>
      </c>
      <c r="BM173" s="71">
        <v>0</v>
      </c>
      <c r="BN173" s="72"/>
      <c r="BO173" s="71">
        <v>0</v>
      </c>
      <c r="BP173" s="71">
        <v>0</v>
      </c>
      <c r="BQ173" s="71">
        <v>0</v>
      </c>
      <c r="BR173" s="71">
        <v>0</v>
      </c>
      <c r="BS173" s="71">
        <v>5</v>
      </c>
      <c r="BT173" s="71">
        <v>0</v>
      </c>
      <c r="BU173"/>
      <c r="BV173" s="70">
        <v>27.446999999999999</v>
      </c>
      <c r="BW173" s="70">
        <v>0</v>
      </c>
      <c r="BX173" s="70">
        <v>13.46</v>
      </c>
      <c r="BY173" s="70">
        <v>0</v>
      </c>
      <c r="BZ173" s="70">
        <v>0</v>
      </c>
      <c r="CA173" s="70">
        <v>0</v>
      </c>
      <c r="CB173" s="70">
        <v>0</v>
      </c>
      <c r="CC173" s="70">
        <v>0</v>
      </c>
      <c r="CD173" s="70">
        <v>0</v>
      </c>
    </row>
    <row r="174" spans="1:82">
      <c r="A174" s="70" t="s">
        <v>1711</v>
      </c>
      <c r="B174" s="70">
        <v>255</v>
      </c>
      <c r="C174" s="70">
        <v>19</v>
      </c>
      <c r="D174" s="70">
        <v>15</v>
      </c>
      <c r="E174" s="70">
        <v>2022</v>
      </c>
      <c r="F174" s="70" t="s">
        <v>161</v>
      </c>
      <c r="G174" s="70" t="s">
        <v>1708</v>
      </c>
      <c r="H174" s="70" t="s">
        <v>1709</v>
      </c>
      <c r="I174" s="148"/>
      <c r="J174" s="71">
        <v>17.371360386461756</v>
      </c>
      <c r="K174" s="71">
        <v>8.3221263605437024</v>
      </c>
      <c r="L174" s="71">
        <v>17.055257749796557</v>
      </c>
      <c r="M174" s="71">
        <v>74.764813964799799</v>
      </c>
      <c r="N174" s="71">
        <v>139.26000451905151</v>
      </c>
      <c r="O174" s="71">
        <v>46.82334549208236</v>
      </c>
      <c r="P174" s="71">
        <v>39.557616412079504</v>
      </c>
      <c r="Q174" s="71">
        <v>3.1721425936517287</v>
      </c>
      <c r="R174" s="71">
        <v>28.40315532121841</v>
      </c>
      <c r="S174" s="71">
        <v>9.2356804915082691</v>
      </c>
      <c r="T174" s="72"/>
      <c r="U174" s="71">
        <v>1026691</v>
      </c>
      <c r="V174" s="71">
        <v>2559</v>
      </c>
      <c r="W174" s="71">
        <v>450</v>
      </c>
      <c r="X174" s="71">
        <v>18604</v>
      </c>
      <c r="Y174" s="71">
        <v>28582</v>
      </c>
      <c r="Z174" s="71">
        <v>32732</v>
      </c>
      <c r="AA174" s="71">
        <v>8643</v>
      </c>
      <c r="AB174" s="71">
        <v>53884</v>
      </c>
      <c r="AC174" s="71">
        <v>4945907.9999999991</v>
      </c>
      <c r="AD174" s="71">
        <v>9.2356804915082691</v>
      </c>
      <c r="AE174" s="72"/>
      <c r="AF174" s="71">
        <v>10188621.9956985</v>
      </c>
      <c r="AG174" s="71">
        <v>6862597.1357573243</v>
      </c>
      <c r="AH174" s="71">
        <v>3469881.9727257858</v>
      </c>
      <c r="AI174" s="71">
        <v>110530813.85229017</v>
      </c>
      <c r="AJ174" s="71">
        <v>163750385.05638555</v>
      </c>
      <c r="AK174" s="71">
        <v>0</v>
      </c>
      <c r="AL174" s="71">
        <v>0</v>
      </c>
      <c r="AM174" s="71">
        <v>6957895.1318330141</v>
      </c>
      <c r="AN174" s="71">
        <v>0</v>
      </c>
      <c r="AO174" s="71">
        <v>0</v>
      </c>
      <c r="AP174" s="71">
        <v>301760195.14469033</v>
      </c>
      <c r="AQ174" s="72"/>
      <c r="AR174" s="71">
        <v>472</v>
      </c>
      <c r="AS174" s="71">
        <v>105</v>
      </c>
      <c r="AT174" s="71">
        <v>5</v>
      </c>
      <c r="AU174" s="71">
        <v>1</v>
      </c>
      <c r="AV174" s="71">
        <v>0</v>
      </c>
      <c r="AW174" s="71">
        <v>0</v>
      </c>
      <c r="AX174" s="71"/>
      <c r="AY174" s="72"/>
      <c r="AZ174" s="71">
        <v>2412.8000000000015</v>
      </c>
      <c r="BA174" s="71">
        <v>3766.6</v>
      </c>
      <c r="BB174" s="71">
        <v>98.1</v>
      </c>
      <c r="BC174" s="71">
        <v>800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1891</v>
      </c>
      <c r="B175" s="70">
        <v>255</v>
      </c>
      <c r="C175" s="70">
        <v>20</v>
      </c>
      <c r="D175" s="70">
        <v>15</v>
      </c>
      <c r="E175" s="70">
        <v>2023</v>
      </c>
      <c r="F175" s="70" t="s">
        <v>1539</v>
      </c>
      <c r="G175" s="70" t="s">
        <v>1708</v>
      </c>
      <c r="H175" s="70" t="s">
        <v>1709</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496</v>
      </c>
      <c r="AS175" s="71">
        <v>105</v>
      </c>
      <c r="AT175" s="71">
        <v>6</v>
      </c>
      <c r="AU175" s="71">
        <v>1</v>
      </c>
      <c r="AV175" s="71">
        <v>0</v>
      </c>
      <c r="AW175" s="71">
        <v>0</v>
      </c>
      <c r="AX175" s="71"/>
      <c r="AY175" s="72"/>
      <c r="AZ175" s="71">
        <v>2571.2000000000025</v>
      </c>
      <c r="BA175" s="71">
        <v>3766.6</v>
      </c>
      <c r="BB175" s="71">
        <v>117.89999999999999</v>
      </c>
      <c r="BC175" s="71">
        <v>800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1707</v>
      </c>
      <c r="B176" s="70">
        <v>255</v>
      </c>
      <c r="C176" s="70">
        <v>21</v>
      </c>
      <c r="D176" s="70">
        <v>15</v>
      </c>
      <c r="E176" s="70">
        <v>2024</v>
      </c>
      <c r="F176" s="70" t="s">
        <v>1554</v>
      </c>
      <c r="G176" s="70" t="s">
        <v>1708</v>
      </c>
      <c r="H176" s="70" t="s">
        <v>1709</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1892</v>
      </c>
      <c r="B177" s="70">
        <v>460</v>
      </c>
      <c r="C177" s="70">
        <v>1</v>
      </c>
      <c r="D177" s="70">
        <v>28</v>
      </c>
      <c r="E177" s="70">
        <v>1990</v>
      </c>
      <c r="F177" s="70" t="s">
        <v>787</v>
      </c>
      <c r="G177" s="70" t="s">
        <v>1893</v>
      </c>
      <c r="H177" s="70" t="s">
        <v>1894</v>
      </c>
      <c r="I177" s="148"/>
      <c r="J177" s="71">
        <v>21.784817377530491</v>
      </c>
      <c r="K177" s="71">
        <v>2.8510457404738569</v>
      </c>
      <c r="L177" s="71">
        <v>0</v>
      </c>
      <c r="M177" s="71">
        <v>20.402386355039869</v>
      </c>
      <c r="N177" s="71">
        <v>27.269795962331301</v>
      </c>
      <c r="O177" s="71">
        <v>27.90098160253255</v>
      </c>
      <c r="P177" s="71">
        <v>21.296391063731519</v>
      </c>
      <c r="Q177" s="71">
        <v>2.3600372660539901</v>
      </c>
      <c r="R177" s="71">
        <v>0</v>
      </c>
      <c r="S177" s="71">
        <v>2.734050176960741</v>
      </c>
      <c r="T177" s="72"/>
      <c r="U177" s="71">
        <v>3602004</v>
      </c>
      <c r="V177" s="71">
        <v>1024</v>
      </c>
      <c r="W177" s="71">
        <v>0</v>
      </c>
      <c r="X177" s="71">
        <v>6992</v>
      </c>
      <c r="Y177" s="71">
        <v>10609</v>
      </c>
      <c r="Z177" s="71">
        <v>11476</v>
      </c>
      <c r="AA177" s="71">
        <v>5171</v>
      </c>
      <c r="AB177" s="71">
        <v>38319</v>
      </c>
      <c r="AC177" s="71">
        <v>0</v>
      </c>
      <c r="AD177" s="71">
        <v>2.734050176960741</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1895</v>
      </c>
      <c r="B178" s="70">
        <v>461</v>
      </c>
      <c r="C178" s="70">
        <v>2</v>
      </c>
      <c r="D178" s="70">
        <v>28</v>
      </c>
      <c r="E178" s="70">
        <v>2005</v>
      </c>
      <c r="F178" s="70" t="s">
        <v>789</v>
      </c>
      <c r="G178" s="1064" t="s">
        <v>1893</v>
      </c>
      <c r="H178" s="70" t="s">
        <v>1894</v>
      </c>
      <c r="I178" s="148"/>
      <c r="J178" s="71">
        <v>23.93412660924086</v>
      </c>
      <c r="K178" s="71">
        <v>2.2233003874170598</v>
      </c>
      <c r="L178" s="71">
        <v>2.0942653785454848</v>
      </c>
      <c r="M178" s="71">
        <v>44.844044474174368</v>
      </c>
      <c r="N178" s="71">
        <v>50.096627662377287</v>
      </c>
      <c r="O178" s="71">
        <v>46.200773752867804</v>
      </c>
      <c r="P178" s="71">
        <v>24.343760042393669</v>
      </c>
      <c r="Q178" s="71">
        <v>2.87431169489198</v>
      </c>
      <c r="R178" s="71">
        <v>0</v>
      </c>
      <c r="S178" s="71">
        <v>5.4611555051943581</v>
      </c>
      <c r="T178" s="72"/>
      <c r="U178" s="71">
        <v>3626378</v>
      </c>
      <c r="V178" s="71">
        <v>942</v>
      </c>
      <c r="W178" s="71">
        <v>28</v>
      </c>
      <c r="X178" s="71">
        <v>8301</v>
      </c>
      <c r="Y178" s="71">
        <v>16809</v>
      </c>
      <c r="Z178" s="71">
        <v>21990</v>
      </c>
      <c r="AA178" s="71">
        <v>4841</v>
      </c>
      <c r="AB178" s="71">
        <v>48788</v>
      </c>
      <c r="AC178" s="71">
        <v>0</v>
      </c>
      <c r="AD178" s="71">
        <v>5.4611555051943581</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1896</v>
      </c>
      <c r="B179" s="70">
        <v>462</v>
      </c>
      <c r="C179" s="70">
        <v>3</v>
      </c>
      <c r="D179" s="70">
        <v>28</v>
      </c>
      <c r="E179" s="70">
        <v>2006</v>
      </c>
      <c r="F179" s="70" t="s">
        <v>790</v>
      </c>
      <c r="G179" s="1064" t="s">
        <v>1893</v>
      </c>
      <c r="H179" s="70" t="s">
        <v>1894</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1897</v>
      </c>
      <c r="B180" s="70">
        <v>463</v>
      </c>
      <c r="C180" s="70">
        <v>4</v>
      </c>
      <c r="D180" s="70">
        <v>28</v>
      </c>
      <c r="E180" s="70">
        <v>2007</v>
      </c>
      <c r="F180" s="70" t="s">
        <v>791</v>
      </c>
      <c r="G180" s="70" t="s">
        <v>1893</v>
      </c>
      <c r="H180" s="70" t="s">
        <v>1894</v>
      </c>
      <c r="I180" s="148"/>
      <c r="J180" s="71">
        <v>21.467866834556379</v>
      </c>
      <c r="K180" s="71">
        <v>1.9718107022695599</v>
      </c>
      <c r="L180" s="71">
        <v>0</v>
      </c>
      <c r="M180" s="71">
        <v>41.826345134671897</v>
      </c>
      <c r="N180" s="71">
        <v>55.394108145007174</v>
      </c>
      <c r="O180" s="71">
        <v>45.376709151864908</v>
      </c>
      <c r="P180" s="71">
        <v>23.847361586510949</v>
      </c>
      <c r="Q180" s="71">
        <v>3.0706197759235399</v>
      </c>
      <c r="R180" s="71">
        <v>0</v>
      </c>
      <c r="S180" s="71">
        <v>6.2452273093725577</v>
      </c>
      <c r="T180" s="72"/>
      <c r="U180" s="71">
        <v>3334912</v>
      </c>
      <c r="V180" s="71">
        <v>857</v>
      </c>
      <c r="W180" s="71">
        <v>0</v>
      </c>
      <c r="X180" s="71">
        <v>9758</v>
      </c>
      <c r="Y180" s="71">
        <v>17574</v>
      </c>
      <c r="Z180" s="71">
        <v>22452</v>
      </c>
      <c r="AA180" s="71">
        <v>4670</v>
      </c>
      <c r="AB180" s="71">
        <v>49364</v>
      </c>
      <c r="AC180" s="71">
        <v>0</v>
      </c>
      <c r="AD180" s="71">
        <v>6.2452273093725577</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1898</v>
      </c>
      <c r="B181" s="70">
        <v>464</v>
      </c>
      <c r="C181" s="70">
        <v>5</v>
      </c>
      <c r="D181" s="70">
        <v>28</v>
      </c>
      <c r="E181" s="70">
        <v>2008</v>
      </c>
      <c r="F181" s="70" t="s">
        <v>792</v>
      </c>
      <c r="G181" s="70" t="s">
        <v>1893</v>
      </c>
      <c r="H181" s="70" t="s">
        <v>1894</v>
      </c>
      <c r="I181" s="148"/>
      <c r="J181" s="71">
        <v>29.57694174875342</v>
      </c>
      <c r="K181" s="71">
        <v>1.5733436997538299</v>
      </c>
      <c r="L181" s="71">
        <v>0.49810298270290948</v>
      </c>
      <c r="M181" s="71">
        <v>44.128930284028471</v>
      </c>
      <c r="N181" s="71">
        <v>56.837939471488603</v>
      </c>
      <c r="O181" s="71">
        <v>44.115328143376303</v>
      </c>
      <c r="P181" s="71">
        <v>23.49884103491647</v>
      </c>
      <c r="Q181" s="71">
        <v>3.0451047290906801</v>
      </c>
      <c r="R181" s="71">
        <v>0</v>
      </c>
      <c r="S181" s="71">
        <v>6.631988295498159</v>
      </c>
      <c r="T181" s="72"/>
      <c r="U181" s="71">
        <v>5042558</v>
      </c>
      <c r="V181" s="71">
        <v>857</v>
      </c>
      <c r="W181" s="71">
        <v>7</v>
      </c>
      <c r="X181" s="71">
        <v>9758</v>
      </c>
      <c r="Y181" s="71">
        <v>17962</v>
      </c>
      <c r="Z181" s="71">
        <v>22594</v>
      </c>
      <c r="AA181" s="71">
        <v>4607</v>
      </c>
      <c r="AB181" s="71">
        <v>49759</v>
      </c>
      <c r="AC181" s="71">
        <v>0</v>
      </c>
      <c r="AD181" s="71">
        <v>6.631988295498159</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1899</v>
      </c>
      <c r="B182" s="70">
        <v>465</v>
      </c>
      <c r="C182" s="70">
        <v>6</v>
      </c>
      <c r="D182" s="70">
        <v>28</v>
      </c>
      <c r="E182" s="70">
        <v>2009</v>
      </c>
      <c r="F182" s="70" t="s">
        <v>176</v>
      </c>
      <c r="G182" s="70" t="s">
        <v>1893</v>
      </c>
      <c r="H182" s="70" t="s">
        <v>1894</v>
      </c>
      <c r="I182" s="148"/>
      <c r="J182" s="71">
        <v>25.440199671719029</v>
      </c>
      <c r="K182" s="71">
        <v>1.744027518502679</v>
      </c>
      <c r="L182" s="71">
        <v>0.26057094144000809</v>
      </c>
      <c r="M182" s="71">
        <v>42.121423467722899</v>
      </c>
      <c r="N182" s="71">
        <v>53.932698255067628</v>
      </c>
      <c r="O182" s="71">
        <v>45.269820624967402</v>
      </c>
      <c r="P182" s="71">
        <v>22.76050095985407</v>
      </c>
      <c r="Q182" s="71">
        <v>2.92326273743307</v>
      </c>
      <c r="R182" s="71">
        <v>0</v>
      </c>
      <c r="S182" s="71">
        <v>5.4128532313736333</v>
      </c>
      <c r="T182" s="72"/>
      <c r="U182" s="71">
        <v>3872023</v>
      </c>
      <c r="V182" s="71">
        <v>1108</v>
      </c>
      <c r="W182" s="71">
        <v>4</v>
      </c>
      <c r="X182" s="71">
        <v>10987</v>
      </c>
      <c r="Y182" s="71">
        <v>18345</v>
      </c>
      <c r="Z182" s="71">
        <v>22885</v>
      </c>
      <c r="AA182" s="71">
        <v>4581</v>
      </c>
      <c r="AB182" s="71">
        <v>50144</v>
      </c>
      <c r="AC182" s="71">
        <v>0</v>
      </c>
      <c r="AD182" s="71">
        <v>5.4128532313736333</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25.64</v>
      </c>
      <c r="BK182" s="71">
        <v>0</v>
      </c>
      <c r="BL182" s="71">
        <v>15.287000000000001</v>
      </c>
      <c r="BM182" s="71">
        <v>0</v>
      </c>
      <c r="BN182" s="72"/>
      <c r="BO182" s="71">
        <v>0</v>
      </c>
      <c r="BP182" s="71">
        <v>0</v>
      </c>
      <c r="BQ182" s="71">
        <v>3</v>
      </c>
      <c r="BR182" s="71">
        <v>0</v>
      </c>
      <c r="BS182" s="71">
        <v>1</v>
      </c>
      <c r="BT182" s="71">
        <v>0</v>
      </c>
      <c r="BU182"/>
      <c r="BV182" s="70">
        <v>28.53</v>
      </c>
      <c r="BW182" s="70">
        <v>0</v>
      </c>
      <c r="BX182" s="70">
        <v>12.397</v>
      </c>
      <c r="BY182" s="70">
        <v>0</v>
      </c>
      <c r="BZ182" s="70">
        <v>0</v>
      </c>
      <c r="CA182" s="70">
        <v>0</v>
      </c>
      <c r="CB182" s="70">
        <v>0</v>
      </c>
      <c r="CC182" s="70">
        <v>0</v>
      </c>
      <c r="CD182" s="70">
        <v>0</v>
      </c>
    </row>
    <row r="183" spans="1:82">
      <c r="A183" s="70" t="s">
        <v>1900</v>
      </c>
      <c r="B183" s="70">
        <v>466</v>
      </c>
      <c r="C183" s="70">
        <v>7</v>
      </c>
      <c r="D183" s="70">
        <v>28</v>
      </c>
      <c r="E183" s="70">
        <v>2010</v>
      </c>
      <c r="F183" s="70" t="s">
        <v>177</v>
      </c>
      <c r="G183" s="70" t="s">
        <v>1893</v>
      </c>
      <c r="H183" s="70" t="s">
        <v>1894</v>
      </c>
      <c r="I183" s="148"/>
      <c r="J183" s="71">
        <v>27.595730605718419</v>
      </c>
      <c r="K183" s="71">
        <v>1.827539630042101</v>
      </c>
      <c r="L183" s="71">
        <v>0.29080203954877443</v>
      </c>
      <c r="M183" s="71">
        <v>42.923527129065889</v>
      </c>
      <c r="N183" s="71">
        <v>59.891182379224169</v>
      </c>
      <c r="O183" s="71">
        <v>45.538899429240857</v>
      </c>
      <c r="P183" s="71">
        <v>22.88995492477131</v>
      </c>
      <c r="Q183" s="71">
        <v>3.0637286599519098</v>
      </c>
      <c r="R183" s="71">
        <v>0</v>
      </c>
      <c r="S183" s="71">
        <v>6.3244430688786428</v>
      </c>
      <c r="T183" s="72"/>
      <c r="U183" s="71">
        <v>4533977</v>
      </c>
      <c r="V183" s="71">
        <v>1108</v>
      </c>
      <c r="W183" s="71">
        <v>4</v>
      </c>
      <c r="X183" s="71">
        <v>10987</v>
      </c>
      <c r="Y183" s="71">
        <v>18609</v>
      </c>
      <c r="Z183" s="71">
        <v>23128</v>
      </c>
      <c r="AA183" s="71">
        <v>4492</v>
      </c>
      <c r="AB183" s="71">
        <v>50358</v>
      </c>
      <c r="AC183" s="71">
        <v>0</v>
      </c>
      <c r="AD183" s="71">
        <v>6.3244430688786428</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23.777999999999999</v>
      </c>
      <c r="BK183" s="71">
        <v>0</v>
      </c>
      <c r="BL183" s="71">
        <v>14.689</v>
      </c>
      <c r="BM183" s="71">
        <v>0</v>
      </c>
      <c r="BN183" s="72"/>
      <c r="BO183" s="71">
        <v>0</v>
      </c>
      <c r="BP183" s="71">
        <v>0</v>
      </c>
      <c r="BQ183" s="71">
        <v>3</v>
      </c>
      <c r="BR183" s="71">
        <v>0</v>
      </c>
      <c r="BS183" s="71">
        <v>1</v>
      </c>
      <c r="BT183" s="71">
        <v>0</v>
      </c>
      <c r="BU183"/>
      <c r="BV183" s="70">
        <v>26.334</v>
      </c>
      <c r="BW183" s="70">
        <v>0</v>
      </c>
      <c r="BX183" s="70">
        <v>12.132999999999999</v>
      </c>
      <c r="BY183" s="70">
        <v>0</v>
      </c>
      <c r="BZ183" s="70">
        <v>0</v>
      </c>
      <c r="CA183" s="70">
        <v>0</v>
      </c>
      <c r="CB183" s="70">
        <v>0</v>
      </c>
      <c r="CC183" s="70">
        <v>0</v>
      </c>
      <c r="CD183" s="70">
        <v>0</v>
      </c>
    </row>
    <row r="184" spans="1:82">
      <c r="A184" s="70" t="s">
        <v>1901</v>
      </c>
      <c r="B184" s="70">
        <v>467</v>
      </c>
      <c r="C184" s="70">
        <v>8</v>
      </c>
      <c r="D184" s="70">
        <v>28</v>
      </c>
      <c r="E184" s="70">
        <v>2011</v>
      </c>
      <c r="F184" s="70" t="s">
        <v>178</v>
      </c>
      <c r="G184" s="70" t="s">
        <v>1893</v>
      </c>
      <c r="H184" s="70" t="s">
        <v>1894</v>
      </c>
      <c r="I184" s="148"/>
      <c r="J184" s="71">
        <v>31.873101479046689</v>
      </c>
      <c r="K184" s="71">
        <v>2.6577541263619122</v>
      </c>
      <c r="L184" s="71">
        <v>0.1648098512704036</v>
      </c>
      <c r="M184" s="71">
        <v>54.465230573881442</v>
      </c>
      <c r="N184" s="71">
        <v>65.022620455345916</v>
      </c>
      <c r="O184" s="71">
        <v>45.466717398260322</v>
      </c>
      <c r="P184" s="71">
        <v>22.23836907544019</v>
      </c>
      <c r="Q184" s="71">
        <v>3.5476599942996798</v>
      </c>
      <c r="R184" s="71">
        <v>0</v>
      </c>
      <c r="S184" s="71">
        <v>5.6343589801738636</v>
      </c>
      <c r="T184" s="72"/>
      <c r="U184" s="71">
        <v>4548990</v>
      </c>
      <c r="V184" s="71">
        <v>1108</v>
      </c>
      <c r="W184" s="71">
        <v>4</v>
      </c>
      <c r="X184" s="71">
        <v>10987</v>
      </c>
      <c r="Y184" s="71">
        <v>18902</v>
      </c>
      <c r="Z184" s="71">
        <v>23593</v>
      </c>
      <c r="AA184" s="71">
        <v>4494</v>
      </c>
      <c r="AB184" s="71">
        <v>50553</v>
      </c>
      <c r="AC184" s="71">
        <v>0</v>
      </c>
      <c r="AD184" s="71">
        <v>5.6343589801738636</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23.439</v>
      </c>
      <c r="BK184" s="71">
        <v>0</v>
      </c>
      <c r="BL184" s="71">
        <v>14.694000000000001</v>
      </c>
      <c r="BM184" s="71">
        <v>0</v>
      </c>
      <c r="BN184" s="72"/>
      <c r="BO184" s="71">
        <v>0</v>
      </c>
      <c r="BP184" s="71">
        <v>0</v>
      </c>
      <c r="BQ184" s="71">
        <v>3</v>
      </c>
      <c r="BR184" s="71">
        <v>0</v>
      </c>
      <c r="BS184" s="71">
        <v>1</v>
      </c>
      <c r="BT184" s="71">
        <v>0</v>
      </c>
      <c r="BU184"/>
      <c r="BV184" s="70">
        <v>25.972999999999999</v>
      </c>
      <c r="BW184" s="70">
        <v>0</v>
      </c>
      <c r="BX184" s="70">
        <v>12.16</v>
      </c>
      <c r="BY184" s="70">
        <v>0</v>
      </c>
      <c r="BZ184" s="70">
        <v>0</v>
      </c>
      <c r="CA184" s="70">
        <v>0</v>
      </c>
      <c r="CB184" s="70">
        <v>0</v>
      </c>
      <c r="CC184" s="70">
        <v>0</v>
      </c>
      <c r="CD184" s="70">
        <v>0</v>
      </c>
    </row>
    <row r="185" spans="1:82">
      <c r="A185" s="70" t="s">
        <v>1902</v>
      </c>
      <c r="B185" s="70">
        <v>468</v>
      </c>
      <c r="C185" s="70">
        <v>9</v>
      </c>
      <c r="D185" s="70">
        <v>28</v>
      </c>
      <c r="E185" s="70">
        <v>2012</v>
      </c>
      <c r="F185" s="70" t="s">
        <v>179</v>
      </c>
      <c r="G185" s="70" t="s">
        <v>1893</v>
      </c>
      <c r="H185" s="70" t="s">
        <v>1894</v>
      </c>
      <c r="I185" s="148"/>
      <c r="J185" s="71">
        <v>35.71652371631216</v>
      </c>
      <c r="K185" s="71">
        <v>2.5916674382578888</v>
      </c>
      <c r="L185" s="71">
        <v>0.16361219268978611</v>
      </c>
      <c r="M185" s="71">
        <v>56.304263356961833</v>
      </c>
      <c r="N185" s="71">
        <v>69.741915623696599</v>
      </c>
      <c r="O185" s="71">
        <v>45.789591507548074</v>
      </c>
      <c r="P185" s="71">
        <v>21.897092842874809</v>
      </c>
      <c r="Q185" s="71">
        <v>3.88625565624789</v>
      </c>
      <c r="R185" s="71">
        <v>0</v>
      </c>
      <c r="S185" s="71">
        <v>5.6002735146156253</v>
      </c>
      <c r="T185" s="72"/>
      <c r="U185" s="71">
        <v>4874570</v>
      </c>
      <c r="V185" s="71">
        <v>1108</v>
      </c>
      <c r="W185" s="71">
        <v>4</v>
      </c>
      <c r="X185" s="71">
        <v>10987</v>
      </c>
      <c r="Y185" s="71">
        <v>19260</v>
      </c>
      <c r="Z185" s="71">
        <v>23949</v>
      </c>
      <c r="AA185" s="71">
        <v>4400</v>
      </c>
      <c r="AB185" s="71">
        <v>50970</v>
      </c>
      <c r="AC185" s="71">
        <v>0</v>
      </c>
      <c r="AD185" s="71">
        <v>5.6002735146156253</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28.94</v>
      </c>
      <c r="BK185" s="71">
        <v>0</v>
      </c>
      <c r="BL185" s="71">
        <v>15.388</v>
      </c>
      <c r="BM185" s="71">
        <v>0</v>
      </c>
      <c r="BN185" s="72"/>
      <c r="BO185" s="71">
        <v>0</v>
      </c>
      <c r="BP185" s="71">
        <v>0</v>
      </c>
      <c r="BQ185" s="71">
        <v>4</v>
      </c>
      <c r="BR185" s="71">
        <v>0</v>
      </c>
      <c r="BS185" s="71">
        <v>1</v>
      </c>
      <c r="BT185" s="71">
        <v>0</v>
      </c>
      <c r="BU185"/>
      <c r="BV185" s="70">
        <v>32.093000000000004</v>
      </c>
      <c r="BW185" s="70">
        <v>0</v>
      </c>
      <c r="BX185" s="70">
        <v>12.234999999999999</v>
      </c>
      <c r="BY185" s="70">
        <v>0</v>
      </c>
      <c r="BZ185" s="70">
        <v>0</v>
      </c>
      <c r="CA185" s="70">
        <v>0</v>
      </c>
      <c r="CB185" s="70">
        <v>0</v>
      </c>
      <c r="CC185" s="70">
        <v>0</v>
      </c>
      <c r="CD185" s="70">
        <v>0</v>
      </c>
    </row>
    <row r="186" spans="1:82">
      <c r="A186" s="70" t="s">
        <v>1903</v>
      </c>
      <c r="B186" s="70">
        <v>469</v>
      </c>
      <c r="C186" s="70">
        <v>10</v>
      </c>
      <c r="D186" s="70">
        <v>28</v>
      </c>
      <c r="E186" s="70">
        <v>2013</v>
      </c>
      <c r="F186" s="70" t="s">
        <v>180</v>
      </c>
      <c r="G186" s="70" t="s">
        <v>1893</v>
      </c>
      <c r="H186" s="70" t="s">
        <v>1894</v>
      </c>
      <c r="I186" s="148"/>
      <c r="J186" s="71">
        <v>37.683263161647638</v>
      </c>
      <c r="K186" s="71">
        <v>2.234129944388358</v>
      </c>
      <c r="L186" s="71">
        <v>0.1687369742864949</v>
      </c>
      <c r="M186" s="71">
        <v>54.244600869162369</v>
      </c>
      <c r="N186" s="71">
        <v>70.63695528184472</v>
      </c>
      <c r="O186" s="71">
        <v>44.668971164129694</v>
      </c>
      <c r="P186" s="71">
        <v>22.034550250623013</v>
      </c>
      <c r="Q186" s="71">
        <v>3.9657533403421401</v>
      </c>
      <c r="R186" s="71">
        <v>0</v>
      </c>
      <c r="S186" s="71">
        <v>5.6545645399555857</v>
      </c>
      <c r="T186" s="72"/>
      <c r="U186" s="71">
        <v>4759175</v>
      </c>
      <c r="V186" s="71">
        <v>1108</v>
      </c>
      <c r="W186" s="71">
        <v>4</v>
      </c>
      <c r="X186" s="71">
        <v>10987</v>
      </c>
      <c r="Y186" s="71">
        <v>19533</v>
      </c>
      <c r="Z186" s="71">
        <v>24406</v>
      </c>
      <c r="AA186" s="71">
        <v>4411</v>
      </c>
      <c r="AB186" s="71">
        <v>51267</v>
      </c>
      <c r="AC186" s="71">
        <v>0</v>
      </c>
      <c r="AD186" s="71">
        <v>5.6545645399555857</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32.094000000000001</v>
      </c>
      <c r="BK186" s="71">
        <v>0</v>
      </c>
      <c r="BL186" s="71">
        <v>12.327</v>
      </c>
      <c r="BM186" s="71">
        <v>0</v>
      </c>
      <c r="BN186" s="72"/>
      <c r="BO186" s="71">
        <v>0</v>
      </c>
      <c r="BP186" s="71">
        <v>0</v>
      </c>
      <c r="BQ186" s="71">
        <v>4</v>
      </c>
      <c r="BR186" s="71">
        <v>0</v>
      </c>
      <c r="BS186" s="71">
        <v>1</v>
      </c>
      <c r="BT186" s="71">
        <v>0</v>
      </c>
      <c r="BU186"/>
      <c r="BV186" s="70">
        <v>32.094000000000001</v>
      </c>
      <c r="BW186" s="70">
        <v>0</v>
      </c>
      <c r="BX186" s="70">
        <v>12.327</v>
      </c>
      <c r="BY186" s="70">
        <v>0</v>
      </c>
      <c r="BZ186" s="70">
        <v>0</v>
      </c>
      <c r="CA186" s="70">
        <v>0</v>
      </c>
      <c r="CB186" s="70">
        <v>0</v>
      </c>
      <c r="CC186" s="70">
        <v>0</v>
      </c>
      <c r="CD186" s="70">
        <v>0</v>
      </c>
    </row>
    <row r="187" spans="1:82">
      <c r="A187" s="70" t="s">
        <v>1904</v>
      </c>
      <c r="B187" s="70">
        <v>470</v>
      </c>
      <c r="C187" s="70">
        <v>11</v>
      </c>
      <c r="D187" s="70">
        <v>28</v>
      </c>
      <c r="E187" s="70">
        <v>2014</v>
      </c>
      <c r="F187" s="70" t="s">
        <v>181</v>
      </c>
      <c r="G187" s="70" t="s">
        <v>1893</v>
      </c>
      <c r="H187" s="70" t="s">
        <v>1894</v>
      </c>
      <c r="I187" s="148"/>
      <c r="J187" s="71">
        <v>34.833350539113653</v>
      </c>
      <c r="K187" s="71">
        <v>1.815470832464968</v>
      </c>
      <c r="L187" s="71">
        <v>0.13469425843236349</v>
      </c>
      <c r="M187" s="71">
        <v>52.061868645408559</v>
      </c>
      <c r="N187" s="71">
        <v>62.636339763076492</v>
      </c>
      <c r="O187" s="71">
        <v>42.908710485301498</v>
      </c>
      <c r="P187" s="71">
        <v>22.098869186923732</v>
      </c>
      <c r="Q187" s="71">
        <v>3.8361496475937402</v>
      </c>
      <c r="R187" s="71">
        <v>0</v>
      </c>
      <c r="S187" s="71">
        <v>5.457564192008002</v>
      </c>
      <c r="T187" s="72"/>
      <c r="U187" s="71">
        <v>4888648</v>
      </c>
      <c r="V187" s="71">
        <v>792</v>
      </c>
      <c r="W187" s="71">
        <v>3</v>
      </c>
      <c r="X187" s="71">
        <v>11550</v>
      </c>
      <c r="Y187" s="71">
        <v>19936</v>
      </c>
      <c r="Z187" s="71">
        <v>24692</v>
      </c>
      <c r="AA187" s="71">
        <v>4401</v>
      </c>
      <c r="AB187" s="71">
        <v>51688</v>
      </c>
      <c r="AC187" s="71">
        <v>0</v>
      </c>
      <c r="AD187" s="71">
        <v>5.457564192008002</v>
      </c>
      <c r="AE187" s="72"/>
      <c r="AF187" s="71"/>
      <c r="AG187" s="71"/>
      <c r="AH187" s="71"/>
      <c r="AI187" s="71"/>
      <c r="AJ187" s="71"/>
      <c r="AK187" s="71"/>
      <c r="AL187" s="71"/>
      <c r="AM187" s="71"/>
      <c r="AN187" s="71"/>
      <c r="AO187" s="71"/>
      <c r="AP187" s="71"/>
      <c r="AQ187" s="72"/>
      <c r="AR187" s="71">
        <v>449</v>
      </c>
      <c r="AS187" s="71">
        <v>72</v>
      </c>
      <c r="AT187" s="71">
        <v>0</v>
      </c>
      <c r="AU187" s="71">
        <v>0</v>
      </c>
      <c r="AV187" s="71">
        <v>0</v>
      </c>
      <c r="AW187" s="71">
        <v>0</v>
      </c>
      <c r="AX187" s="71"/>
      <c r="AY187" s="72"/>
      <c r="AZ187" s="71">
        <v>1832.1</v>
      </c>
      <c r="BA187" s="71">
        <v>3787.5</v>
      </c>
      <c r="BB187" s="71">
        <v>0</v>
      </c>
      <c r="BC187" s="71">
        <v>0</v>
      </c>
      <c r="BD187" s="71">
        <v>0</v>
      </c>
      <c r="BE187" s="71">
        <v>0</v>
      </c>
      <c r="BF187" s="71"/>
      <c r="BG187" s="72"/>
      <c r="BH187" s="71">
        <v>0</v>
      </c>
      <c r="BI187" s="71">
        <v>0</v>
      </c>
      <c r="BJ187" s="71">
        <v>37.183</v>
      </c>
      <c r="BK187" s="71">
        <v>0</v>
      </c>
      <c r="BL187" s="71">
        <v>15.756</v>
      </c>
      <c r="BM187" s="71">
        <v>0</v>
      </c>
      <c r="BN187" s="72"/>
      <c r="BO187" s="71">
        <v>0</v>
      </c>
      <c r="BP187" s="71">
        <v>0</v>
      </c>
      <c r="BQ187" s="71">
        <v>5</v>
      </c>
      <c r="BR187" s="71">
        <v>0</v>
      </c>
      <c r="BS187" s="71">
        <v>1</v>
      </c>
      <c r="BT187" s="71">
        <v>0</v>
      </c>
      <c r="BU187"/>
      <c r="BV187" s="70">
        <v>40.640999999999998</v>
      </c>
      <c r="BW187" s="70">
        <v>0</v>
      </c>
      <c r="BX187" s="70">
        <v>12.298</v>
      </c>
      <c r="BY187" s="70">
        <v>0</v>
      </c>
      <c r="BZ187" s="70">
        <v>0</v>
      </c>
      <c r="CA187" s="70">
        <v>0</v>
      </c>
      <c r="CB187" s="70">
        <v>0</v>
      </c>
      <c r="CC187" s="70">
        <v>0</v>
      </c>
      <c r="CD187" s="70">
        <v>0</v>
      </c>
    </row>
    <row r="188" spans="1:82">
      <c r="A188" s="70" t="s">
        <v>1905</v>
      </c>
      <c r="B188" s="70">
        <v>471</v>
      </c>
      <c r="C188" s="70">
        <v>12</v>
      </c>
      <c r="D188" s="70">
        <v>28</v>
      </c>
      <c r="E188" s="70">
        <v>2015</v>
      </c>
      <c r="F188" s="70" t="s">
        <v>182</v>
      </c>
      <c r="G188" s="70" t="s">
        <v>1893</v>
      </c>
      <c r="H188" s="70" t="s">
        <v>1894</v>
      </c>
      <c r="I188" s="148"/>
      <c r="J188" s="71">
        <v>30.49548531537631</v>
      </c>
      <c r="K188" s="71">
        <v>1.7340070864404109</v>
      </c>
      <c r="L188" s="71">
        <v>0.14850535421772851</v>
      </c>
      <c r="M188" s="71">
        <v>54.556188334346842</v>
      </c>
      <c r="N188" s="71">
        <v>63.445412054724308</v>
      </c>
      <c r="O188" s="71">
        <v>42.83360838989767</v>
      </c>
      <c r="P188" s="71">
        <v>22.442972838084184</v>
      </c>
      <c r="Q188" s="71">
        <v>3.78055422992818</v>
      </c>
      <c r="R188" s="71">
        <v>0</v>
      </c>
      <c r="S188" s="71">
        <v>4.771932622022284</v>
      </c>
      <c r="T188" s="72"/>
      <c r="U188" s="71">
        <v>4596060</v>
      </c>
      <c r="V188" s="71">
        <v>792</v>
      </c>
      <c r="W188" s="71">
        <v>3</v>
      </c>
      <c r="X188" s="71">
        <v>11550</v>
      </c>
      <c r="Y188" s="71">
        <v>20387</v>
      </c>
      <c r="Z188" s="71">
        <v>24886</v>
      </c>
      <c r="AA188" s="71">
        <v>4466</v>
      </c>
      <c r="AB188" s="71">
        <v>52035</v>
      </c>
      <c r="AC188" s="71">
        <v>0</v>
      </c>
      <c r="AD188" s="71">
        <v>4.771932622022284</v>
      </c>
      <c r="AE188" s="72"/>
      <c r="AF188" s="71">
        <v>34805368.803846978</v>
      </c>
      <c r="AG188" s="71">
        <v>1432040.4023532739</v>
      </c>
      <c r="AH188" s="71">
        <v>31279.47053319951</v>
      </c>
      <c r="AI188" s="71">
        <v>81675352.935598418</v>
      </c>
      <c r="AJ188" s="71">
        <v>95934768.635536715</v>
      </c>
      <c r="AK188" s="71">
        <v>0</v>
      </c>
      <c r="AL188" s="71">
        <v>0</v>
      </c>
      <c r="AM188" s="71">
        <v>7131178.4713846166</v>
      </c>
      <c r="AN188" s="71">
        <v>0</v>
      </c>
      <c r="AO188" s="71">
        <v>0</v>
      </c>
      <c r="AP188" s="71">
        <v>221009988.71925321</v>
      </c>
      <c r="AQ188" s="72"/>
      <c r="AR188" s="71">
        <v>583</v>
      </c>
      <c r="AS188" s="71">
        <v>115</v>
      </c>
      <c r="AT188" s="71">
        <v>0</v>
      </c>
      <c r="AU188" s="71">
        <v>0</v>
      </c>
      <c r="AV188" s="71">
        <v>0</v>
      </c>
      <c r="AW188" s="71">
        <v>0</v>
      </c>
      <c r="AX188" s="71"/>
      <c r="AY188" s="72"/>
      <c r="AZ188" s="71">
        <v>2452.3000000000002</v>
      </c>
      <c r="BA188" s="71">
        <v>4529.3999999999996</v>
      </c>
      <c r="BB188" s="71">
        <v>0</v>
      </c>
      <c r="BC188" s="71">
        <v>0</v>
      </c>
      <c r="BD188" s="71">
        <v>0</v>
      </c>
      <c r="BE188" s="71">
        <v>0</v>
      </c>
      <c r="BF188" s="71"/>
      <c r="BG188" s="72"/>
      <c r="BH188" s="71">
        <v>0</v>
      </c>
      <c r="BI188" s="71">
        <v>0</v>
      </c>
      <c r="BJ188" s="71">
        <v>36.374000000000002</v>
      </c>
      <c r="BK188" s="71">
        <v>0</v>
      </c>
      <c r="BL188" s="71">
        <v>15.420999999999999</v>
      </c>
      <c r="BM188" s="71">
        <v>0</v>
      </c>
      <c r="BN188" s="72"/>
      <c r="BO188" s="71">
        <v>0</v>
      </c>
      <c r="BP188" s="71">
        <v>0</v>
      </c>
      <c r="BQ188" s="71">
        <v>5</v>
      </c>
      <c r="BR188" s="71">
        <v>0</v>
      </c>
      <c r="BS188" s="71">
        <v>1</v>
      </c>
      <c r="BT188" s="71">
        <v>0</v>
      </c>
      <c r="BU188"/>
      <c r="BV188" s="70">
        <v>39.491999999999997</v>
      </c>
      <c r="BW188" s="70">
        <v>0</v>
      </c>
      <c r="BX188" s="70">
        <v>12.303000000000001</v>
      </c>
      <c r="BY188" s="70">
        <v>0</v>
      </c>
      <c r="BZ188" s="70">
        <v>0</v>
      </c>
      <c r="CA188" s="70">
        <v>0</v>
      </c>
      <c r="CB188" s="70">
        <v>0</v>
      </c>
      <c r="CC188" s="70">
        <v>0</v>
      </c>
      <c r="CD188" s="70">
        <v>0</v>
      </c>
    </row>
    <row r="189" spans="1:82">
      <c r="A189" s="70" t="s">
        <v>1906</v>
      </c>
      <c r="B189" s="70">
        <v>472</v>
      </c>
      <c r="C189" s="70">
        <v>13</v>
      </c>
      <c r="D189" s="70">
        <v>28</v>
      </c>
      <c r="E189" s="70">
        <v>2016</v>
      </c>
      <c r="F189" s="70" t="s">
        <v>155</v>
      </c>
      <c r="G189" s="70" t="s">
        <v>1893</v>
      </c>
      <c r="H189" s="70" t="s">
        <v>1894</v>
      </c>
      <c r="I189" s="148"/>
      <c r="J189" s="71">
        <v>34.929318989753185</v>
      </c>
      <c r="K189" s="71">
        <v>1.7319094102660639</v>
      </c>
      <c r="L189" s="71">
        <v>0.17399934794975394</v>
      </c>
      <c r="M189" s="71">
        <v>47.745649075332963</v>
      </c>
      <c r="N189" s="71">
        <v>56.895180928557579</v>
      </c>
      <c r="O189" s="71">
        <v>42.915362536220513</v>
      </c>
      <c r="P189" s="71">
        <v>22.272381345734331</v>
      </c>
      <c r="Q189" s="71">
        <v>3.691017879425702</v>
      </c>
      <c r="R189" s="71">
        <v>0</v>
      </c>
      <c r="S189" s="71">
        <v>6.2392241775226811</v>
      </c>
      <c r="T189" s="72"/>
      <c r="U189" s="71">
        <v>5503648</v>
      </c>
      <c r="V189" s="71">
        <v>792</v>
      </c>
      <c r="W189" s="71">
        <v>3</v>
      </c>
      <c r="X189" s="71">
        <v>11550</v>
      </c>
      <c r="Y189" s="71">
        <v>20785</v>
      </c>
      <c r="Z189" s="71">
        <v>25240</v>
      </c>
      <c r="AA189" s="71">
        <v>4584</v>
      </c>
      <c r="AB189" s="71">
        <v>52257</v>
      </c>
      <c r="AC189" s="71">
        <v>0</v>
      </c>
      <c r="AD189" s="71">
        <v>6.2392241775226811</v>
      </c>
      <c r="AE189" s="72"/>
      <c r="AF189" s="71">
        <v>40622880.587316647</v>
      </c>
      <c r="AG189" s="71">
        <v>1376668.639900869</v>
      </c>
      <c r="AH189" s="71">
        <v>27234.76869954653</v>
      </c>
      <c r="AI189" s="71">
        <v>76288397.650365293</v>
      </c>
      <c r="AJ189" s="71">
        <v>83383119.060022712</v>
      </c>
      <c r="AK189" s="71">
        <v>0</v>
      </c>
      <c r="AL189" s="71">
        <v>0</v>
      </c>
      <c r="AM189" s="71">
        <v>7167166.5026908703</v>
      </c>
      <c r="AN189" s="71">
        <v>0</v>
      </c>
      <c r="AO189" s="71">
        <v>0</v>
      </c>
      <c r="AP189" s="71">
        <v>208865467.20899594</v>
      </c>
      <c r="AQ189" s="72"/>
      <c r="AR189" s="71">
        <v>668</v>
      </c>
      <c r="AS189" s="71">
        <v>136</v>
      </c>
      <c r="AT189" s="71">
        <v>0</v>
      </c>
      <c r="AU189" s="71">
        <v>0</v>
      </c>
      <c r="AV189" s="71">
        <v>0</v>
      </c>
      <c r="AW189" s="71">
        <v>0</v>
      </c>
      <c r="AX189" s="71"/>
      <c r="AY189" s="72"/>
      <c r="AZ189" s="71">
        <v>2841.1</v>
      </c>
      <c r="BA189" s="71">
        <v>4891.8999999999996</v>
      </c>
      <c r="BB189" s="71">
        <v>0</v>
      </c>
      <c r="BC189" s="71">
        <v>0</v>
      </c>
      <c r="BD189" s="71">
        <v>0</v>
      </c>
      <c r="BE189" s="71">
        <v>0</v>
      </c>
      <c r="BF189" s="71"/>
      <c r="BG189" s="72"/>
      <c r="BH189" s="71">
        <v>0</v>
      </c>
      <c r="BI189" s="71">
        <v>0</v>
      </c>
      <c r="BJ189" s="71">
        <v>37.277999999999999</v>
      </c>
      <c r="BK189" s="71">
        <v>0</v>
      </c>
      <c r="BL189" s="71">
        <v>15.754</v>
      </c>
      <c r="BM189" s="71">
        <v>0</v>
      </c>
      <c r="BN189" s="72"/>
      <c r="BO189" s="71">
        <v>0</v>
      </c>
      <c r="BP189" s="71">
        <v>0</v>
      </c>
      <c r="BQ189" s="71">
        <v>5</v>
      </c>
      <c r="BR189" s="71">
        <v>0</v>
      </c>
      <c r="BS189" s="71">
        <v>1</v>
      </c>
      <c r="BT189" s="71">
        <v>0</v>
      </c>
      <c r="BU189"/>
      <c r="BV189" s="70">
        <v>40.840000000000003</v>
      </c>
      <c r="BW189" s="70">
        <v>0</v>
      </c>
      <c r="BX189" s="70">
        <v>12.192</v>
      </c>
      <c r="BY189" s="70">
        <v>0</v>
      </c>
      <c r="BZ189" s="70">
        <v>0</v>
      </c>
      <c r="CA189" s="70">
        <v>0</v>
      </c>
      <c r="CB189" s="70">
        <v>0</v>
      </c>
      <c r="CC189" s="70">
        <v>0</v>
      </c>
      <c r="CD189" s="70">
        <v>0</v>
      </c>
    </row>
    <row r="190" spans="1:82">
      <c r="A190" s="70" t="s">
        <v>1907</v>
      </c>
      <c r="B190" s="70">
        <v>473</v>
      </c>
      <c r="C190" s="70">
        <v>14</v>
      </c>
      <c r="D190" s="70">
        <v>28</v>
      </c>
      <c r="E190" s="70">
        <v>2017</v>
      </c>
      <c r="F190" s="70" t="s">
        <v>156</v>
      </c>
      <c r="G190" s="70" t="s">
        <v>1893</v>
      </c>
      <c r="H190" s="70" t="s">
        <v>1894</v>
      </c>
      <c r="I190" s="148"/>
      <c r="J190" s="71">
        <v>34.860503878934523</v>
      </c>
      <c r="K190" s="71">
        <v>1.8040554447997599</v>
      </c>
      <c r="L190" s="71">
        <v>0.15222567601430437</v>
      </c>
      <c r="M190" s="71">
        <v>46.05277364741417</v>
      </c>
      <c r="N190" s="71">
        <v>62.638618538339742</v>
      </c>
      <c r="O190" s="71">
        <v>42.792114788155189</v>
      </c>
      <c r="P190" s="71">
        <v>22.401658608362407</v>
      </c>
      <c r="Q190" s="71">
        <v>3.5885578213188301</v>
      </c>
      <c r="R190" s="71">
        <v>0</v>
      </c>
      <c r="S190" s="71">
        <v>5.1486944695745107</v>
      </c>
      <c r="T190" s="72"/>
      <c r="U190" s="71">
        <v>5970573</v>
      </c>
      <c r="V190" s="71">
        <v>792</v>
      </c>
      <c r="W190" s="71">
        <v>3</v>
      </c>
      <c r="X190" s="71">
        <v>11550</v>
      </c>
      <c r="Y190" s="71">
        <v>21148</v>
      </c>
      <c r="Z190" s="71">
        <v>25585</v>
      </c>
      <c r="AA190" s="71">
        <v>4640</v>
      </c>
      <c r="AB190" s="71">
        <v>52539</v>
      </c>
      <c r="AC190" s="71">
        <v>0</v>
      </c>
      <c r="AD190" s="71">
        <v>5.1486944695745107</v>
      </c>
      <c r="AE190" s="72"/>
      <c r="AF190" s="71">
        <v>41534588.905206077</v>
      </c>
      <c r="AG190" s="71">
        <v>1428443.4035691151</v>
      </c>
      <c r="AH190" s="71">
        <v>32552.083919677709</v>
      </c>
      <c r="AI190" s="71">
        <v>76466564.420924693</v>
      </c>
      <c r="AJ190" s="71">
        <v>92193006.069011897</v>
      </c>
      <c r="AK190" s="71">
        <v>0</v>
      </c>
      <c r="AL190" s="71">
        <v>0</v>
      </c>
      <c r="AM190" s="71">
        <v>7217118.6226148689</v>
      </c>
      <c r="AN190" s="71">
        <v>0</v>
      </c>
      <c r="AO190" s="71">
        <v>0</v>
      </c>
      <c r="AP190" s="71">
        <v>218872273.50524631</v>
      </c>
      <c r="AQ190" s="72"/>
      <c r="AR190" s="71">
        <v>772</v>
      </c>
      <c r="AS190" s="71">
        <v>144</v>
      </c>
      <c r="AT190" s="71">
        <v>0</v>
      </c>
      <c r="AU190" s="71">
        <v>0</v>
      </c>
      <c r="AV190" s="71">
        <v>0</v>
      </c>
      <c r="AW190" s="71">
        <v>0</v>
      </c>
      <c r="AX190" s="71"/>
      <c r="AY190" s="72"/>
      <c r="AZ190" s="71">
        <v>3333.2</v>
      </c>
      <c r="BA190" s="71">
        <v>5073.0999999999995</v>
      </c>
      <c r="BB190" s="71">
        <v>0</v>
      </c>
      <c r="BC190" s="71">
        <v>0</v>
      </c>
      <c r="BD190" s="71">
        <v>0</v>
      </c>
      <c r="BE190" s="71">
        <v>0</v>
      </c>
      <c r="BF190" s="71"/>
      <c r="BG190" s="72"/>
      <c r="BH190" s="71">
        <v>0</v>
      </c>
      <c r="BI190" s="71">
        <v>0</v>
      </c>
      <c r="BJ190" s="71">
        <v>36.735999999999997</v>
      </c>
      <c r="BK190" s="71">
        <v>0</v>
      </c>
      <c r="BL190" s="71">
        <v>15.042</v>
      </c>
      <c r="BM190" s="71">
        <v>0</v>
      </c>
      <c r="BN190" s="72"/>
      <c r="BO190" s="71">
        <v>0</v>
      </c>
      <c r="BP190" s="71">
        <v>0</v>
      </c>
      <c r="BQ190" s="71">
        <v>5</v>
      </c>
      <c r="BR190" s="71">
        <v>0</v>
      </c>
      <c r="BS190" s="71">
        <v>1</v>
      </c>
      <c r="BT190" s="71">
        <v>0</v>
      </c>
      <c r="BU190"/>
      <c r="BV190" s="70">
        <v>39.642000000000003</v>
      </c>
      <c r="BW190" s="70">
        <v>0</v>
      </c>
      <c r="BX190" s="70">
        <v>12.135999999999999</v>
      </c>
      <c r="BY190" s="70">
        <v>0</v>
      </c>
      <c r="BZ190" s="70">
        <v>0</v>
      </c>
      <c r="CA190" s="70">
        <v>0</v>
      </c>
      <c r="CB190" s="70">
        <v>0</v>
      </c>
      <c r="CC190" s="70">
        <v>0</v>
      </c>
      <c r="CD190" s="70">
        <v>0</v>
      </c>
    </row>
    <row r="191" spans="1:82">
      <c r="A191" s="70" t="s">
        <v>1908</v>
      </c>
      <c r="B191" s="70">
        <v>474</v>
      </c>
      <c r="C191" s="70">
        <v>15</v>
      </c>
      <c r="D191" s="70">
        <v>28</v>
      </c>
      <c r="E191" s="70">
        <v>2018</v>
      </c>
      <c r="F191" s="70" t="s">
        <v>183</v>
      </c>
      <c r="G191" s="70" t="s">
        <v>1893</v>
      </c>
      <c r="H191" s="70" t="s">
        <v>1894</v>
      </c>
      <c r="I191" s="148"/>
      <c r="J191" s="71">
        <v>33.826015745962941</v>
      </c>
      <c r="K191" s="71">
        <v>1.6962702406730239</v>
      </c>
      <c r="L191" s="71">
        <v>0.14260760542226672</v>
      </c>
      <c r="M191" s="71">
        <v>45.531166554460057</v>
      </c>
      <c r="N191" s="71">
        <v>59.666099875926449</v>
      </c>
      <c r="O191" s="71">
        <v>42.309804545555643</v>
      </c>
      <c r="P191" s="71">
        <v>22.044830396671319</v>
      </c>
      <c r="Q191" s="71">
        <v>3.3273036099603099</v>
      </c>
      <c r="R191" s="71">
        <v>0</v>
      </c>
      <c r="S191" s="71">
        <v>4.819404650188968</v>
      </c>
      <c r="T191" s="72"/>
      <c r="U191" s="71">
        <v>6163979</v>
      </c>
      <c r="V191" s="71">
        <v>792</v>
      </c>
      <c r="W191" s="71">
        <v>3</v>
      </c>
      <c r="X191" s="71">
        <v>11550</v>
      </c>
      <c r="Y191" s="71">
        <v>21379</v>
      </c>
      <c r="Z191" s="71">
        <v>25781</v>
      </c>
      <c r="AA191" s="71">
        <v>4612</v>
      </c>
      <c r="AB191" s="71">
        <v>52497</v>
      </c>
      <c r="AC191" s="71">
        <v>0</v>
      </c>
      <c r="AD191" s="71">
        <v>4.819404650188968</v>
      </c>
      <c r="AE191" s="72"/>
      <c r="AF191" s="71">
        <v>41029515.000720844</v>
      </c>
      <c r="AG191" s="71">
        <v>1289969.565690269</v>
      </c>
      <c r="AH191" s="71">
        <v>31068.564558078058</v>
      </c>
      <c r="AI191" s="71">
        <v>74514899.562183306</v>
      </c>
      <c r="AJ191" s="71">
        <v>93667415.852049425</v>
      </c>
      <c r="AK191" s="71">
        <v>0</v>
      </c>
      <c r="AL191" s="71">
        <v>0</v>
      </c>
      <c r="AM191" s="71">
        <v>7226270.3590294309</v>
      </c>
      <c r="AN191" s="71">
        <v>0</v>
      </c>
      <c r="AO191" s="71">
        <v>0</v>
      </c>
      <c r="AP191" s="71">
        <v>217759138.90423134</v>
      </c>
      <c r="AQ191" s="72"/>
      <c r="AR191" s="71">
        <v>862</v>
      </c>
      <c r="AS191" s="71">
        <v>159</v>
      </c>
      <c r="AT191" s="71">
        <v>0</v>
      </c>
      <c r="AU191" s="71">
        <v>0</v>
      </c>
      <c r="AV191" s="71">
        <v>0</v>
      </c>
      <c r="AW191" s="71">
        <v>0</v>
      </c>
      <c r="AX191" s="71"/>
      <c r="AY191" s="72"/>
      <c r="AZ191" s="71">
        <v>3762.4</v>
      </c>
      <c r="BA191" s="71">
        <v>5303</v>
      </c>
      <c r="BB191" s="71">
        <v>0</v>
      </c>
      <c r="BC191" s="71">
        <v>0</v>
      </c>
      <c r="BD191" s="71">
        <v>0</v>
      </c>
      <c r="BE191" s="71">
        <v>0</v>
      </c>
      <c r="BF191" s="71"/>
      <c r="BG191" s="72"/>
      <c r="BH191" s="71">
        <v>0</v>
      </c>
      <c r="BI191" s="71">
        <v>0</v>
      </c>
      <c r="BJ191" s="71">
        <v>37.207999999999998</v>
      </c>
      <c r="BK191" s="71">
        <v>0</v>
      </c>
      <c r="BL191" s="71">
        <v>15.47</v>
      </c>
      <c r="BM191" s="71">
        <v>0</v>
      </c>
      <c r="BN191" s="72"/>
      <c r="BO191" s="71">
        <v>0</v>
      </c>
      <c r="BP191" s="71">
        <v>0</v>
      </c>
      <c r="BQ191" s="71">
        <v>5</v>
      </c>
      <c r="BR191" s="71">
        <v>0</v>
      </c>
      <c r="BS191" s="71">
        <v>1</v>
      </c>
      <c r="BT191" s="71">
        <v>0</v>
      </c>
      <c r="BU191"/>
      <c r="BV191" s="70">
        <v>40.073999999999998</v>
      </c>
      <c r="BW191" s="70">
        <v>0</v>
      </c>
      <c r="BX191" s="70">
        <v>12.603999999999999</v>
      </c>
      <c r="BY191" s="70">
        <v>0</v>
      </c>
      <c r="BZ191" s="70">
        <v>0</v>
      </c>
      <c r="CA191" s="70">
        <v>0</v>
      </c>
      <c r="CB191" s="70">
        <v>0</v>
      </c>
      <c r="CC191" s="70">
        <v>0</v>
      </c>
      <c r="CD191" s="70">
        <v>0</v>
      </c>
    </row>
    <row r="192" spans="1:82">
      <c r="A192" s="70" t="s">
        <v>1909</v>
      </c>
      <c r="B192" s="70">
        <v>475</v>
      </c>
      <c r="C192" s="70">
        <v>16</v>
      </c>
      <c r="D192" s="70">
        <v>28</v>
      </c>
      <c r="E192" s="70">
        <v>2019</v>
      </c>
      <c r="F192" s="70" t="s">
        <v>158</v>
      </c>
      <c r="G192" s="70" t="s">
        <v>1893</v>
      </c>
      <c r="H192" s="70" t="s">
        <v>1894</v>
      </c>
      <c r="I192" s="148"/>
      <c r="J192" s="71">
        <v>31.92333957190684</v>
      </c>
      <c r="K192" s="71">
        <v>1.4975289519082942</v>
      </c>
      <c r="L192" s="71">
        <v>0.14380808463774783</v>
      </c>
      <c r="M192" s="71">
        <v>43.111322500477527</v>
      </c>
      <c r="N192" s="71">
        <v>52.495566677079275</v>
      </c>
      <c r="O192" s="71">
        <v>41.525906014973401</v>
      </c>
      <c r="P192" s="71">
        <v>22.061787985689698</v>
      </c>
      <c r="Q192" s="71">
        <v>3.23386234498243</v>
      </c>
      <c r="R192" s="71">
        <v>0</v>
      </c>
      <c r="S192" s="71">
        <v>7.2066684624534982</v>
      </c>
      <c r="T192" s="72"/>
      <c r="U192" s="71">
        <v>6079713</v>
      </c>
      <c r="V192" s="71">
        <v>792</v>
      </c>
      <c r="W192" s="71">
        <v>3</v>
      </c>
      <c r="X192" s="71">
        <v>11550</v>
      </c>
      <c r="Y192" s="71">
        <v>21637</v>
      </c>
      <c r="Z192" s="71">
        <v>25998</v>
      </c>
      <c r="AA192" s="71">
        <v>4581</v>
      </c>
      <c r="AB192" s="71">
        <v>52404</v>
      </c>
      <c r="AC192" s="71">
        <v>0</v>
      </c>
      <c r="AD192" s="71">
        <v>7.2066684624534982</v>
      </c>
      <c r="AE192" s="72"/>
      <c r="AF192" s="71">
        <v>39584004.337582052</v>
      </c>
      <c r="AG192" s="71">
        <v>1204613.660226742</v>
      </c>
      <c r="AH192" s="71">
        <v>32942.362107287277</v>
      </c>
      <c r="AI192" s="71">
        <v>73497431.064524785</v>
      </c>
      <c r="AJ192" s="71">
        <v>83367058.430166796</v>
      </c>
      <c r="AK192" s="71">
        <v>0</v>
      </c>
      <c r="AL192" s="71">
        <v>0</v>
      </c>
      <c r="AM192" s="71">
        <v>7137030.3028992126</v>
      </c>
      <c r="AN192" s="71">
        <v>0</v>
      </c>
      <c r="AO192" s="71">
        <v>0</v>
      </c>
      <c r="AP192" s="71">
        <v>204823080.15750685</v>
      </c>
      <c r="AQ192" s="72"/>
      <c r="AR192" s="71">
        <v>969</v>
      </c>
      <c r="AS192" s="71">
        <v>167</v>
      </c>
      <c r="AT192" s="71">
        <v>0</v>
      </c>
      <c r="AU192" s="71">
        <v>0</v>
      </c>
      <c r="AV192" s="71">
        <v>0</v>
      </c>
      <c r="AW192" s="71">
        <v>0</v>
      </c>
      <c r="AX192" s="71"/>
      <c r="AY192" s="72"/>
      <c r="AZ192" s="71">
        <v>4247.8</v>
      </c>
      <c r="BA192" s="71">
        <v>5514.8000000000011</v>
      </c>
      <c r="BB192" s="71">
        <v>0</v>
      </c>
      <c r="BC192" s="71">
        <v>0</v>
      </c>
      <c r="BD192" s="71">
        <v>0</v>
      </c>
      <c r="BE192" s="71">
        <v>0</v>
      </c>
      <c r="BF192" s="71"/>
      <c r="BG192" s="72"/>
      <c r="BH192" s="71">
        <v>0</v>
      </c>
      <c r="BI192" s="71">
        <v>0</v>
      </c>
      <c r="BJ192" s="71">
        <v>34.959000000000003</v>
      </c>
      <c r="BK192" s="71">
        <v>0</v>
      </c>
      <c r="BL192" s="71">
        <v>17.501999999999999</v>
      </c>
      <c r="BM192" s="71">
        <v>0</v>
      </c>
      <c r="BN192" s="72"/>
      <c r="BO192" s="71">
        <v>0</v>
      </c>
      <c r="BP192" s="71">
        <v>0</v>
      </c>
      <c r="BQ192" s="71">
        <v>5</v>
      </c>
      <c r="BR192" s="71">
        <v>0</v>
      </c>
      <c r="BS192" s="71">
        <v>1</v>
      </c>
      <c r="BT192" s="71">
        <v>0</v>
      </c>
      <c r="BU192"/>
      <c r="BV192" s="70">
        <v>37.948999999999998</v>
      </c>
      <c r="BW192" s="70">
        <v>0</v>
      </c>
      <c r="BX192" s="70">
        <v>14.512</v>
      </c>
      <c r="BY192" s="70">
        <v>0</v>
      </c>
      <c r="BZ192" s="70">
        <v>0</v>
      </c>
      <c r="CA192" s="70">
        <v>0</v>
      </c>
      <c r="CB192" s="70">
        <v>0</v>
      </c>
      <c r="CC192" s="70">
        <v>0</v>
      </c>
      <c r="CD192" s="70">
        <v>0</v>
      </c>
    </row>
    <row r="193" spans="1:82">
      <c r="A193" s="70" t="s">
        <v>1910</v>
      </c>
      <c r="B193" s="70">
        <v>476</v>
      </c>
      <c r="C193" s="70">
        <v>17</v>
      </c>
      <c r="D193" s="70">
        <v>28</v>
      </c>
      <c r="E193" s="70">
        <v>2020</v>
      </c>
      <c r="F193" s="70" t="s">
        <v>159</v>
      </c>
      <c r="G193" s="70" t="s">
        <v>1893</v>
      </c>
      <c r="H193" s="70" t="s">
        <v>1894</v>
      </c>
      <c r="I193" s="148"/>
      <c r="J193" s="71">
        <v>32.400616303767748</v>
      </c>
      <c r="K193" s="71">
        <v>1.6174245150295337</v>
      </c>
      <c r="L193" s="71">
        <v>4.5624758685459446</v>
      </c>
      <c r="M193" s="71">
        <v>40.586223170521585</v>
      </c>
      <c r="N193" s="71">
        <v>55.526212880435558</v>
      </c>
      <c r="O193" s="71">
        <v>36.988520973359286</v>
      </c>
      <c r="P193" s="71">
        <v>21.09161675381576</v>
      </c>
      <c r="Q193" s="71">
        <v>3.09396396035832</v>
      </c>
      <c r="R193" s="71">
        <v>0</v>
      </c>
      <c r="S193" s="71">
        <v>5.2135709196407003</v>
      </c>
      <c r="T193" s="72"/>
      <c r="U193" s="71">
        <v>5800710</v>
      </c>
      <c r="V193" s="71">
        <v>781</v>
      </c>
      <c r="W193" s="71">
        <v>97</v>
      </c>
      <c r="X193" s="71">
        <v>12001</v>
      </c>
      <c r="Y193" s="71">
        <v>21977</v>
      </c>
      <c r="Z193" s="71">
        <v>26431</v>
      </c>
      <c r="AA193" s="71">
        <v>4655</v>
      </c>
      <c r="AB193" s="71">
        <v>52475</v>
      </c>
      <c r="AC193" s="71">
        <v>0</v>
      </c>
      <c r="AD193" s="71">
        <v>5.2135709196407003</v>
      </c>
      <c r="AE193" s="72"/>
      <c r="AF193" s="71">
        <v>40654071.097876899</v>
      </c>
      <c r="AG193" s="71">
        <v>1233579.1126415443</v>
      </c>
      <c r="AH193" s="71">
        <v>1075961.6602809685</v>
      </c>
      <c r="AI193" s="71">
        <v>69296241.619882002</v>
      </c>
      <c r="AJ193" s="71">
        <v>95549809.861085162</v>
      </c>
      <c r="AK193" s="71"/>
      <c r="AL193" s="71"/>
      <c r="AM193" s="71">
        <v>6848570.5094098542</v>
      </c>
      <c r="AN193" s="71"/>
      <c r="AO193" s="71"/>
      <c r="AP193" s="71">
        <v>214658233.86117643</v>
      </c>
      <c r="AQ193" s="72"/>
      <c r="AR193" s="71">
        <v>1090</v>
      </c>
      <c r="AS193" s="71">
        <v>168</v>
      </c>
      <c r="AT193" s="71">
        <v>0</v>
      </c>
      <c r="AU193" s="71">
        <v>0</v>
      </c>
      <c r="AV193" s="71">
        <v>0</v>
      </c>
      <c r="AW193" s="71">
        <v>0</v>
      </c>
      <c r="AX193" s="71"/>
      <c r="AY193" s="72"/>
      <c r="AZ193" s="71">
        <v>4846.2000000000007</v>
      </c>
      <c r="BA193" s="71">
        <v>5529.7999999999975</v>
      </c>
      <c r="BB193" s="71">
        <v>0</v>
      </c>
      <c r="BC193" s="71">
        <v>0</v>
      </c>
      <c r="BD193" s="71">
        <v>0</v>
      </c>
      <c r="BE193" s="71">
        <v>0</v>
      </c>
      <c r="BF193" s="71"/>
      <c r="BG193" s="72"/>
      <c r="BH193" s="71">
        <v>0</v>
      </c>
      <c r="BI193" s="71">
        <v>0</v>
      </c>
      <c r="BJ193" s="71">
        <v>29.841999999999999</v>
      </c>
      <c r="BK193" s="71">
        <v>0</v>
      </c>
      <c r="BL193" s="71">
        <v>17.794</v>
      </c>
      <c r="BM193" s="71">
        <v>0</v>
      </c>
      <c r="BN193" s="72"/>
      <c r="BO193" s="71">
        <v>0</v>
      </c>
      <c r="BP193" s="71">
        <v>0</v>
      </c>
      <c r="BQ193" s="71">
        <v>5</v>
      </c>
      <c r="BR193" s="71">
        <v>0</v>
      </c>
      <c r="BS193" s="71">
        <v>1</v>
      </c>
      <c r="BT193" s="71">
        <v>0</v>
      </c>
      <c r="BU193"/>
      <c r="BV193" s="70">
        <v>33.04</v>
      </c>
      <c r="BW193" s="70">
        <v>0</v>
      </c>
      <c r="BX193" s="70">
        <v>14.596</v>
      </c>
      <c r="BY193" s="70">
        <v>0</v>
      </c>
      <c r="BZ193" s="70">
        <v>0</v>
      </c>
      <c r="CA193" s="70">
        <v>0</v>
      </c>
      <c r="CB193" s="70">
        <v>0</v>
      </c>
      <c r="CC193" s="70">
        <v>0</v>
      </c>
      <c r="CD193" s="70">
        <v>0</v>
      </c>
    </row>
    <row r="194" spans="1:82">
      <c r="A194" s="70" t="s">
        <v>1911</v>
      </c>
      <c r="B194" s="70">
        <v>476</v>
      </c>
      <c r="C194" s="70">
        <v>18</v>
      </c>
      <c r="D194" s="70">
        <v>28</v>
      </c>
      <c r="E194" s="70">
        <v>2021</v>
      </c>
      <c r="F194" s="70" t="s">
        <v>160</v>
      </c>
      <c r="G194" s="70" t="s">
        <v>1893</v>
      </c>
      <c r="H194" s="70" t="s">
        <v>1894</v>
      </c>
      <c r="I194" s="148"/>
      <c r="J194" s="71">
        <v>29.568709852044819</v>
      </c>
      <c r="K194" s="71">
        <v>1.8009068150643717</v>
      </c>
      <c r="L194" s="71">
        <v>4.1949189752355736</v>
      </c>
      <c r="M194" s="71">
        <v>46.005397798065992</v>
      </c>
      <c r="N194" s="71">
        <v>55.787173700180325</v>
      </c>
      <c r="O194" s="71">
        <v>36.133980849445962</v>
      </c>
      <c r="P194" s="71">
        <v>21.774013999028558</v>
      </c>
      <c r="Q194" s="71">
        <v>3.0772924953818599</v>
      </c>
      <c r="R194" s="71">
        <v>0</v>
      </c>
      <c r="S194" s="71">
        <v>7.2342328188283922</v>
      </c>
      <c r="T194" s="72"/>
      <c r="U194" s="71">
        <v>6115595</v>
      </c>
      <c r="V194" s="71">
        <v>781</v>
      </c>
      <c r="W194" s="71">
        <v>97</v>
      </c>
      <c r="X194" s="71">
        <v>12001</v>
      </c>
      <c r="Y194" s="71">
        <v>22391</v>
      </c>
      <c r="Z194" s="71">
        <v>26586</v>
      </c>
      <c r="AA194" s="71">
        <v>4686</v>
      </c>
      <c r="AB194" s="71">
        <v>52705</v>
      </c>
      <c r="AC194" s="71">
        <v>0</v>
      </c>
      <c r="AD194" s="71">
        <v>7.2342328188283922</v>
      </c>
      <c r="AE194" s="72"/>
      <c r="AF194" s="71">
        <v>37368372.569929458</v>
      </c>
      <c r="AG194" s="71">
        <v>1388530.9410343394</v>
      </c>
      <c r="AH194" s="71">
        <v>947462.66279063583</v>
      </c>
      <c r="AI194" s="71">
        <v>77595839.852798596</v>
      </c>
      <c r="AJ194" s="71">
        <v>85461929.615805715</v>
      </c>
      <c r="AK194" s="71">
        <v>0</v>
      </c>
      <c r="AL194" s="71">
        <v>0</v>
      </c>
      <c r="AM194" s="71">
        <v>6918263.2069102526</v>
      </c>
      <c r="AN194" s="71">
        <v>0</v>
      </c>
      <c r="AO194" s="71">
        <v>0</v>
      </c>
      <c r="AP194" s="71">
        <v>209680398.849269</v>
      </c>
      <c r="AQ194" s="72"/>
      <c r="AR194" s="71">
        <v>1179</v>
      </c>
      <c r="AS194" s="71">
        <v>171</v>
      </c>
      <c r="AT194" s="71">
        <v>0</v>
      </c>
      <c r="AU194" s="71">
        <v>0</v>
      </c>
      <c r="AV194" s="71">
        <v>0</v>
      </c>
      <c r="AW194" s="71">
        <v>0</v>
      </c>
      <c r="AX194" s="71"/>
      <c r="AY194" s="72"/>
      <c r="AZ194" s="71">
        <v>5330.0999999999958</v>
      </c>
      <c r="BA194" s="71">
        <v>5580.5999999999967</v>
      </c>
      <c r="BB194" s="71">
        <v>0</v>
      </c>
      <c r="BC194" s="71">
        <v>0</v>
      </c>
      <c r="BD194" s="71">
        <v>0</v>
      </c>
      <c r="BE194" s="71">
        <v>0</v>
      </c>
      <c r="BF194" s="71"/>
      <c r="BG194" s="72"/>
      <c r="BH194" s="71">
        <v>0</v>
      </c>
      <c r="BI194" s="71">
        <v>0</v>
      </c>
      <c r="BJ194" s="71">
        <v>54.226999999999997</v>
      </c>
      <c r="BK194" s="71">
        <v>0</v>
      </c>
      <c r="BL194" s="71">
        <v>16.619</v>
      </c>
      <c r="BM194" s="71">
        <v>0</v>
      </c>
      <c r="BN194" s="72"/>
      <c r="BO194" s="71">
        <v>0</v>
      </c>
      <c r="BP194" s="71">
        <v>0</v>
      </c>
      <c r="BQ194" s="71">
        <v>6</v>
      </c>
      <c r="BR194" s="71">
        <v>0</v>
      </c>
      <c r="BS194" s="71">
        <v>1</v>
      </c>
      <c r="BT194" s="71">
        <v>0</v>
      </c>
      <c r="BU194"/>
      <c r="BV194" s="70">
        <v>57.192</v>
      </c>
      <c r="BW194" s="70">
        <v>0</v>
      </c>
      <c r="BX194" s="70">
        <v>13.654</v>
      </c>
      <c r="BY194" s="70">
        <v>0</v>
      </c>
      <c r="BZ194" s="70">
        <v>0</v>
      </c>
      <c r="CA194" s="70">
        <v>0</v>
      </c>
      <c r="CB194" s="70">
        <v>0</v>
      </c>
      <c r="CC194" s="70">
        <v>0</v>
      </c>
      <c r="CD194" s="70">
        <v>0</v>
      </c>
    </row>
    <row r="195" spans="1:82">
      <c r="A195" s="70" t="s">
        <v>1912</v>
      </c>
      <c r="B195" s="70">
        <v>476</v>
      </c>
      <c r="C195" s="70">
        <v>19</v>
      </c>
      <c r="D195" s="70">
        <v>28</v>
      </c>
      <c r="E195" s="70">
        <v>2022</v>
      </c>
      <c r="F195" s="70" t="s">
        <v>161</v>
      </c>
      <c r="G195" s="70" t="s">
        <v>1893</v>
      </c>
      <c r="H195" s="70" t="s">
        <v>1894</v>
      </c>
      <c r="I195" s="148"/>
      <c r="J195" s="71">
        <v>28.823264972170282</v>
      </c>
      <c r="K195" s="71">
        <v>1.7388579222155305</v>
      </c>
      <c r="L195" s="71">
        <v>3.4510166366596904</v>
      </c>
      <c r="M195" s="71">
        <v>44.311675749051737</v>
      </c>
      <c r="N195" s="71">
        <v>57.34534826755494</v>
      </c>
      <c r="O195" s="71">
        <v>38.339010220374533</v>
      </c>
      <c r="P195" s="71">
        <v>21.575217374354136</v>
      </c>
      <c r="Q195" s="71">
        <v>3.1052664525636806</v>
      </c>
      <c r="R195" s="71">
        <v>0</v>
      </c>
      <c r="S195" s="71">
        <v>6.3307254218197624</v>
      </c>
      <c r="T195" s="72"/>
      <c r="U195" s="71">
        <v>6418215</v>
      </c>
      <c r="V195" s="71">
        <v>781</v>
      </c>
      <c r="W195" s="71">
        <v>97</v>
      </c>
      <c r="X195" s="71">
        <v>12001</v>
      </c>
      <c r="Y195" s="71">
        <v>22738</v>
      </c>
      <c r="Z195" s="71">
        <v>26801</v>
      </c>
      <c r="AA195" s="71">
        <v>4714</v>
      </c>
      <c r="AB195" s="71">
        <v>52748</v>
      </c>
      <c r="AC195" s="71">
        <v>0</v>
      </c>
      <c r="AD195" s="71">
        <v>6.3307254218197624</v>
      </c>
      <c r="AE195" s="72"/>
      <c r="AF195" s="71">
        <v>35675824.876683906</v>
      </c>
      <c r="AG195" s="71">
        <v>1392518.4310245097</v>
      </c>
      <c r="AH195" s="71">
        <v>937842.78760709043</v>
      </c>
      <c r="AI195" s="71">
        <v>73390643.68861784</v>
      </c>
      <c r="AJ195" s="71">
        <v>95398718.94913511</v>
      </c>
      <c r="AK195" s="71">
        <v>0</v>
      </c>
      <c r="AL195" s="71">
        <v>0</v>
      </c>
      <c r="AM195" s="71">
        <v>6811206.5253865318</v>
      </c>
      <c r="AN195" s="71">
        <v>0</v>
      </c>
      <c r="AO195" s="71">
        <v>0</v>
      </c>
      <c r="AP195" s="71">
        <v>213606755.25845501</v>
      </c>
      <c r="AQ195" s="72"/>
      <c r="AR195" s="71">
        <v>1304</v>
      </c>
      <c r="AS195" s="71">
        <v>173</v>
      </c>
      <c r="AT195" s="71">
        <v>0</v>
      </c>
      <c r="AU195" s="71">
        <v>0</v>
      </c>
      <c r="AV195" s="71">
        <v>0</v>
      </c>
      <c r="AW195" s="71">
        <v>0</v>
      </c>
      <c r="AX195" s="71"/>
      <c r="AY195" s="72"/>
      <c r="AZ195" s="71">
        <v>5972.0999999999913</v>
      </c>
      <c r="BA195" s="71">
        <v>5640.4999999999964</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1913</v>
      </c>
      <c r="B196" s="70">
        <v>476</v>
      </c>
      <c r="C196" s="70">
        <v>20</v>
      </c>
      <c r="D196" s="70">
        <v>28</v>
      </c>
      <c r="E196" s="70">
        <v>2023</v>
      </c>
      <c r="F196" s="70" t="s">
        <v>1539</v>
      </c>
      <c r="G196" s="70" t="s">
        <v>1893</v>
      </c>
      <c r="H196" s="70" t="s">
        <v>1894</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1419</v>
      </c>
      <c r="AS196" s="71">
        <v>174</v>
      </c>
      <c r="AT196" s="71">
        <v>0</v>
      </c>
      <c r="AU196" s="71">
        <v>0</v>
      </c>
      <c r="AV196" s="71">
        <v>0</v>
      </c>
      <c r="AW196" s="71">
        <v>0</v>
      </c>
      <c r="AX196" s="71"/>
      <c r="AY196" s="72"/>
      <c r="AZ196" s="71">
        <v>6534.6999999999853</v>
      </c>
      <c r="BA196" s="71">
        <v>5678.6999999999962</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1914</v>
      </c>
      <c r="B197" s="70">
        <v>476</v>
      </c>
      <c r="C197" s="70">
        <v>21</v>
      </c>
      <c r="D197" s="70">
        <v>28</v>
      </c>
      <c r="E197" s="70">
        <v>2024</v>
      </c>
      <c r="F197" s="70" t="s">
        <v>1554</v>
      </c>
      <c r="G197" s="1064" t="s">
        <v>1893</v>
      </c>
      <c r="H197" s="70" t="s">
        <v>1894</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1915</v>
      </c>
      <c r="B198" s="70">
        <v>1</v>
      </c>
      <c r="C198" s="70">
        <v>1</v>
      </c>
      <c r="D198" s="70">
        <v>1</v>
      </c>
      <c r="E198" s="70">
        <v>1990</v>
      </c>
      <c r="F198" s="70" t="s">
        <v>787</v>
      </c>
      <c r="G198" s="1064" t="s">
        <v>1916</v>
      </c>
      <c r="H198" s="70" t="s">
        <v>1917</v>
      </c>
      <c r="I198" s="148" t="s">
        <v>793</v>
      </c>
      <c r="J198" s="71">
        <v>1834.844820912974</v>
      </c>
      <c r="K198" s="71">
        <v>3.7542856459635812</v>
      </c>
      <c r="L198" s="71">
        <v>0.36754873423043383</v>
      </c>
      <c r="M198" s="71">
        <v>28.015141213203609</v>
      </c>
      <c r="N198" s="71">
        <v>57.856422883848609</v>
      </c>
      <c r="O198" s="71">
        <v>35.442707372056432</v>
      </c>
      <c r="P198" s="71">
        <v>20.003204679277498</v>
      </c>
      <c r="Q198" s="71">
        <v>3.0831562811833</v>
      </c>
      <c r="R198" s="71">
        <v>45.65886346467083</v>
      </c>
      <c r="S198" s="71">
        <v>2.935813013119652</v>
      </c>
      <c r="T198" s="72"/>
      <c r="U198" s="71">
        <v>43638044</v>
      </c>
      <c r="V198" s="71">
        <v>1155</v>
      </c>
      <c r="W198" s="71">
        <v>4</v>
      </c>
      <c r="X198" s="71">
        <v>8756</v>
      </c>
      <c r="Y198" s="71">
        <v>17840</v>
      </c>
      <c r="Z198" s="71">
        <v>14578</v>
      </c>
      <c r="AA198" s="71">
        <v>4857</v>
      </c>
      <c r="AB198" s="71">
        <v>50060</v>
      </c>
      <c r="AC198" s="71">
        <v>7908197.333333333</v>
      </c>
      <c r="AD198" s="71">
        <v>2.935813013119652</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1918</v>
      </c>
      <c r="B199" s="70">
        <v>2</v>
      </c>
      <c r="C199" s="70">
        <v>2</v>
      </c>
      <c r="D199" s="70">
        <v>1</v>
      </c>
      <c r="E199" s="70">
        <v>2005</v>
      </c>
      <c r="F199" s="70" t="s">
        <v>789</v>
      </c>
      <c r="G199" s="70" t="s">
        <v>1916</v>
      </c>
      <c r="H199" s="70" t="s">
        <v>1917</v>
      </c>
      <c r="I199" s="148"/>
      <c r="J199" s="71">
        <v>450.40174509052832</v>
      </c>
      <c r="K199" s="71">
        <v>3.0418759380903322</v>
      </c>
      <c r="L199" s="71">
        <v>2.2707192039953239</v>
      </c>
      <c r="M199" s="71">
        <v>85.416320121834858</v>
      </c>
      <c r="N199" s="71">
        <v>86.605319063368114</v>
      </c>
      <c r="O199" s="71">
        <v>44.120793488413987</v>
      </c>
      <c r="P199" s="71">
        <v>17.43437638235465</v>
      </c>
      <c r="Q199" s="71">
        <v>3.0002705045107199</v>
      </c>
      <c r="R199" s="71">
        <v>50.399469789750697</v>
      </c>
      <c r="S199" s="71">
        <v>6.5554075071605036</v>
      </c>
      <c r="T199" s="72"/>
      <c r="U199" s="71">
        <v>10465166</v>
      </c>
      <c r="V199" s="71">
        <v>1020</v>
      </c>
      <c r="W199" s="71">
        <v>21</v>
      </c>
      <c r="X199" s="71">
        <v>11929</v>
      </c>
      <c r="Y199" s="71">
        <v>20852</v>
      </c>
      <c r="Z199" s="71">
        <v>21000</v>
      </c>
      <c r="AA199" s="71">
        <v>3467</v>
      </c>
      <c r="AB199" s="71">
        <v>50926</v>
      </c>
      <c r="AC199" s="71">
        <v>8912102.666666666</v>
      </c>
      <c r="AD199" s="71">
        <v>6.5554075071605036</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1919</v>
      </c>
      <c r="B200" s="70">
        <v>3</v>
      </c>
      <c r="C200" s="70">
        <v>3</v>
      </c>
      <c r="D200" s="70">
        <v>1</v>
      </c>
      <c r="E200" s="70">
        <v>2006</v>
      </c>
      <c r="F200" s="70" t="s">
        <v>790</v>
      </c>
      <c r="G200" s="70" t="s">
        <v>1916</v>
      </c>
      <c r="H200" s="70" t="s">
        <v>1917</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1920</v>
      </c>
      <c r="B201" s="70">
        <v>4</v>
      </c>
      <c r="C201" s="70">
        <v>4</v>
      </c>
      <c r="D201" s="70">
        <v>1</v>
      </c>
      <c r="E201" s="70">
        <v>2007</v>
      </c>
      <c r="F201" s="70" t="s">
        <v>791</v>
      </c>
      <c r="G201" s="70" t="s">
        <v>1916</v>
      </c>
      <c r="H201" s="70" t="s">
        <v>1917</v>
      </c>
      <c r="I201" s="148"/>
      <c r="J201" s="71">
        <v>1268.7124044888531</v>
      </c>
      <c r="K201" s="71">
        <v>2.7636935954051491</v>
      </c>
      <c r="L201" s="71">
        <v>0.28791428139513481</v>
      </c>
      <c r="M201" s="71">
        <v>85.087226310388573</v>
      </c>
      <c r="N201" s="71">
        <v>83.886251170860731</v>
      </c>
      <c r="O201" s="71">
        <v>42.949423044106602</v>
      </c>
      <c r="P201" s="71">
        <v>16.36633702029285</v>
      </c>
      <c r="Q201" s="71">
        <v>3.1893042936381102</v>
      </c>
      <c r="R201" s="71">
        <v>44.754232551759138</v>
      </c>
      <c r="S201" s="71">
        <v>7.6595279242417611</v>
      </c>
      <c r="T201" s="72"/>
      <c r="U201" s="71">
        <v>35823237</v>
      </c>
      <c r="V201" s="71">
        <v>933</v>
      </c>
      <c r="W201" s="71">
        <v>5</v>
      </c>
      <c r="X201" s="71">
        <v>13629</v>
      </c>
      <c r="Y201" s="71">
        <v>21263</v>
      </c>
      <c r="Z201" s="71">
        <v>21251</v>
      </c>
      <c r="AA201" s="71">
        <v>3205</v>
      </c>
      <c r="AB201" s="71">
        <v>51272</v>
      </c>
      <c r="AC201" s="71">
        <v>8140928.333333333</v>
      </c>
      <c r="AD201" s="71">
        <v>7.6595279242417611</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1921</v>
      </c>
      <c r="B202" s="70">
        <v>5</v>
      </c>
      <c r="C202" s="70">
        <v>5</v>
      </c>
      <c r="D202" s="70">
        <v>1</v>
      </c>
      <c r="E202" s="70">
        <v>2008</v>
      </c>
      <c r="F202" s="70" t="s">
        <v>792</v>
      </c>
      <c r="G202" s="70" t="s">
        <v>1916</v>
      </c>
      <c r="H202" s="70" t="s">
        <v>1917</v>
      </c>
      <c r="I202" s="148"/>
      <c r="J202" s="71">
        <v>1224.1207750670931</v>
      </c>
      <c r="K202" s="71">
        <v>2.081624855013728</v>
      </c>
      <c r="L202" s="71">
        <v>0.25488007499735887</v>
      </c>
      <c r="M202" s="71">
        <v>85.870563861708916</v>
      </c>
      <c r="N202" s="71">
        <v>90.683892930127968</v>
      </c>
      <c r="O202" s="71">
        <v>41.479420690355241</v>
      </c>
      <c r="P202" s="71">
        <v>15.65399243241994</v>
      </c>
      <c r="Q202" s="71">
        <v>3.1222130302754798</v>
      </c>
      <c r="R202" s="71">
        <v>42.251401126120122</v>
      </c>
      <c r="S202" s="71">
        <v>4.7725066179165303</v>
      </c>
      <c r="T202" s="72"/>
      <c r="U202" s="71">
        <v>39276490</v>
      </c>
      <c r="V202" s="71">
        <v>933</v>
      </c>
      <c r="W202" s="71">
        <v>5</v>
      </c>
      <c r="X202" s="71">
        <v>13629</v>
      </c>
      <c r="Y202" s="71">
        <v>21232</v>
      </c>
      <c r="Z202" s="71">
        <v>21244</v>
      </c>
      <c r="AA202" s="71">
        <v>3069</v>
      </c>
      <c r="AB202" s="71">
        <v>51019</v>
      </c>
      <c r="AC202" s="71">
        <v>7980708.333333333</v>
      </c>
      <c r="AD202" s="71">
        <v>4.7725066179165303</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1922</v>
      </c>
      <c r="B203" s="70">
        <v>6</v>
      </c>
      <c r="C203" s="70">
        <v>6</v>
      </c>
      <c r="D203" s="70">
        <v>1</v>
      </c>
      <c r="E203" s="70">
        <v>2009</v>
      </c>
      <c r="F203" s="70" t="s">
        <v>176</v>
      </c>
      <c r="G203" s="70" t="s">
        <v>1916</v>
      </c>
      <c r="H203" s="70" t="s">
        <v>1917</v>
      </c>
      <c r="I203" s="148"/>
      <c r="J203" s="71">
        <v>905.7396999255028</v>
      </c>
      <c r="K203" s="71">
        <v>2.960346681353899</v>
      </c>
      <c r="L203" s="71">
        <v>0</v>
      </c>
      <c r="M203" s="71">
        <v>77.715444444290341</v>
      </c>
      <c r="N203" s="71">
        <v>82.748343478586875</v>
      </c>
      <c r="O203" s="71">
        <v>41.948517202231102</v>
      </c>
      <c r="P203" s="71">
        <v>14.647010877461209</v>
      </c>
      <c r="Q203" s="71">
        <v>2.9603981547062199</v>
      </c>
      <c r="R203" s="71">
        <v>35.919326208976678</v>
      </c>
      <c r="S203" s="71">
        <v>4.5408892399705216</v>
      </c>
      <c r="T203" s="72"/>
      <c r="U203" s="71">
        <v>24042684</v>
      </c>
      <c r="V203" s="71">
        <v>1080</v>
      </c>
      <c r="W203" s="71">
        <v>0</v>
      </c>
      <c r="X203" s="71">
        <v>14182</v>
      </c>
      <c r="Y203" s="71">
        <v>21203</v>
      </c>
      <c r="Z203" s="71">
        <v>21206</v>
      </c>
      <c r="AA203" s="71">
        <v>2948</v>
      </c>
      <c r="AB203" s="71">
        <v>50781</v>
      </c>
      <c r="AC203" s="71">
        <v>6618986</v>
      </c>
      <c r="AD203" s="71">
        <v>4.5408892399705216</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435</v>
      </c>
      <c r="BK203" s="71">
        <v>0</v>
      </c>
      <c r="BL203" s="71">
        <v>15.1</v>
      </c>
      <c r="BM203" s="71">
        <v>0</v>
      </c>
      <c r="BN203" s="72"/>
      <c r="BO203" s="71">
        <v>0</v>
      </c>
      <c r="BP203" s="71">
        <v>0</v>
      </c>
      <c r="BQ203" s="71">
        <v>1</v>
      </c>
      <c r="BR203" s="71">
        <v>0</v>
      </c>
      <c r="BS203" s="71">
        <v>2</v>
      </c>
      <c r="BT203" s="71">
        <v>0</v>
      </c>
      <c r="BU203"/>
      <c r="BV203" s="70">
        <v>450.1</v>
      </c>
      <c r="BW203" s="70">
        <v>0</v>
      </c>
      <c r="BX203" s="70">
        <v>0</v>
      </c>
      <c r="BY203" s="70">
        <v>0</v>
      </c>
      <c r="BZ203" s="70">
        <v>0</v>
      </c>
      <c r="CA203" s="70">
        <v>0</v>
      </c>
      <c r="CB203" s="70">
        <v>0</v>
      </c>
      <c r="CC203" s="70">
        <v>0</v>
      </c>
      <c r="CD203" s="70">
        <v>0</v>
      </c>
    </row>
    <row r="204" spans="1:82">
      <c r="A204" s="70" t="s">
        <v>1923</v>
      </c>
      <c r="B204" s="70">
        <v>7</v>
      </c>
      <c r="C204" s="70">
        <v>7</v>
      </c>
      <c r="D204" s="70">
        <v>1</v>
      </c>
      <c r="E204" s="70">
        <v>2010</v>
      </c>
      <c r="F204" s="70" t="s">
        <v>177</v>
      </c>
      <c r="G204" s="70" t="s">
        <v>1916</v>
      </c>
      <c r="H204" s="70" t="s">
        <v>1917</v>
      </c>
      <c r="I204" s="148"/>
      <c r="J204" s="71">
        <v>1094.1368850066251</v>
      </c>
      <c r="K204" s="71">
        <v>2.5764020720119909</v>
      </c>
      <c r="L204" s="71">
        <v>0</v>
      </c>
      <c r="M204" s="71">
        <v>88.71096200022933</v>
      </c>
      <c r="N204" s="71">
        <v>105.3028837325801</v>
      </c>
      <c r="O204" s="71">
        <v>41.785996354520471</v>
      </c>
      <c r="P204" s="71">
        <v>14.614512627837071</v>
      </c>
      <c r="Q204" s="71">
        <v>3.07334121661167</v>
      </c>
      <c r="R204" s="71">
        <v>34.182954563197683</v>
      </c>
      <c r="S204" s="71">
        <v>4.5513519966731959</v>
      </c>
      <c r="T204" s="72"/>
      <c r="U204" s="71">
        <v>29238307</v>
      </c>
      <c r="V204" s="71">
        <v>1080</v>
      </c>
      <c r="W204" s="71">
        <v>0</v>
      </c>
      <c r="X204" s="71">
        <v>14182</v>
      </c>
      <c r="Y204" s="71">
        <v>21269</v>
      </c>
      <c r="Z204" s="71">
        <v>21222</v>
      </c>
      <c r="AA204" s="71">
        <v>2868</v>
      </c>
      <c r="AB204" s="71">
        <v>50516</v>
      </c>
      <c r="AC204" s="71">
        <v>5969320.333333333</v>
      </c>
      <c r="AD204" s="71">
        <v>4.5513519966731959</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471.45499999999998</v>
      </c>
      <c r="BK204" s="71">
        <v>0</v>
      </c>
      <c r="BL204" s="71">
        <v>13.782</v>
      </c>
      <c r="BM204" s="71">
        <v>0</v>
      </c>
      <c r="BN204" s="72"/>
      <c r="BO204" s="71">
        <v>0</v>
      </c>
      <c r="BP204" s="71">
        <v>0</v>
      </c>
      <c r="BQ204" s="71">
        <v>1</v>
      </c>
      <c r="BR204" s="71">
        <v>0</v>
      </c>
      <c r="BS204" s="71">
        <v>2</v>
      </c>
      <c r="BT204" s="71">
        <v>0</v>
      </c>
      <c r="BU204"/>
      <c r="BV204" s="70">
        <v>485.23700000000002</v>
      </c>
      <c r="BW204" s="70">
        <v>0</v>
      </c>
      <c r="BX204" s="70">
        <v>0</v>
      </c>
      <c r="BY204" s="70">
        <v>0</v>
      </c>
      <c r="BZ204" s="70">
        <v>0</v>
      </c>
      <c r="CA204" s="70">
        <v>0</v>
      </c>
      <c r="CB204" s="70">
        <v>0</v>
      </c>
      <c r="CC204" s="70">
        <v>0</v>
      </c>
      <c r="CD204" s="70">
        <v>0</v>
      </c>
    </row>
    <row r="205" spans="1:82">
      <c r="A205" s="70" t="s">
        <v>1924</v>
      </c>
      <c r="B205" s="70">
        <v>8</v>
      </c>
      <c r="C205" s="70">
        <v>8</v>
      </c>
      <c r="D205" s="70">
        <v>1</v>
      </c>
      <c r="E205" s="70">
        <v>2011</v>
      </c>
      <c r="F205" s="70" t="s">
        <v>178</v>
      </c>
      <c r="G205" s="70" t="s">
        <v>1916</v>
      </c>
      <c r="H205" s="70" t="s">
        <v>1917</v>
      </c>
      <c r="I205" s="148"/>
      <c r="J205" s="71">
        <v>962.53802741216987</v>
      </c>
      <c r="K205" s="71">
        <v>2.91259713119205</v>
      </c>
      <c r="L205" s="71">
        <v>0</v>
      </c>
      <c r="M205" s="71">
        <v>83.106521904261527</v>
      </c>
      <c r="N205" s="71">
        <v>97.192626912670349</v>
      </c>
      <c r="O205" s="71">
        <v>41.209692910795525</v>
      </c>
      <c r="P205" s="71">
        <v>14.207022166352644</v>
      </c>
      <c r="Q205" s="71">
        <v>3.5571338949431701</v>
      </c>
      <c r="R205" s="71">
        <v>29.969286648929909</v>
      </c>
      <c r="S205" s="71">
        <v>4.695240369652554</v>
      </c>
      <c r="T205" s="72"/>
      <c r="U205" s="71">
        <v>26537548</v>
      </c>
      <c r="V205" s="71">
        <v>1080</v>
      </c>
      <c r="W205" s="71">
        <v>0</v>
      </c>
      <c r="X205" s="71">
        <v>14182</v>
      </c>
      <c r="Y205" s="71">
        <v>21432</v>
      </c>
      <c r="Z205" s="71">
        <v>21384</v>
      </c>
      <c r="AA205" s="71">
        <v>2871</v>
      </c>
      <c r="AB205" s="71">
        <v>50688</v>
      </c>
      <c r="AC205" s="71">
        <v>5224838</v>
      </c>
      <c r="AD205" s="71">
        <v>4.695240369652554</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450.17899999999997</v>
      </c>
      <c r="BK205" s="71">
        <v>0</v>
      </c>
      <c r="BL205" s="71">
        <v>13.962</v>
      </c>
      <c r="BM205" s="71">
        <v>0</v>
      </c>
      <c r="BN205" s="72"/>
      <c r="BO205" s="71">
        <v>0</v>
      </c>
      <c r="BP205" s="71">
        <v>0</v>
      </c>
      <c r="BQ205" s="71">
        <v>1</v>
      </c>
      <c r="BR205" s="71">
        <v>0</v>
      </c>
      <c r="BS205" s="71">
        <v>2</v>
      </c>
      <c r="BT205" s="71">
        <v>0</v>
      </c>
      <c r="BU205"/>
      <c r="BV205" s="70">
        <v>464.14100000000002</v>
      </c>
      <c r="BW205" s="70">
        <v>0</v>
      </c>
      <c r="BX205" s="70">
        <v>0</v>
      </c>
      <c r="BY205" s="70">
        <v>0</v>
      </c>
      <c r="BZ205" s="70">
        <v>0</v>
      </c>
      <c r="CA205" s="70">
        <v>0</v>
      </c>
      <c r="CB205" s="70">
        <v>0</v>
      </c>
      <c r="CC205" s="70">
        <v>0</v>
      </c>
      <c r="CD205" s="70">
        <v>0</v>
      </c>
    </row>
    <row r="206" spans="1:82">
      <c r="A206" s="70" t="s">
        <v>1925</v>
      </c>
      <c r="B206" s="70">
        <v>9</v>
      </c>
      <c r="C206" s="70">
        <v>9</v>
      </c>
      <c r="D206" s="70">
        <v>1</v>
      </c>
      <c r="E206" s="70">
        <v>2012</v>
      </c>
      <c r="F206" s="70" t="s">
        <v>179</v>
      </c>
      <c r="G206" s="70" t="s">
        <v>1916</v>
      </c>
      <c r="H206" s="70" t="s">
        <v>1917</v>
      </c>
      <c r="I206" s="148"/>
      <c r="J206" s="71">
        <v>1168.1607061459299</v>
      </c>
      <c r="K206" s="71">
        <v>2.698895367622336</v>
      </c>
      <c r="L206" s="71">
        <v>0</v>
      </c>
      <c r="M206" s="71">
        <v>91.125489608929698</v>
      </c>
      <c r="N206" s="71">
        <v>95.464840605942598</v>
      </c>
      <c r="O206" s="71">
        <v>41.397813492063598</v>
      </c>
      <c r="P206" s="71">
        <v>13.939490239293715</v>
      </c>
      <c r="Q206" s="71">
        <v>3.9271997270229599</v>
      </c>
      <c r="R206" s="71">
        <v>37.308955834147341</v>
      </c>
      <c r="S206" s="71">
        <v>4.4901925889866039</v>
      </c>
      <c r="T206" s="72"/>
      <c r="U206" s="71">
        <v>30412073</v>
      </c>
      <c r="V206" s="71">
        <v>1080</v>
      </c>
      <c r="W206" s="71">
        <v>0</v>
      </c>
      <c r="X206" s="71">
        <v>14182</v>
      </c>
      <c r="Y206" s="71">
        <v>21893</v>
      </c>
      <c r="Z206" s="71">
        <v>21652</v>
      </c>
      <c r="AA206" s="71">
        <v>2801</v>
      </c>
      <c r="AB206" s="71">
        <v>51507</v>
      </c>
      <c r="AC206" s="71">
        <v>6335964</v>
      </c>
      <c r="AD206" s="71">
        <v>4.4901925889866039</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607.94799999999998</v>
      </c>
      <c r="BK206" s="71">
        <v>0</v>
      </c>
      <c r="BL206" s="71">
        <v>10.993</v>
      </c>
      <c r="BM206" s="71">
        <v>0</v>
      </c>
      <c r="BN206" s="72"/>
      <c r="BO206" s="71">
        <v>0</v>
      </c>
      <c r="BP206" s="71">
        <v>0</v>
      </c>
      <c r="BQ206" s="71">
        <v>1</v>
      </c>
      <c r="BR206" s="71">
        <v>0</v>
      </c>
      <c r="BS206" s="71">
        <v>2</v>
      </c>
      <c r="BT206" s="71">
        <v>0</v>
      </c>
      <c r="BU206"/>
      <c r="BV206" s="70">
        <v>618.94100000000003</v>
      </c>
      <c r="BW206" s="70">
        <v>0</v>
      </c>
      <c r="BX206" s="70">
        <v>0</v>
      </c>
      <c r="BY206" s="70">
        <v>0</v>
      </c>
      <c r="BZ206" s="70">
        <v>0</v>
      </c>
      <c r="CA206" s="70">
        <v>0</v>
      </c>
      <c r="CB206" s="70">
        <v>0</v>
      </c>
      <c r="CC206" s="70">
        <v>0</v>
      </c>
      <c r="CD206" s="70">
        <v>0</v>
      </c>
    </row>
    <row r="207" spans="1:82">
      <c r="A207" s="70" t="s">
        <v>1926</v>
      </c>
      <c r="B207" s="70">
        <v>10</v>
      </c>
      <c r="C207" s="70">
        <v>10</v>
      </c>
      <c r="D207" s="70">
        <v>1</v>
      </c>
      <c r="E207" s="70">
        <v>2013</v>
      </c>
      <c r="F207" s="70" t="s">
        <v>180</v>
      </c>
      <c r="G207" s="70" t="s">
        <v>1916</v>
      </c>
      <c r="H207" s="70" t="s">
        <v>1917</v>
      </c>
      <c r="I207" s="148"/>
      <c r="J207" s="71">
        <v>1035.1564667573209</v>
      </c>
      <c r="K207" s="71">
        <v>2.1895744554873122</v>
      </c>
      <c r="L207" s="71">
        <v>0</v>
      </c>
      <c r="M207" s="71">
        <v>89.044431654599904</v>
      </c>
      <c r="N207" s="71">
        <v>92.446166103215418</v>
      </c>
      <c r="O207" s="71">
        <v>39.917653900256852</v>
      </c>
      <c r="P207" s="71">
        <v>14.086926254082272</v>
      </c>
      <c r="Q207" s="71">
        <v>3.9889598084815399</v>
      </c>
      <c r="R207" s="71">
        <v>36.357961042384211</v>
      </c>
      <c r="S207" s="71">
        <v>4.7228687926889172</v>
      </c>
      <c r="T207" s="72"/>
      <c r="U207" s="71">
        <v>26965042</v>
      </c>
      <c r="V207" s="71">
        <v>1080</v>
      </c>
      <c r="W207" s="71">
        <v>0</v>
      </c>
      <c r="X207" s="71">
        <v>14182</v>
      </c>
      <c r="Y207" s="71">
        <v>21970</v>
      </c>
      <c r="Z207" s="71">
        <v>21810</v>
      </c>
      <c r="AA207" s="71">
        <v>2820</v>
      </c>
      <c r="AB207" s="71">
        <v>51567</v>
      </c>
      <c r="AC207" s="71">
        <v>6027125</v>
      </c>
      <c r="AD207" s="71">
        <v>4.7228687926889172</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636.61800000000005</v>
      </c>
      <c r="BK207" s="71">
        <v>0</v>
      </c>
      <c r="BL207" s="71">
        <v>11.349</v>
      </c>
      <c r="BM207" s="71">
        <v>0</v>
      </c>
      <c r="BN207" s="72"/>
      <c r="BO207" s="71">
        <v>0</v>
      </c>
      <c r="BP207" s="71">
        <v>0</v>
      </c>
      <c r="BQ207" s="71">
        <v>1</v>
      </c>
      <c r="BR207" s="71">
        <v>0</v>
      </c>
      <c r="BS207" s="71">
        <v>2</v>
      </c>
      <c r="BT207" s="71">
        <v>0</v>
      </c>
      <c r="BU207"/>
      <c r="BV207" s="70">
        <v>647.96699999999998</v>
      </c>
      <c r="BW207" s="70">
        <v>0</v>
      </c>
      <c r="BX207" s="70">
        <v>0</v>
      </c>
      <c r="BY207" s="70">
        <v>0</v>
      </c>
      <c r="BZ207" s="70">
        <v>0</v>
      </c>
      <c r="CA207" s="70">
        <v>0</v>
      </c>
      <c r="CB207" s="70">
        <v>0</v>
      </c>
      <c r="CC207" s="70">
        <v>0</v>
      </c>
      <c r="CD207" s="70">
        <v>0</v>
      </c>
    </row>
    <row r="208" spans="1:82">
      <c r="A208" s="70" t="s">
        <v>1927</v>
      </c>
      <c r="B208" s="70">
        <v>11</v>
      </c>
      <c r="C208" s="70">
        <v>11</v>
      </c>
      <c r="D208" s="70">
        <v>1</v>
      </c>
      <c r="E208" s="70">
        <v>2014</v>
      </c>
      <c r="F208" s="70" t="s">
        <v>181</v>
      </c>
      <c r="G208" s="70" t="s">
        <v>1916</v>
      </c>
      <c r="H208" s="70" t="s">
        <v>1917</v>
      </c>
      <c r="I208" s="148"/>
      <c r="J208" s="71">
        <v>1515.930027994983</v>
      </c>
      <c r="K208" s="71">
        <v>2.0442360586263089</v>
      </c>
      <c r="L208" s="71">
        <v>0.13025616491681291</v>
      </c>
      <c r="M208" s="71">
        <v>76.033947937282008</v>
      </c>
      <c r="N208" s="71">
        <v>89.261654352975782</v>
      </c>
      <c r="O208" s="71">
        <v>38.23935583302525</v>
      </c>
      <c r="P208" s="71">
        <v>14.044657376920174</v>
      </c>
      <c r="Q208" s="71">
        <v>3.85641100136624</v>
      </c>
      <c r="R208" s="71">
        <v>35.37537518704805</v>
      </c>
      <c r="S208" s="71">
        <v>5.8214646851183414</v>
      </c>
      <c r="T208" s="72"/>
      <c r="U208" s="71">
        <v>44342656</v>
      </c>
      <c r="V208" s="71">
        <v>834</v>
      </c>
      <c r="W208" s="71">
        <v>5</v>
      </c>
      <c r="X208" s="71">
        <v>12602</v>
      </c>
      <c r="Y208" s="71">
        <v>22271</v>
      </c>
      <c r="Z208" s="71">
        <v>22005</v>
      </c>
      <c r="AA208" s="71">
        <v>2797</v>
      </c>
      <c r="AB208" s="71">
        <v>51961</v>
      </c>
      <c r="AC208" s="71">
        <v>5882679.333333333</v>
      </c>
      <c r="AD208" s="71">
        <v>5.8214646851183414</v>
      </c>
      <c r="AE208" s="72"/>
      <c r="AF208" s="71"/>
      <c r="AG208" s="71"/>
      <c r="AH208" s="71"/>
      <c r="AI208" s="71"/>
      <c r="AJ208" s="71"/>
      <c r="AK208" s="71"/>
      <c r="AL208" s="71"/>
      <c r="AM208" s="71"/>
      <c r="AN208" s="71"/>
      <c r="AO208" s="71"/>
      <c r="AP208" s="71"/>
      <c r="AQ208" s="72"/>
      <c r="AR208" s="71">
        <v>239</v>
      </c>
      <c r="AS208" s="71">
        <v>56</v>
      </c>
      <c r="AT208" s="71">
        <v>0</v>
      </c>
      <c r="AU208" s="71">
        <v>0</v>
      </c>
      <c r="AV208" s="71">
        <v>0</v>
      </c>
      <c r="AW208" s="71">
        <v>0</v>
      </c>
      <c r="AX208" s="71"/>
      <c r="AY208" s="72"/>
      <c r="AZ208" s="71">
        <v>1036.5999999999999</v>
      </c>
      <c r="BA208" s="71">
        <v>1224.2</v>
      </c>
      <c r="BB208" s="71">
        <v>0</v>
      </c>
      <c r="BC208" s="71">
        <v>0</v>
      </c>
      <c r="BD208" s="71">
        <v>0</v>
      </c>
      <c r="BE208" s="71">
        <v>0</v>
      </c>
      <c r="BF208" s="71"/>
      <c r="BG208" s="72"/>
      <c r="BH208" s="71">
        <v>0</v>
      </c>
      <c r="BI208" s="71">
        <v>0</v>
      </c>
      <c r="BJ208" s="71">
        <v>615.35</v>
      </c>
      <c r="BK208" s="71">
        <v>0</v>
      </c>
      <c r="BL208" s="71">
        <v>10.426</v>
      </c>
      <c r="BM208" s="71">
        <v>0</v>
      </c>
      <c r="BN208" s="72"/>
      <c r="BO208" s="71">
        <v>0</v>
      </c>
      <c r="BP208" s="71">
        <v>0</v>
      </c>
      <c r="BQ208" s="71">
        <v>1</v>
      </c>
      <c r="BR208" s="71">
        <v>0</v>
      </c>
      <c r="BS208" s="71">
        <v>2</v>
      </c>
      <c r="BT208" s="71">
        <v>0</v>
      </c>
      <c r="BU208"/>
      <c r="BV208" s="70">
        <v>625.77599999999995</v>
      </c>
      <c r="BW208" s="70">
        <v>0</v>
      </c>
      <c r="BX208" s="70">
        <v>0</v>
      </c>
      <c r="BY208" s="70">
        <v>0</v>
      </c>
      <c r="BZ208" s="70">
        <v>0</v>
      </c>
      <c r="CA208" s="70">
        <v>0</v>
      </c>
      <c r="CB208" s="70">
        <v>0</v>
      </c>
      <c r="CC208" s="70">
        <v>0</v>
      </c>
      <c r="CD208" s="70">
        <v>0</v>
      </c>
    </row>
    <row r="209" spans="1:82">
      <c r="A209" s="70" t="s">
        <v>1928</v>
      </c>
      <c r="B209" s="70">
        <v>12</v>
      </c>
      <c r="C209" s="70">
        <v>12</v>
      </c>
      <c r="D209" s="70">
        <v>1</v>
      </c>
      <c r="E209" s="70">
        <v>2015</v>
      </c>
      <c r="F209" s="70" t="s">
        <v>182</v>
      </c>
      <c r="G209" s="70" t="s">
        <v>1916</v>
      </c>
      <c r="H209" s="70" t="s">
        <v>1917</v>
      </c>
      <c r="I209" s="148"/>
      <c r="J209" s="71">
        <v>2089.2608855115432</v>
      </c>
      <c r="K209" s="71">
        <v>1.967515531879982</v>
      </c>
      <c r="L209" s="71">
        <v>0.13922703419394511</v>
      </c>
      <c r="M209" s="71">
        <v>73.545032235423079</v>
      </c>
      <c r="N209" s="71">
        <v>82.37860241973226</v>
      </c>
      <c r="O209" s="71">
        <v>38.050413110803973</v>
      </c>
      <c r="P209" s="71">
        <v>13.970323441530235</v>
      </c>
      <c r="Q209" s="71">
        <v>3.7847681656509802</v>
      </c>
      <c r="R209" s="71">
        <v>35.118783434234523</v>
      </c>
      <c r="S209" s="71">
        <v>5.079219088734459</v>
      </c>
      <c r="T209" s="72"/>
      <c r="U209" s="71">
        <v>66825188</v>
      </c>
      <c r="V209" s="71">
        <v>834</v>
      </c>
      <c r="W209" s="71">
        <v>5</v>
      </c>
      <c r="X209" s="71">
        <v>12602</v>
      </c>
      <c r="Y209" s="71">
        <v>22405</v>
      </c>
      <c r="Z209" s="71">
        <v>22107</v>
      </c>
      <c r="AA209" s="71">
        <v>2780</v>
      </c>
      <c r="AB209" s="71">
        <v>52093</v>
      </c>
      <c r="AC209" s="71">
        <v>6002983</v>
      </c>
      <c r="AD209" s="71">
        <v>5.079219088734459</v>
      </c>
      <c r="AE209" s="72"/>
      <c r="AF209" s="71">
        <v>589199314.97132039</v>
      </c>
      <c r="AG209" s="71">
        <v>1380014.1252250089</v>
      </c>
      <c r="AH209" s="71">
        <v>30483.493923785289</v>
      </c>
      <c r="AI209" s="71">
        <v>80948506.570542887</v>
      </c>
      <c r="AJ209" s="71">
        <v>101456680.4860031</v>
      </c>
      <c r="AK209" s="71">
        <v>0</v>
      </c>
      <c r="AL209" s="71">
        <v>0</v>
      </c>
      <c r="AM209" s="71">
        <v>7139127.1280837664</v>
      </c>
      <c r="AN209" s="71">
        <v>0</v>
      </c>
      <c r="AO209" s="71">
        <v>0</v>
      </c>
      <c r="AP209" s="71">
        <v>780154126.77509916</v>
      </c>
      <c r="AQ209" s="72"/>
      <c r="AR209" s="71">
        <v>298</v>
      </c>
      <c r="AS209" s="71">
        <v>69</v>
      </c>
      <c r="AT209" s="71">
        <v>0</v>
      </c>
      <c r="AU209" s="71">
        <v>0</v>
      </c>
      <c r="AV209" s="71">
        <v>0</v>
      </c>
      <c r="AW209" s="71">
        <v>0</v>
      </c>
      <c r="AX209" s="71"/>
      <c r="AY209" s="72"/>
      <c r="AZ209" s="71">
        <v>1325.6</v>
      </c>
      <c r="BA209" s="71">
        <v>1426.6</v>
      </c>
      <c r="BB209" s="71">
        <v>0</v>
      </c>
      <c r="BC209" s="71">
        <v>0</v>
      </c>
      <c r="BD209" s="71">
        <v>0</v>
      </c>
      <c r="BE209" s="71">
        <v>0</v>
      </c>
      <c r="BF209" s="71"/>
      <c r="BG209" s="72"/>
      <c r="BH209" s="71">
        <v>0</v>
      </c>
      <c r="BI209" s="71">
        <v>0</v>
      </c>
      <c r="BJ209" s="71">
        <v>616.12900000000002</v>
      </c>
      <c r="BK209" s="71">
        <v>0</v>
      </c>
      <c r="BL209" s="71">
        <v>10.893000000000001</v>
      </c>
      <c r="BM209" s="71">
        <v>0</v>
      </c>
      <c r="BN209" s="72"/>
      <c r="BO209" s="71">
        <v>0</v>
      </c>
      <c r="BP209" s="71">
        <v>0</v>
      </c>
      <c r="BQ209" s="71">
        <v>1</v>
      </c>
      <c r="BR209" s="71">
        <v>0</v>
      </c>
      <c r="BS209" s="71">
        <v>2</v>
      </c>
      <c r="BT209" s="71">
        <v>0</v>
      </c>
      <c r="BU209"/>
      <c r="BV209" s="70">
        <v>627.02200000000005</v>
      </c>
      <c r="BW209" s="70">
        <v>0</v>
      </c>
      <c r="BX209" s="70">
        <v>0</v>
      </c>
      <c r="BY209" s="70">
        <v>0</v>
      </c>
      <c r="BZ209" s="70">
        <v>0</v>
      </c>
      <c r="CA209" s="70">
        <v>0</v>
      </c>
      <c r="CB209" s="70">
        <v>0</v>
      </c>
      <c r="CC209" s="70">
        <v>0</v>
      </c>
      <c r="CD209" s="70">
        <v>0</v>
      </c>
    </row>
    <row r="210" spans="1:82">
      <c r="A210" s="70" t="s">
        <v>1929</v>
      </c>
      <c r="B210" s="70">
        <v>13</v>
      </c>
      <c r="C210" s="70">
        <v>13</v>
      </c>
      <c r="D210" s="70">
        <v>1</v>
      </c>
      <c r="E210" s="70">
        <v>2016</v>
      </c>
      <c r="F210" s="70" t="s">
        <v>155</v>
      </c>
      <c r="G210" s="70" t="s">
        <v>1916</v>
      </c>
      <c r="H210" s="70" t="s">
        <v>1917</v>
      </c>
      <c r="I210" s="148"/>
      <c r="J210" s="71">
        <v>1955.6479575123269</v>
      </c>
      <c r="K210" s="71">
        <v>1.9257992442838072</v>
      </c>
      <c r="L210" s="71">
        <v>0.14376483392555112</v>
      </c>
      <c r="M210" s="71">
        <v>64.637900946096607</v>
      </c>
      <c r="N210" s="71">
        <v>80.081024556589256</v>
      </c>
      <c r="O210" s="71">
        <v>37.860395308796448</v>
      </c>
      <c r="P210" s="71">
        <v>13.963966838490506</v>
      </c>
      <c r="Q210" s="71">
        <v>3.6837427805570173</v>
      </c>
      <c r="R210" s="71">
        <v>0</v>
      </c>
      <c r="S210" s="71">
        <v>5.4219062383757954</v>
      </c>
      <c r="T210" s="72"/>
      <c r="U210" s="71">
        <v>59002248</v>
      </c>
      <c r="V210" s="71">
        <v>834</v>
      </c>
      <c r="W210" s="71">
        <v>5</v>
      </c>
      <c r="X210" s="71">
        <v>12602</v>
      </c>
      <c r="Y210" s="71">
        <v>22581</v>
      </c>
      <c r="Z210" s="71">
        <v>22267</v>
      </c>
      <c r="AA210" s="71">
        <v>2874</v>
      </c>
      <c r="AB210" s="71">
        <v>52154</v>
      </c>
      <c r="AC210" s="71">
        <v>0</v>
      </c>
      <c r="AD210" s="71">
        <v>5.4219062383757954</v>
      </c>
      <c r="AE210" s="72"/>
      <c r="AF210" s="71">
        <v>542380399.19763637</v>
      </c>
      <c r="AG210" s="71">
        <v>1286400.8178294911</v>
      </c>
      <c r="AH210" s="71">
        <v>28710.617039928729</v>
      </c>
      <c r="AI210" s="71">
        <v>75562804.301247194</v>
      </c>
      <c r="AJ210" s="71">
        <v>96981340.88226828</v>
      </c>
      <c r="AK210" s="71">
        <v>0</v>
      </c>
      <c r="AL210" s="71">
        <v>0</v>
      </c>
      <c r="AM210" s="71">
        <v>7153039.818231809</v>
      </c>
      <c r="AN210" s="71">
        <v>0</v>
      </c>
      <c r="AO210" s="71">
        <v>0</v>
      </c>
      <c r="AP210" s="71">
        <v>723392695.63425314</v>
      </c>
      <c r="AQ210" s="72"/>
      <c r="AR210" s="71">
        <v>351</v>
      </c>
      <c r="AS210" s="71">
        <v>82</v>
      </c>
      <c r="AT210" s="71">
        <v>0</v>
      </c>
      <c r="AU210" s="71">
        <v>0</v>
      </c>
      <c r="AV210" s="71">
        <v>0</v>
      </c>
      <c r="AW210" s="71">
        <v>0</v>
      </c>
      <c r="AX210" s="71"/>
      <c r="AY210" s="72"/>
      <c r="AZ210" s="71">
        <v>1574.3</v>
      </c>
      <c r="BA210" s="71">
        <v>1631.7</v>
      </c>
      <c r="BB210" s="71">
        <v>0</v>
      </c>
      <c r="BC210" s="71">
        <v>0</v>
      </c>
      <c r="BD210" s="71">
        <v>0</v>
      </c>
      <c r="BE210" s="71">
        <v>0</v>
      </c>
      <c r="BF210" s="71"/>
      <c r="BG210" s="72"/>
      <c r="BH210" s="71">
        <v>0</v>
      </c>
      <c r="BI210" s="71">
        <v>0</v>
      </c>
      <c r="BJ210" s="71">
        <v>609.97699999999998</v>
      </c>
      <c r="BK210" s="71">
        <v>0</v>
      </c>
      <c r="BL210" s="71">
        <v>11.967000000000001</v>
      </c>
      <c r="BM210" s="71">
        <v>0</v>
      </c>
      <c r="BN210" s="72"/>
      <c r="BO210" s="71">
        <v>0</v>
      </c>
      <c r="BP210" s="71">
        <v>0</v>
      </c>
      <c r="BQ210" s="71">
        <v>2</v>
      </c>
      <c r="BR210" s="71">
        <v>0</v>
      </c>
      <c r="BS210" s="71">
        <v>2</v>
      </c>
      <c r="BT210" s="71">
        <v>0</v>
      </c>
      <c r="BU210"/>
      <c r="BV210" s="70">
        <v>621.94399999999996</v>
      </c>
      <c r="BW210" s="70">
        <v>0</v>
      </c>
      <c r="BX210" s="70">
        <v>0</v>
      </c>
      <c r="BY210" s="70">
        <v>0</v>
      </c>
      <c r="BZ210" s="70">
        <v>0</v>
      </c>
      <c r="CA210" s="70">
        <v>0</v>
      </c>
      <c r="CB210" s="70">
        <v>0</v>
      </c>
      <c r="CC210" s="70">
        <v>0</v>
      </c>
      <c r="CD210" s="70">
        <v>0</v>
      </c>
    </row>
    <row r="211" spans="1:82">
      <c r="A211" s="70" t="s">
        <v>1930</v>
      </c>
      <c r="B211" s="70">
        <v>14</v>
      </c>
      <c r="C211" s="70">
        <v>14</v>
      </c>
      <c r="D211" s="70">
        <v>1</v>
      </c>
      <c r="E211" s="70">
        <v>2017</v>
      </c>
      <c r="F211" s="70" t="s">
        <v>156</v>
      </c>
      <c r="G211" s="70" t="s">
        <v>1916</v>
      </c>
      <c r="H211" s="70" t="s">
        <v>1917</v>
      </c>
      <c r="I211" s="148"/>
      <c r="J211" s="71">
        <v>1960.5664531744303</v>
      </c>
      <c r="K211" s="71">
        <v>1.949089873281511</v>
      </c>
      <c r="L211" s="71">
        <v>0.13651575660862555</v>
      </c>
      <c r="M211" s="71">
        <v>64.103523840417381</v>
      </c>
      <c r="N211" s="71">
        <v>79.636081822347322</v>
      </c>
      <c r="O211" s="71">
        <v>37.306160654672709</v>
      </c>
      <c r="P211" s="71">
        <v>13.77895122160912</v>
      </c>
      <c r="Q211" s="71">
        <v>3.5572751649651799</v>
      </c>
      <c r="R211" s="71">
        <v>0</v>
      </c>
      <c r="S211" s="71">
        <v>4.8202168579681075</v>
      </c>
      <c r="T211" s="72"/>
      <c r="U211" s="71">
        <v>61909761</v>
      </c>
      <c r="V211" s="71">
        <v>834</v>
      </c>
      <c r="W211" s="71">
        <v>5</v>
      </c>
      <c r="X211" s="71">
        <v>12602</v>
      </c>
      <c r="Y211" s="71">
        <v>22611</v>
      </c>
      <c r="Z211" s="71">
        <v>22305</v>
      </c>
      <c r="AA211" s="71">
        <v>2854</v>
      </c>
      <c r="AB211" s="71">
        <v>52081</v>
      </c>
      <c r="AC211" s="71">
        <v>0</v>
      </c>
      <c r="AD211" s="71">
        <v>4.8202168579681084</v>
      </c>
      <c r="AE211" s="72"/>
      <c r="AF211" s="71">
        <v>552924786.87804401</v>
      </c>
      <c r="AG211" s="71">
        <v>1323328.418567294</v>
      </c>
      <c r="AH211" s="71">
        <v>33908.928436020513</v>
      </c>
      <c r="AI211" s="71">
        <v>77252287.859938681</v>
      </c>
      <c r="AJ211" s="71">
        <v>101510655.85738041</v>
      </c>
      <c r="AK211" s="71">
        <v>0</v>
      </c>
      <c r="AL211" s="71">
        <v>0</v>
      </c>
      <c r="AM211" s="71">
        <v>7154204.5905785235</v>
      </c>
      <c r="AN211" s="71">
        <v>0</v>
      </c>
      <c r="AO211" s="71">
        <v>0</v>
      </c>
      <c r="AP211" s="71">
        <v>740199172.53294492</v>
      </c>
      <c r="AQ211" s="72"/>
      <c r="AR211" s="71">
        <v>395</v>
      </c>
      <c r="AS211" s="71">
        <v>88</v>
      </c>
      <c r="AT211" s="71">
        <v>0</v>
      </c>
      <c r="AU211" s="71">
        <v>0</v>
      </c>
      <c r="AV211" s="71">
        <v>0</v>
      </c>
      <c r="AW211" s="71">
        <v>0</v>
      </c>
      <c r="AX211" s="71"/>
      <c r="AY211" s="72"/>
      <c r="AZ211" s="71">
        <v>1801.2</v>
      </c>
      <c r="BA211" s="71">
        <v>1733.2</v>
      </c>
      <c r="BB211" s="71">
        <v>0</v>
      </c>
      <c r="BC211" s="71">
        <v>0</v>
      </c>
      <c r="BD211" s="71">
        <v>0</v>
      </c>
      <c r="BE211" s="71">
        <v>0</v>
      </c>
      <c r="BF211" s="71"/>
      <c r="BG211" s="72"/>
      <c r="BH211" s="71">
        <v>0</v>
      </c>
      <c r="BI211" s="71">
        <v>0</v>
      </c>
      <c r="BJ211" s="71">
        <v>653.18899999999996</v>
      </c>
      <c r="BK211" s="71">
        <v>0</v>
      </c>
      <c r="BL211" s="71">
        <v>12.99</v>
      </c>
      <c r="BM211" s="71">
        <v>0</v>
      </c>
      <c r="BN211" s="72"/>
      <c r="BO211" s="71">
        <v>0</v>
      </c>
      <c r="BP211" s="71">
        <v>0</v>
      </c>
      <c r="BQ211" s="71">
        <v>3</v>
      </c>
      <c r="BR211" s="71">
        <v>0</v>
      </c>
      <c r="BS211" s="71">
        <v>2</v>
      </c>
      <c r="BT211" s="71">
        <v>0</v>
      </c>
      <c r="BU211"/>
      <c r="BV211" s="70">
        <v>666.17899999999997</v>
      </c>
      <c r="BW211" s="70">
        <v>0</v>
      </c>
      <c r="BX211" s="70">
        <v>0</v>
      </c>
      <c r="BY211" s="70">
        <v>0</v>
      </c>
      <c r="BZ211" s="70">
        <v>0</v>
      </c>
      <c r="CA211" s="70">
        <v>0</v>
      </c>
      <c r="CB211" s="70">
        <v>0</v>
      </c>
      <c r="CC211" s="70">
        <v>0</v>
      </c>
      <c r="CD211" s="70">
        <v>0</v>
      </c>
    </row>
    <row r="212" spans="1:82">
      <c r="A212" s="70" t="s">
        <v>1931</v>
      </c>
      <c r="B212" s="70">
        <v>15</v>
      </c>
      <c r="C212" s="70">
        <v>15</v>
      </c>
      <c r="D212" s="70">
        <v>1</v>
      </c>
      <c r="E212" s="70">
        <v>2018</v>
      </c>
      <c r="F212" s="70" t="s">
        <v>183</v>
      </c>
      <c r="G212" s="70" t="s">
        <v>1916</v>
      </c>
      <c r="H212" s="70" t="s">
        <v>1917</v>
      </c>
      <c r="I212" s="148"/>
      <c r="J212" s="71">
        <v>1843.384213764316</v>
      </c>
      <c r="K212" s="71">
        <v>1.7680314786389246</v>
      </c>
      <c r="L212" s="71">
        <v>0.12154856390454984</v>
      </c>
      <c r="M212" s="71">
        <v>62.414684290158959</v>
      </c>
      <c r="N212" s="71">
        <v>78.608268598188857</v>
      </c>
      <c r="O212" s="71">
        <v>36.828452108405962</v>
      </c>
      <c r="P212" s="71">
        <v>13.378898586357986</v>
      </c>
      <c r="Q212" s="71">
        <v>3.3100006424475201</v>
      </c>
      <c r="R212" s="71">
        <v>0</v>
      </c>
      <c r="S212" s="71">
        <v>5.7320650464341254</v>
      </c>
      <c r="T212" s="72"/>
      <c r="U212" s="71">
        <v>59281403</v>
      </c>
      <c r="V212" s="71">
        <v>834</v>
      </c>
      <c r="W212" s="71">
        <v>5</v>
      </c>
      <c r="X212" s="71">
        <v>12602</v>
      </c>
      <c r="Y212" s="71">
        <v>22842</v>
      </c>
      <c r="Z212" s="71">
        <v>22441</v>
      </c>
      <c r="AA212" s="71">
        <v>2799</v>
      </c>
      <c r="AB212" s="71">
        <v>52224</v>
      </c>
      <c r="AC212" s="71">
        <v>0</v>
      </c>
      <c r="AD212" s="71">
        <v>5.7320650464341254</v>
      </c>
      <c r="AE212" s="72"/>
      <c r="AF212" s="71">
        <v>562776753.09501672</v>
      </c>
      <c r="AG212" s="71">
        <v>1173404.604808643</v>
      </c>
      <c r="AH212" s="71">
        <v>29706.125323206961</v>
      </c>
      <c r="AI212" s="71">
        <v>74151449.27449888</v>
      </c>
      <c r="AJ212" s="71">
        <v>101752702.6078109</v>
      </c>
      <c r="AK212" s="71">
        <v>0</v>
      </c>
      <c r="AL212" s="71">
        <v>0</v>
      </c>
      <c r="AM212" s="71">
        <v>7188691.6058051493</v>
      </c>
      <c r="AN212" s="71">
        <v>0</v>
      </c>
      <c r="AO212" s="71">
        <v>0</v>
      </c>
      <c r="AP212" s="71">
        <v>747072707.31326354</v>
      </c>
      <c r="AQ212" s="72"/>
      <c r="AR212" s="71">
        <v>441</v>
      </c>
      <c r="AS212" s="71">
        <v>93</v>
      </c>
      <c r="AT212" s="71">
        <v>0</v>
      </c>
      <c r="AU212" s="71">
        <v>0</v>
      </c>
      <c r="AV212" s="71">
        <v>0</v>
      </c>
      <c r="AW212" s="71">
        <v>0</v>
      </c>
      <c r="AX212" s="71"/>
      <c r="AY212" s="72"/>
      <c r="AZ212" s="71">
        <v>2023.2</v>
      </c>
      <c r="BA212" s="71">
        <v>1802</v>
      </c>
      <c r="BB212" s="71">
        <v>0</v>
      </c>
      <c r="BC212" s="71">
        <v>0</v>
      </c>
      <c r="BD212" s="71">
        <v>0</v>
      </c>
      <c r="BE212" s="71">
        <v>0</v>
      </c>
      <c r="BF212" s="71"/>
      <c r="BG212" s="72"/>
      <c r="BH212" s="71">
        <v>0</v>
      </c>
      <c r="BI212" s="71">
        <v>0</v>
      </c>
      <c r="BJ212" s="71">
        <v>633.83799999999997</v>
      </c>
      <c r="BK212" s="71">
        <v>0</v>
      </c>
      <c r="BL212" s="71">
        <v>12.306000000000001</v>
      </c>
      <c r="BM212" s="71">
        <v>0</v>
      </c>
      <c r="BN212" s="72"/>
      <c r="BO212" s="71">
        <v>0</v>
      </c>
      <c r="BP212" s="71">
        <v>0</v>
      </c>
      <c r="BQ212" s="71">
        <v>3</v>
      </c>
      <c r="BR212" s="71">
        <v>0</v>
      </c>
      <c r="BS212" s="71">
        <v>2</v>
      </c>
      <c r="BT212" s="71">
        <v>0</v>
      </c>
      <c r="BU212"/>
      <c r="BV212" s="70">
        <v>642.71600000000001</v>
      </c>
      <c r="BW212" s="70">
        <v>0</v>
      </c>
      <c r="BX212" s="70">
        <v>0</v>
      </c>
      <c r="BY212" s="70">
        <v>0</v>
      </c>
      <c r="BZ212" s="70">
        <v>0</v>
      </c>
      <c r="CA212" s="70">
        <v>0</v>
      </c>
      <c r="CB212" s="70">
        <v>0</v>
      </c>
      <c r="CC212" s="70">
        <v>3.4279999999999999</v>
      </c>
      <c r="CD212" s="70">
        <v>0</v>
      </c>
    </row>
    <row r="213" spans="1:82">
      <c r="A213" s="70" t="s">
        <v>1932</v>
      </c>
      <c r="B213" s="70">
        <v>16</v>
      </c>
      <c r="C213" s="70">
        <v>16</v>
      </c>
      <c r="D213" s="70">
        <v>1</v>
      </c>
      <c r="E213" s="70">
        <v>2019</v>
      </c>
      <c r="F213" s="70" t="s">
        <v>158</v>
      </c>
      <c r="G213" s="70" t="s">
        <v>1916</v>
      </c>
      <c r="H213" s="70" t="s">
        <v>1917</v>
      </c>
      <c r="I213" s="148"/>
      <c r="J213" s="71">
        <v>1353.9496228167311</v>
      </c>
      <c r="K213" s="71">
        <v>1.5695729736896282</v>
      </c>
      <c r="L213" s="71">
        <v>0.1212122788645893</v>
      </c>
      <c r="M213" s="71">
        <v>59.63814983961862</v>
      </c>
      <c r="N213" s="71">
        <v>64.511678979972061</v>
      </c>
      <c r="O213" s="71">
        <v>35.873156519358709</v>
      </c>
      <c r="P213" s="71">
        <v>13.422004609499496</v>
      </c>
      <c r="Q213" s="71">
        <v>3.2189901820723299</v>
      </c>
      <c r="R213" s="71">
        <v>0</v>
      </c>
      <c r="S213" s="71">
        <v>4.927198827643835</v>
      </c>
      <c r="T213" s="72"/>
      <c r="U213" s="71">
        <v>44283327</v>
      </c>
      <c r="V213" s="71">
        <v>834</v>
      </c>
      <c r="W213" s="71">
        <v>5</v>
      </c>
      <c r="X213" s="71">
        <v>12602</v>
      </c>
      <c r="Y213" s="71">
        <v>23015</v>
      </c>
      <c r="Z213" s="71">
        <v>22459</v>
      </c>
      <c r="AA213" s="71">
        <v>2787</v>
      </c>
      <c r="AB213" s="71">
        <v>52163</v>
      </c>
      <c r="AC213" s="71">
        <v>0</v>
      </c>
      <c r="AD213" s="71">
        <v>4.927198827643835</v>
      </c>
      <c r="AE213" s="72"/>
      <c r="AF213" s="71">
        <v>436524953.17088819</v>
      </c>
      <c r="AG213" s="71">
        <v>1132568.3327454829</v>
      </c>
      <c r="AH213" s="71">
        <v>34595.797527779469</v>
      </c>
      <c r="AI213" s="71">
        <v>78444196.6664249</v>
      </c>
      <c r="AJ213" s="71">
        <v>96660540.656258851</v>
      </c>
      <c r="AK213" s="71">
        <v>0</v>
      </c>
      <c r="AL213" s="71">
        <v>0</v>
      </c>
      <c r="AM213" s="71">
        <v>7104207.9171462413</v>
      </c>
      <c r="AN213" s="71">
        <v>0</v>
      </c>
      <c r="AO213" s="71">
        <v>0</v>
      </c>
      <c r="AP213" s="71">
        <v>619901062.54099143</v>
      </c>
      <c r="AQ213" s="72"/>
      <c r="AR213" s="71">
        <v>502</v>
      </c>
      <c r="AS213" s="71">
        <v>96</v>
      </c>
      <c r="AT213" s="71">
        <v>0</v>
      </c>
      <c r="AU213" s="71">
        <v>0</v>
      </c>
      <c r="AV213" s="71">
        <v>0</v>
      </c>
      <c r="AW213" s="71">
        <v>0</v>
      </c>
      <c r="AX213" s="71"/>
      <c r="AY213" s="72"/>
      <c r="AZ213" s="71">
        <v>2294.1000000000008</v>
      </c>
      <c r="BA213" s="71">
        <v>1834</v>
      </c>
      <c r="BB213" s="71">
        <v>0</v>
      </c>
      <c r="BC213" s="71">
        <v>0</v>
      </c>
      <c r="BD213" s="71">
        <v>0</v>
      </c>
      <c r="BE213" s="71">
        <v>0</v>
      </c>
      <c r="BF213" s="71"/>
      <c r="BG213" s="72"/>
      <c r="BH213" s="71">
        <v>0</v>
      </c>
      <c r="BI213" s="71">
        <v>0</v>
      </c>
      <c r="BJ213" s="71">
        <v>580.29499999999996</v>
      </c>
      <c r="BK213" s="71">
        <v>0</v>
      </c>
      <c r="BL213" s="71">
        <v>11.269</v>
      </c>
      <c r="BM213" s="71">
        <v>0</v>
      </c>
      <c r="BN213" s="72"/>
      <c r="BO213" s="71">
        <v>0</v>
      </c>
      <c r="BP213" s="71">
        <v>0</v>
      </c>
      <c r="BQ213" s="71">
        <v>3</v>
      </c>
      <c r="BR213" s="71">
        <v>0</v>
      </c>
      <c r="BS213" s="71">
        <v>2</v>
      </c>
      <c r="BT213" s="71">
        <v>0</v>
      </c>
      <c r="BU213"/>
      <c r="BV213" s="70">
        <v>591.56399999999996</v>
      </c>
      <c r="BW213" s="70">
        <v>0</v>
      </c>
      <c r="BX213" s="70">
        <v>0</v>
      </c>
      <c r="BY213" s="70">
        <v>0</v>
      </c>
      <c r="BZ213" s="70">
        <v>0</v>
      </c>
      <c r="CA213" s="70">
        <v>0</v>
      </c>
      <c r="CB213" s="70">
        <v>0</v>
      </c>
      <c r="CC213" s="70">
        <v>0</v>
      </c>
      <c r="CD213" s="70">
        <v>0</v>
      </c>
    </row>
    <row r="214" spans="1:82">
      <c r="A214" s="70" t="s">
        <v>1933</v>
      </c>
      <c r="B214" s="70">
        <v>17</v>
      </c>
      <c r="C214" s="70">
        <v>17</v>
      </c>
      <c r="D214" s="70">
        <v>1</v>
      </c>
      <c r="E214" s="70">
        <v>2020</v>
      </c>
      <c r="F214" s="70" t="s">
        <v>159</v>
      </c>
      <c r="G214" s="70" t="s">
        <v>1916</v>
      </c>
      <c r="H214" s="70" t="s">
        <v>1917</v>
      </c>
      <c r="I214" s="148"/>
      <c r="J214" s="71">
        <v>1416.7508076346001</v>
      </c>
      <c r="K214" s="71">
        <v>1.6136245254030732</v>
      </c>
      <c r="L214" s="71">
        <v>2.4552048786984727E-2</v>
      </c>
      <c r="M214" s="71">
        <v>56.895162030004769</v>
      </c>
      <c r="N214" s="71">
        <v>67.5609977715296</v>
      </c>
      <c r="O214" s="71">
        <v>31.579696730537083</v>
      </c>
      <c r="P214" s="71">
        <v>12.591536618443392</v>
      </c>
      <c r="Q214" s="71">
        <v>3.0719126498071199</v>
      </c>
      <c r="R214" s="71">
        <v>0</v>
      </c>
      <c r="S214" s="71">
        <v>5.8810750756026566</v>
      </c>
      <c r="T214" s="72"/>
      <c r="U214" s="71">
        <v>48829533</v>
      </c>
      <c r="V214" s="71">
        <v>842</v>
      </c>
      <c r="W214" s="71">
        <v>1</v>
      </c>
      <c r="X214" s="71">
        <v>13398</v>
      </c>
      <c r="Y214" s="71">
        <v>23144</v>
      </c>
      <c r="Z214" s="71">
        <v>22566</v>
      </c>
      <c r="AA214" s="71">
        <v>2779</v>
      </c>
      <c r="AB214" s="71">
        <v>52101</v>
      </c>
      <c r="AC214" s="71">
        <v>0</v>
      </c>
      <c r="AD214" s="71">
        <v>5.8810750756026566</v>
      </c>
      <c r="AE214" s="72"/>
      <c r="AF214" s="71">
        <v>511579845.06931102</v>
      </c>
      <c r="AG214" s="71">
        <v>1113901.5499336899</v>
      </c>
      <c r="AH214" s="71">
        <v>8611.2901994192744</v>
      </c>
      <c r="AI214" s="71">
        <v>78678549.511164427</v>
      </c>
      <c r="AJ214" s="71">
        <v>107690635.4029848</v>
      </c>
      <c r="AK214" s="71"/>
      <c r="AL214" s="71"/>
      <c r="AM214" s="71">
        <v>6799759.3541831886</v>
      </c>
      <c r="AN214" s="71"/>
      <c r="AO214" s="71"/>
      <c r="AP214" s="71">
        <v>705871302.17777658</v>
      </c>
      <c r="AQ214" s="72"/>
      <c r="AR214" s="71">
        <v>550</v>
      </c>
      <c r="AS214" s="71">
        <v>96</v>
      </c>
      <c r="AT214" s="71">
        <v>0</v>
      </c>
      <c r="AU214" s="71">
        <v>0</v>
      </c>
      <c r="AV214" s="71">
        <v>0</v>
      </c>
      <c r="AW214" s="71">
        <v>0</v>
      </c>
      <c r="AX214" s="71"/>
      <c r="AY214" s="72"/>
      <c r="AZ214" s="71">
        <v>2539.2000000000021</v>
      </c>
      <c r="BA214" s="71">
        <v>1834</v>
      </c>
      <c r="BB214" s="71">
        <v>0</v>
      </c>
      <c r="BC214" s="71">
        <v>0</v>
      </c>
      <c r="BD214" s="71">
        <v>0</v>
      </c>
      <c r="BE214" s="71">
        <v>0</v>
      </c>
      <c r="BF214" s="71"/>
      <c r="BG214" s="72"/>
      <c r="BH214" s="71">
        <v>0</v>
      </c>
      <c r="BI214" s="71">
        <v>0</v>
      </c>
      <c r="BJ214" s="71">
        <v>493.55900000000003</v>
      </c>
      <c r="BK214" s="71">
        <v>0</v>
      </c>
      <c r="BL214" s="71">
        <v>9.5849999999999991</v>
      </c>
      <c r="BM214" s="71">
        <v>0</v>
      </c>
      <c r="BN214" s="72"/>
      <c r="BO214" s="71">
        <v>0</v>
      </c>
      <c r="BP214" s="71">
        <v>0</v>
      </c>
      <c r="BQ214" s="71">
        <v>3</v>
      </c>
      <c r="BR214" s="71">
        <v>0</v>
      </c>
      <c r="BS214" s="71">
        <v>2</v>
      </c>
      <c r="BT214" s="71">
        <v>0</v>
      </c>
      <c r="BU214"/>
      <c r="BV214" s="70">
        <v>503.14400000000001</v>
      </c>
      <c r="BW214" s="70">
        <v>0</v>
      </c>
      <c r="BX214" s="70">
        <v>0</v>
      </c>
      <c r="BY214" s="70">
        <v>0</v>
      </c>
      <c r="BZ214" s="70">
        <v>0</v>
      </c>
      <c r="CA214" s="70">
        <v>0</v>
      </c>
      <c r="CB214" s="70">
        <v>0</v>
      </c>
      <c r="CC214" s="70">
        <v>0</v>
      </c>
      <c r="CD214" s="70">
        <v>0</v>
      </c>
    </row>
    <row r="215" spans="1:82">
      <c r="A215" s="70" t="s">
        <v>1934</v>
      </c>
      <c r="B215" s="70">
        <v>17</v>
      </c>
      <c r="C215" s="70">
        <v>18</v>
      </c>
      <c r="D215" s="70">
        <v>1</v>
      </c>
      <c r="E215" s="70">
        <v>2021</v>
      </c>
      <c r="F215" s="70" t="s">
        <v>160</v>
      </c>
      <c r="G215" s="70" t="s">
        <v>1916</v>
      </c>
      <c r="H215" s="70" t="s">
        <v>1917</v>
      </c>
      <c r="I215" s="148"/>
      <c r="J215" s="71">
        <v>1549.8763340656292</v>
      </c>
      <c r="K215" s="71">
        <v>1.7697249520226062</v>
      </c>
      <c r="L215" s="71">
        <v>2.4365832707142328E-2</v>
      </c>
      <c r="M215" s="71">
        <v>61.27537302736426</v>
      </c>
      <c r="N215" s="71">
        <v>69.127833242765732</v>
      </c>
      <c r="O215" s="71">
        <v>30.925772972552974</v>
      </c>
      <c r="P215" s="71">
        <v>13.005861114656621</v>
      </c>
      <c r="Q215" s="71">
        <v>3.09072153008327</v>
      </c>
      <c r="R215" s="71">
        <v>0</v>
      </c>
      <c r="S215" s="71">
        <v>5.8309485944553359</v>
      </c>
      <c r="T215" s="72"/>
      <c r="U215" s="71">
        <v>56743261</v>
      </c>
      <c r="V215" s="71">
        <v>842</v>
      </c>
      <c r="W215" s="71">
        <v>1</v>
      </c>
      <c r="X215" s="71">
        <v>13398</v>
      </c>
      <c r="Y215" s="71">
        <v>23666</v>
      </c>
      <c r="Z215" s="71">
        <v>22754</v>
      </c>
      <c r="AA215" s="71">
        <v>2799</v>
      </c>
      <c r="AB215" s="71">
        <v>52935</v>
      </c>
      <c r="AC215" s="71">
        <v>0</v>
      </c>
      <c r="AD215" s="71">
        <v>5.8309485944553359</v>
      </c>
      <c r="AE215" s="72"/>
      <c r="AF215" s="71">
        <v>553743870.54269016</v>
      </c>
      <c r="AG215" s="71">
        <v>1260368.8210764653</v>
      </c>
      <c r="AH215" s="71">
        <v>8759.3951148883662</v>
      </c>
      <c r="AI215" s="71">
        <v>87373367.391574442</v>
      </c>
      <c r="AJ215" s="71">
        <v>104852318.6010536</v>
      </c>
      <c r="AK215" s="71">
        <v>0</v>
      </c>
      <c r="AL215" s="71">
        <v>0</v>
      </c>
      <c r="AM215" s="71">
        <v>6948453.9011060474</v>
      </c>
      <c r="AN215" s="71">
        <v>0</v>
      </c>
      <c r="AO215" s="71">
        <v>0</v>
      </c>
      <c r="AP215" s="71">
        <v>754187138.65261555</v>
      </c>
      <c r="AQ215" s="72"/>
      <c r="AR215" s="71">
        <v>604</v>
      </c>
      <c r="AS215" s="71">
        <v>96</v>
      </c>
      <c r="AT215" s="71">
        <v>0</v>
      </c>
      <c r="AU215" s="71">
        <v>0</v>
      </c>
      <c r="AV215" s="71">
        <v>0</v>
      </c>
      <c r="AW215" s="71">
        <v>0</v>
      </c>
      <c r="AX215" s="71"/>
      <c r="AY215" s="72"/>
      <c r="AZ215" s="71">
        <v>2777.9000000000019</v>
      </c>
      <c r="BA215" s="71">
        <v>1834</v>
      </c>
      <c r="BB215" s="71">
        <v>0</v>
      </c>
      <c r="BC215" s="71">
        <v>0</v>
      </c>
      <c r="BD215" s="71">
        <v>0</v>
      </c>
      <c r="BE215" s="71">
        <v>0</v>
      </c>
      <c r="BF215" s="71"/>
      <c r="BG215" s="72"/>
      <c r="BH215" s="71">
        <v>0</v>
      </c>
      <c r="BI215" s="71">
        <v>0</v>
      </c>
      <c r="BJ215" s="71">
        <v>514.47900000000004</v>
      </c>
      <c r="BK215" s="71">
        <v>0</v>
      </c>
      <c r="BL215" s="71">
        <v>9.2750000000000004</v>
      </c>
      <c r="BM215" s="71">
        <v>0</v>
      </c>
      <c r="BN215" s="72"/>
      <c r="BO215" s="71">
        <v>0</v>
      </c>
      <c r="BP215" s="71">
        <v>0</v>
      </c>
      <c r="BQ215" s="71">
        <v>3</v>
      </c>
      <c r="BR215" s="71">
        <v>0</v>
      </c>
      <c r="BS215" s="71">
        <v>2</v>
      </c>
      <c r="BT215" s="71">
        <v>0</v>
      </c>
      <c r="BU215"/>
      <c r="BV215" s="70">
        <v>523.75400000000002</v>
      </c>
      <c r="BW215" s="70">
        <v>0</v>
      </c>
      <c r="BX215" s="70">
        <v>0</v>
      </c>
      <c r="BY215" s="70">
        <v>0</v>
      </c>
      <c r="BZ215" s="70">
        <v>0</v>
      </c>
      <c r="CA215" s="70">
        <v>0</v>
      </c>
      <c r="CB215" s="70">
        <v>0</v>
      </c>
      <c r="CC215" s="70">
        <v>0</v>
      </c>
      <c r="CD215" s="70">
        <v>0</v>
      </c>
    </row>
    <row r="216" spans="1:82">
      <c r="A216" s="70" t="s">
        <v>1935</v>
      </c>
      <c r="B216" s="70">
        <v>17</v>
      </c>
      <c r="C216" s="70">
        <v>19</v>
      </c>
      <c r="D216" s="70">
        <v>1</v>
      </c>
      <c r="E216" s="70">
        <v>2022</v>
      </c>
      <c r="F216" s="70" t="s">
        <v>161</v>
      </c>
      <c r="G216" s="1064" t="s">
        <v>1916</v>
      </c>
      <c r="H216" s="70" t="s">
        <v>1917</v>
      </c>
      <c r="I216" s="148"/>
      <c r="J216" s="71">
        <v>1601.046017602356</v>
      </c>
      <c r="K216" s="71">
        <v>1.7157928926895045</v>
      </c>
      <c r="L216" s="71">
        <v>2.164425980910149E-2</v>
      </c>
      <c r="M216" s="71">
        <v>55.763464028333708</v>
      </c>
      <c r="N216" s="71">
        <v>74.66778268159517</v>
      </c>
      <c r="O216" s="71">
        <v>32.692800252842794</v>
      </c>
      <c r="P216" s="71">
        <v>12.947876527799714</v>
      </c>
      <c r="Q216" s="71">
        <v>3.1136848400421937</v>
      </c>
      <c r="R216" s="71">
        <v>0</v>
      </c>
      <c r="S216" s="71">
        <v>5.0046245951839934</v>
      </c>
      <c r="T216" s="72"/>
      <c r="U216" s="71">
        <v>71057702</v>
      </c>
      <c r="V216" s="71">
        <v>842</v>
      </c>
      <c r="W216" s="71">
        <v>1</v>
      </c>
      <c r="X216" s="71">
        <v>13398</v>
      </c>
      <c r="Y216" s="71">
        <v>23848</v>
      </c>
      <c r="Z216" s="71">
        <v>22854</v>
      </c>
      <c r="AA216" s="71">
        <v>2829</v>
      </c>
      <c r="AB216" s="71">
        <v>52891</v>
      </c>
      <c r="AC216" s="71">
        <v>0</v>
      </c>
      <c r="AD216" s="71">
        <v>5.0046245951839934</v>
      </c>
      <c r="AE216" s="72"/>
      <c r="AF216" s="71">
        <v>645797098.28926492</v>
      </c>
      <c r="AG216" s="71">
        <v>1280085.1809038024</v>
      </c>
      <c r="AH216" s="71">
        <v>8517.9146129842884</v>
      </c>
      <c r="AI216" s="71">
        <v>79242697.610971987</v>
      </c>
      <c r="AJ216" s="71">
        <v>118046168.74162276</v>
      </c>
      <c r="AK216" s="71">
        <v>0</v>
      </c>
      <c r="AL216" s="71">
        <v>0</v>
      </c>
      <c r="AM216" s="71">
        <v>6829671.7284867493</v>
      </c>
      <c r="AN216" s="71">
        <v>0</v>
      </c>
      <c r="AO216" s="71">
        <v>0</v>
      </c>
      <c r="AP216" s="71">
        <v>851204239.46586335</v>
      </c>
      <c r="AQ216" s="72"/>
      <c r="AR216" s="71">
        <v>671</v>
      </c>
      <c r="AS216" s="71">
        <v>96</v>
      </c>
      <c r="AT216" s="71">
        <v>0</v>
      </c>
      <c r="AU216" s="71">
        <v>0</v>
      </c>
      <c r="AV216" s="71">
        <v>0</v>
      </c>
      <c r="AW216" s="71">
        <v>0</v>
      </c>
      <c r="AX216" s="71"/>
      <c r="AY216" s="72"/>
      <c r="AZ216" s="71">
        <v>3127.9000000000042</v>
      </c>
      <c r="BA216" s="71">
        <v>1833.9999999999998</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1936</v>
      </c>
      <c r="B217" s="70">
        <v>17</v>
      </c>
      <c r="C217" s="70">
        <v>20</v>
      </c>
      <c r="D217" s="70">
        <v>1</v>
      </c>
      <c r="E217" s="70">
        <v>2023</v>
      </c>
      <c r="F217" s="70" t="s">
        <v>1539</v>
      </c>
      <c r="G217" s="1064" t="s">
        <v>1916</v>
      </c>
      <c r="H217" s="70" t="s">
        <v>1917</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738</v>
      </c>
      <c r="AS217" s="71">
        <v>96</v>
      </c>
      <c r="AT217" s="71">
        <v>0</v>
      </c>
      <c r="AU217" s="71">
        <v>0</v>
      </c>
      <c r="AV217" s="71">
        <v>0</v>
      </c>
      <c r="AW217" s="71">
        <v>0</v>
      </c>
      <c r="AX217" s="71"/>
      <c r="AY217" s="72"/>
      <c r="AZ217" s="71">
        <v>3435.3000000000029</v>
      </c>
      <c r="BA217" s="71">
        <v>1833.9999999999998</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1937</v>
      </c>
      <c r="B218" s="70">
        <v>17</v>
      </c>
      <c r="C218" s="70">
        <v>21</v>
      </c>
      <c r="D218" s="70">
        <v>1</v>
      </c>
      <c r="E218" s="70">
        <v>2024</v>
      </c>
      <c r="F218" s="70" t="s">
        <v>1554</v>
      </c>
      <c r="G218" s="70" t="s">
        <v>1916</v>
      </c>
      <c r="H218" s="70" t="s">
        <v>1917</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1938</v>
      </c>
      <c r="B219" s="70">
        <v>426</v>
      </c>
      <c r="C219" s="70">
        <v>1</v>
      </c>
      <c r="D219" s="70">
        <v>26</v>
      </c>
      <c r="E219" s="70">
        <v>1990</v>
      </c>
      <c r="F219" s="70" t="s">
        <v>787</v>
      </c>
      <c r="G219" s="70" t="s">
        <v>1939</v>
      </c>
      <c r="H219" s="70" t="s">
        <v>1940</v>
      </c>
      <c r="I219" s="148"/>
      <c r="J219" s="71">
        <v>18.603569610236939</v>
      </c>
      <c r="K219" s="71">
        <v>2.7783052699402719</v>
      </c>
      <c r="L219" s="71">
        <v>0.68353829994823778</v>
      </c>
      <c r="M219" s="71">
        <v>7.5216397792627152</v>
      </c>
      <c r="N219" s="71">
        <v>17.10110946755675</v>
      </c>
      <c r="O219" s="71">
        <v>17.655710038131009</v>
      </c>
      <c r="P219" s="71">
        <v>14.463919051600289</v>
      </c>
      <c r="Q219" s="71">
        <v>1.5157722580144299</v>
      </c>
      <c r="R219" s="71">
        <v>0</v>
      </c>
      <c r="S219" s="71">
        <v>1.6429932328808059</v>
      </c>
      <c r="T219" s="72"/>
      <c r="U219" s="71">
        <v>1300415</v>
      </c>
      <c r="V219" s="71">
        <v>920</v>
      </c>
      <c r="W219" s="71">
        <v>6</v>
      </c>
      <c r="X219" s="71">
        <v>3088</v>
      </c>
      <c r="Y219" s="71">
        <v>6584</v>
      </c>
      <c r="Z219" s="71">
        <v>7262</v>
      </c>
      <c r="AA219" s="71">
        <v>3512</v>
      </c>
      <c r="AB219" s="71">
        <v>24611</v>
      </c>
      <c r="AC219" s="71">
        <v>0</v>
      </c>
      <c r="AD219" s="71">
        <v>1.6429932328808059</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1941</v>
      </c>
      <c r="B220" s="70">
        <v>427</v>
      </c>
      <c r="C220" s="70">
        <v>2</v>
      </c>
      <c r="D220" s="70">
        <v>26</v>
      </c>
      <c r="E220" s="70">
        <v>2005</v>
      </c>
      <c r="F220" s="70" t="s">
        <v>789</v>
      </c>
      <c r="G220" s="70" t="s">
        <v>1939</v>
      </c>
      <c r="H220" s="70" t="s">
        <v>1940</v>
      </c>
      <c r="I220" s="148"/>
      <c r="J220" s="71">
        <v>17.117136773734991</v>
      </c>
      <c r="K220" s="71">
        <v>2.844161512984309</v>
      </c>
      <c r="L220" s="71">
        <v>5.2225928048522894</v>
      </c>
      <c r="M220" s="71">
        <v>42.349150870366103</v>
      </c>
      <c r="N220" s="71">
        <v>55.560037386950583</v>
      </c>
      <c r="O220" s="71">
        <v>45.709142053996899</v>
      </c>
      <c r="P220" s="71">
        <v>19.355325842423721</v>
      </c>
      <c r="Q220" s="71">
        <v>2.5287203117191499</v>
      </c>
      <c r="R220" s="71">
        <v>0</v>
      </c>
      <c r="S220" s="71">
        <v>0</v>
      </c>
      <c r="T220" s="72"/>
      <c r="U220" s="71">
        <v>991925</v>
      </c>
      <c r="V220" s="71">
        <v>1070</v>
      </c>
      <c r="W220" s="71">
        <v>44</v>
      </c>
      <c r="X220" s="71">
        <v>7544</v>
      </c>
      <c r="Y220" s="71">
        <v>13975</v>
      </c>
      <c r="Z220" s="71">
        <v>21756</v>
      </c>
      <c r="AA220" s="71">
        <v>3849</v>
      </c>
      <c r="AB220" s="71">
        <v>42922</v>
      </c>
      <c r="AC220" s="71">
        <v>0</v>
      </c>
      <c r="AD220" s="71">
        <v>0</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1942</v>
      </c>
      <c r="B221" s="70">
        <v>428</v>
      </c>
      <c r="C221" s="70">
        <v>3</v>
      </c>
      <c r="D221" s="70">
        <v>26</v>
      </c>
      <c r="E221" s="70">
        <v>2006</v>
      </c>
      <c r="F221" s="70" t="s">
        <v>790</v>
      </c>
      <c r="G221" s="70" t="s">
        <v>1939</v>
      </c>
      <c r="H221" s="70" t="s">
        <v>1940</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1943</v>
      </c>
      <c r="B222" s="70">
        <v>429</v>
      </c>
      <c r="C222" s="70">
        <v>4</v>
      </c>
      <c r="D222" s="70">
        <v>26</v>
      </c>
      <c r="E222" s="70">
        <v>2007</v>
      </c>
      <c r="F222" s="70" t="s">
        <v>791</v>
      </c>
      <c r="G222" s="70" t="s">
        <v>1939</v>
      </c>
      <c r="H222" s="70" t="s">
        <v>1940</v>
      </c>
      <c r="I222" s="148"/>
      <c r="J222" s="71">
        <v>19.988801494499651</v>
      </c>
      <c r="K222" s="71">
        <v>2.787769260671106</v>
      </c>
      <c r="L222" s="71">
        <v>2.850663698654214</v>
      </c>
      <c r="M222" s="71">
        <v>44.100531500006852</v>
      </c>
      <c r="N222" s="71">
        <v>55.593442497914438</v>
      </c>
      <c r="O222" s="71">
        <v>46.561046919680379</v>
      </c>
      <c r="P222" s="71">
        <v>19.5221548919125</v>
      </c>
      <c r="Q222" s="71">
        <v>2.8056945343373898</v>
      </c>
      <c r="R222" s="71">
        <v>0</v>
      </c>
      <c r="S222" s="71">
        <v>0</v>
      </c>
      <c r="T222" s="72"/>
      <c r="U222" s="71">
        <v>1109927</v>
      </c>
      <c r="V222" s="71">
        <v>1136</v>
      </c>
      <c r="W222" s="71">
        <v>27</v>
      </c>
      <c r="X222" s="71">
        <v>9520</v>
      </c>
      <c r="Y222" s="71">
        <v>15011</v>
      </c>
      <c r="Z222" s="71">
        <v>23038</v>
      </c>
      <c r="AA222" s="71">
        <v>3823</v>
      </c>
      <c r="AB222" s="71">
        <v>45105</v>
      </c>
      <c r="AC222" s="71">
        <v>0</v>
      </c>
      <c r="AD222" s="71">
        <v>0</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1944</v>
      </c>
      <c r="B223" s="70">
        <v>430</v>
      </c>
      <c r="C223" s="70">
        <v>5</v>
      </c>
      <c r="D223" s="70">
        <v>26</v>
      </c>
      <c r="E223" s="70">
        <v>2008</v>
      </c>
      <c r="F223" s="70" t="s">
        <v>792</v>
      </c>
      <c r="G223" s="70" t="s">
        <v>1939</v>
      </c>
      <c r="H223" s="70" t="s">
        <v>1940</v>
      </c>
      <c r="I223" s="148"/>
      <c r="J223" s="71">
        <v>18.700934823002559</v>
      </c>
      <c r="K223" s="71">
        <v>2.092047412146826</v>
      </c>
      <c r="L223" s="71">
        <v>2.387899279401489</v>
      </c>
      <c r="M223" s="71">
        <v>45.582547400789409</v>
      </c>
      <c r="N223" s="71">
        <v>51.151608059175892</v>
      </c>
      <c r="O223" s="71">
        <v>46.167430908654183</v>
      </c>
      <c r="P223" s="71">
        <v>18.85722060040942</v>
      </c>
      <c r="Q223" s="71">
        <v>2.8249788883274198</v>
      </c>
      <c r="R223" s="71">
        <v>0</v>
      </c>
      <c r="S223" s="71">
        <v>0</v>
      </c>
      <c r="T223" s="72"/>
      <c r="U223" s="71">
        <v>1105544</v>
      </c>
      <c r="V223" s="71">
        <v>1136</v>
      </c>
      <c r="W223" s="71">
        <v>27</v>
      </c>
      <c r="X223" s="71">
        <v>9520</v>
      </c>
      <c r="Y223" s="71">
        <v>15441</v>
      </c>
      <c r="Z223" s="71">
        <v>23645</v>
      </c>
      <c r="AA223" s="71">
        <v>3697</v>
      </c>
      <c r="AB223" s="71">
        <v>46162</v>
      </c>
      <c r="AC223" s="71">
        <v>0</v>
      </c>
      <c r="AD223" s="71">
        <v>0</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1945</v>
      </c>
      <c r="B224" s="70">
        <v>431</v>
      </c>
      <c r="C224" s="70">
        <v>6</v>
      </c>
      <c r="D224" s="70">
        <v>26</v>
      </c>
      <c r="E224" s="70">
        <v>2009</v>
      </c>
      <c r="F224" s="70" t="s">
        <v>176</v>
      </c>
      <c r="G224" s="70" t="s">
        <v>1939</v>
      </c>
      <c r="H224" s="70" t="s">
        <v>1940</v>
      </c>
      <c r="I224" s="148"/>
      <c r="J224" s="71">
        <v>18.2435583788305</v>
      </c>
      <c r="K224" s="71">
        <v>2.573298155253231</v>
      </c>
      <c r="L224" s="71">
        <v>0.15349427520720649</v>
      </c>
      <c r="M224" s="71">
        <v>46.352952319316493</v>
      </c>
      <c r="N224" s="71">
        <v>62.050722788404599</v>
      </c>
      <c r="O224" s="71">
        <v>47.936358453346507</v>
      </c>
      <c r="P224" s="71">
        <v>18.497564958204919</v>
      </c>
      <c r="Q224" s="71">
        <v>2.7522765853731799</v>
      </c>
      <c r="R224" s="71">
        <v>0</v>
      </c>
      <c r="S224" s="71">
        <v>0</v>
      </c>
      <c r="T224" s="72"/>
      <c r="U224" s="71">
        <v>940329</v>
      </c>
      <c r="V224" s="71">
        <v>1424</v>
      </c>
      <c r="W224" s="71">
        <v>2</v>
      </c>
      <c r="X224" s="71">
        <v>9685</v>
      </c>
      <c r="Y224" s="71">
        <v>15889</v>
      </c>
      <c r="Z224" s="71">
        <v>24233</v>
      </c>
      <c r="AA224" s="71">
        <v>3723</v>
      </c>
      <c r="AB224" s="71">
        <v>47211</v>
      </c>
      <c r="AC224" s="71">
        <v>0</v>
      </c>
      <c r="AD224" s="71">
        <v>0</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4</v>
      </c>
      <c r="BM224" s="71">
        <v>0</v>
      </c>
      <c r="BN224" s="72"/>
      <c r="BO224" s="71">
        <v>0</v>
      </c>
      <c r="BP224" s="71">
        <v>0</v>
      </c>
      <c r="BQ224" s="71">
        <v>0</v>
      </c>
      <c r="BR224" s="71">
        <v>0</v>
      </c>
      <c r="BS224" s="71">
        <v>1</v>
      </c>
      <c r="BT224" s="71">
        <v>0</v>
      </c>
      <c r="BU224"/>
      <c r="BV224" s="70">
        <v>4</v>
      </c>
      <c r="BW224" s="70">
        <v>0</v>
      </c>
      <c r="BX224" s="70">
        <v>0</v>
      </c>
      <c r="BY224" s="70">
        <v>0</v>
      </c>
      <c r="BZ224" s="70">
        <v>0</v>
      </c>
      <c r="CA224" s="70">
        <v>0</v>
      </c>
      <c r="CB224" s="70">
        <v>0</v>
      </c>
      <c r="CC224" s="70">
        <v>0</v>
      </c>
      <c r="CD224" s="70">
        <v>0</v>
      </c>
    </row>
    <row r="225" spans="1:82">
      <c r="A225" s="70" t="s">
        <v>1946</v>
      </c>
      <c r="B225" s="70">
        <v>432</v>
      </c>
      <c r="C225" s="70">
        <v>7</v>
      </c>
      <c r="D225" s="70">
        <v>26</v>
      </c>
      <c r="E225" s="70">
        <v>2010</v>
      </c>
      <c r="F225" s="70" t="s">
        <v>177</v>
      </c>
      <c r="G225" s="70" t="s">
        <v>1939</v>
      </c>
      <c r="H225" s="70" t="s">
        <v>1940</v>
      </c>
      <c r="I225" s="148"/>
      <c r="J225" s="71">
        <v>13.12270571741456</v>
      </c>
      <c r="K225" s="71">
        <v>2.6099425141054988</v>
      </c>
      <c r="L225" s="71">
        <v>0.1336191422926189</v>
      </c>
      <c r="M225" s="71">
        <v>45.090100315352693</v>
      </c>
      <c r="N225" s="71">
        <v>59.191335346842223</v>
      </c>
      <c r="O225" s="71">
        <v>48.937383535729523</v>
      </c>
      <c r="P225" s="71">
        <v>19.119125306710139</v>
      </c>
      <c r="Q225" s="71">
        <v>2.92635427426996</v>
      </c>
      <c r="R225" s="71">
        <v>0</v>
      </c>
      <c r="S225" s="71">
        <v>0</v>
      </c>
      <c r="T225" s="72"/>
      <c r="U225" s="71">
        <v>882215</v>
      </c>
      <c r="V225" s="71">
        <v>1424</v>
      </c>
      <c r="W225" s="71">
        <v>2</v>
      </c>
      <c r="X225" s="71">
        <v>9685</v>
      </c>
      <c r="Y225" s="71">
        <v>16328</v>
      </c>
      <c r="Z225" s="71">
        <v>24854</v>
      </c>
      <c r="AA225" s="71">
        <v>3752</v>
      </c>
      <c r="AB225" s="71">
        <v>48100</v>
      </c>
      <c r="AC225" s="71">
        <v>0</v>
      </c>
      <c r="AD225" s="71">
        <v>0</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3.9060000000000001</v>
      </c>
      <c r="BM225" s="71">
        <v>0</v>
      </c>
      <c r="BN225" s="72"/>
      <c r="BO225" s="71">
        <v>0</v>
      </c>
      <c r="BP225" s="71">
        <v>0</v>
      </c>
      <c r="BQ225" s="71">
        <v>0</v>
      </c>
      <c r="BR225" s="71">
        <v>0</v>
      </c>
      <c r="BS225" s="71">
        <v>1</v>
      </c>
      <c r="BT225" s="71">
        <v>0</v>
      </c>
      <c r="BU225"/>
      <c r="BV225" s="70">
        <v>3.9060000000000001</v>
      </c>
      <c r="BW225" s="70">
        <v>0</v>
      </c>
      <c r="BX225" s="70">
        <v>0</v>
      </c>
      <c r="BY225" s="70">
        <v>0</v>
      </c>
      <c r="BZ225" s="70">
        <v>0</v>
      </c>
      <c r="CA225" s="70">
        <v>0</v>
      </c>
      <c r="CB225" s="70">
        <v>0</v>
      </c>
      <c r="CC225" s="70">
        <v>0</v>
      </c>
      <c r="CD225" s="70">
        <v>0</v>
      </c>
    </row>
    <row r="226" spans="1:82">
      <c r="A226" s="70" t="s">
        <v>1947</v>
      </c>
      <c r="B226" s="70">
        <v>433</v>
      </c>
      <c r="C226" s="70">
        <v>8</v>
      </c>
      <c r="D226" s="70">
        <v>26</v>
      </c>
      <c r="E226" s="70">
        <v>2011</v>
      </c>
      <c r="F226" s="70" t="s">
        <v>178</v>
      </c>
      <c r="G226" s="70" t="s">
        <v>1939</v>
      </c>
      <c r="H226" s="70" t="s">
        <v>1940</v>
      </c>
      <c r="I226" s="148"/>
      <c r="J226" s="71">
        <v>18.775550566026471</v>
      </c>
      <c r="K226" s="71">
        <v>3.6250548490121268</v>
      </c>
      <c r="L226" s="71">
        <v>0.1128949646372847</v>
      </c>
      <c r="M226" s="71">
        <v>47.574547673545077</v>
      </c>
      <c r="N226" s="71">
        <v>73.223175219423055</v>
      </c>
      <c r="O226" s="71">
        <v>50.116875880945962</v>
      </c>
      <c r="P226" s="71">
        <v>19.833418614678301</v>
      </c>
      <c r="Q226" s="71">
        <v>3.45257010265574</v>
      </c>
      <c r="R226" s="71">
        <v>0</v>
      </c>
      <c r="S226" s="71">
        <v>0</v>
      </c>
      <c r="T226" s="72"/>
      <c r="U226" s="71">
        <v>1441798</v>
      </c>
      <c r="V226" s="71">
        <v>1424</v>
      </c>
      <c r="W226" s="71">
        <v>2</v>
      </c>
      <c r="X226" s="71">
        <v>9685</v>
      </c>
      <c r="Y226" s="71">
        <v>16821</v>
      </c>
      <c r="Z226" s="71">
        <v>26006</v>
      </c>
      <c r="AA226" s="71">
        <v>4008</v>
      </c>
      <c r="AB226" s="71">
        <v>49198</v>
      </c>
      <c r="AC226" s="71">
        <v>0</v>
      </c>
      <c r="AD226" s="71">
        <v>0</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3.0030000000000001</v>
      </c>
      <c r="BM226" s="71">
        <v>0</v>
      </c>
      <c r="BN226" s="72"/>
      <c r="BO226" s="71">
        <v>0</v>
      </c>
      <c r="BP226" s="71">
        <v>0</v>
      </c>
      <c r="BQ226" s="71">
        <v>0</v>
      </c>
      <c r="BR226" s="71">
        <v>0</v>
      </c>
      <c r="BS226" s="71">
        <v>1</v>
      </c>
      <c r="BT226" s="71">
        <v>0</v>
      </c>
      <c r="BU226"/>
      <c r="BV226" s="70">
        <v>3.0030000000000001</v>
      </c>
      <c r="BW226" s="70">
        <v>0</v>
      </c>
      <c r="BX226" s="70">
        <v>0</v>
      </c>
      <c r="BY226" s="70">
        <v>0</v>
      </c>
      <c r="BZ226" s="70">
        <v>0</v>
      </c>
      <c r="CA226" s="70">
        <v>0</v>
      </c>
      <c r="CB226" s="70">
        <v>0</v>
      </c>
      <c r="CC226" s="70">
        <v>0</v>
      </c>
      <c r="CD226" s="70">
        <v>0</v>
      </c>
    </row>
    <row r="227" spans="1:82">
      <c r="A227" s="70" t="s">
        <v>1948</v>
      </c>
      <c r="B227" s="70">
        <v>434</v>
      </c>
      <c r="C227" s="70">
        <v>9</v>
      </c>
      <c r="D227" s="70">
        <v>26</v>
      </c>
      <c r="E227" s="70">
        <v>2012</v>
      </c>
      <c r="F227" s="70" t="s">
        <v>179</v>
      </c>
      <c r="G227" s="70" t="s">
        <v>1939</v>
      </c>
      <c r="H227" s="70" t="s">
        <v>1940</v>
      </c>
      <c r="I227" s="148"/>
      <c r="J227" s="71">
        <v>24.90281172434036</v>
      </c>
      <c r="K227" s="71">
        <v>3.3947154139269808</v>
      </c>
      <c r="L227" s="71">
        <v>0.1125939736497384</v>
      </c>
      <c r="M227" s="71">
        <v>53.334880532001797</v>
      </c>
      <c r="N227" s="71">
        <v>79.085109064942571</v>
      </c>
      <c r="O227" s="71">
        <v>51.785506116411526</v>
      </c>
      <c r="P227" s="71">
        <v>20.642986616419254</v>
      </c>
      <c r="Q227" s="71">
        <v>3.8273175431955102</v>
      </c>
      <c r="R227" s="71">
        <v>0</v>
      </c>
      <c r="S227" s="71">
        <v>0</v>
      </c>
      <c r="T227" s="72"/>
      <c r="U227" s="71">
        <v>1556518</v>
      </c>
      <c r="V227" s="71">
        <v>1424</v>
      </c>
      <c r="W227" s="71">
        <v>2</v>
      </c>
      <c r="X227" s="71">
        <v>9685</v>
      </c>
      <c r="Y227" s="71">
        <v>17300</v>
      </c>
      <c r="Z227" s="71">
        <v>27085</v>
      </c>
      <c r="AA227" s="71">
        <v>4148</v>
      </c>
      <c r="AB227" s="71">
        <v>50197</v>
      </c>
      <c r="AC227" s="71">
        <v>0</v>
      </c>
      <c r="AD227" s="71">
        <v>0</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3.899</v>
      </c>
      <c r="BK227" s="71">
        <v>0</v>
      </c>
      <c r="BL227" s="71">
        <v>3.9380000000000002</v>
      </c>
      <c r="BM227" s="71">
        <v>0</v>
      </c>
      <c r="BN227" s="72"/>
      <c r="BO227" s="71">
        <v>0</v>
      </c>
      <c r="BP227" s="71">
        <v>0</v>
      </c>
      <c r="BQ227" s="71">
        <v>1</v>
      </c>
      <c r="BR227" s="71">
        <v>0</v>
      </c>
      <c r="BS227" s="71">
        <v>1</v>
      </c>
      <c r="BT227" s="71">
        <v>0</v>
      </c>
      <c r="BU227"/>
      <c r="BV227" s="70">
        <v>7.8369999999999997</v>
      </c>
      <c r="BW227" s="70">
        <v>0</v>
      </c>
      <c r="BX227" s="70">
        <v>0</v>
      </c>
      <c r="BY227" s="70">
        <v>0</v>
      </c>
      <c r="BZ227" s="70">
        <v>0</v>
      </c>
      <c r="CA227" s="70">
        <v>0</v>
      </c>
      <c r="CB227" s="70">
        <v>0</v>
      </c>
      <c r="CC227" s="70">
        <v>0</v>
      </c>
      <c r="CD227" s="70">
        <v>0</v>
      </c>
    </row>
    <row r="228" spans="1:82">
      <c r="A228" s="70" t="s">
        <v>1949</v>
      </c>
      <c r="B228" s="70">
        <v>435</v>
      </c>
      <c r="C228" s="70">
        <v>10</v>
      </c>
      <c r="D228" s="70">
        <v>26</v>
      </c>
      <c r="E228" s="70">
        <v>2013</v>
      </c>
      <c r="F228" s="70" t="s">
        <v>180</v>
      </c>
      <c r="G228" s="70" t="s">
        <v>1939</v>
      </c>
      <c r="H228" s="70" t="s">
        <v>1940</v>
      </c>
      <c r="I228" s="148"/>
      <c r="J228" s="71">
        <v>18.354395172822901</v>
      </c>
      <c r="K228" s="71">
        <v>3.063471928545753</v>
      </c>
      <c r="L228" s="71">
        <v>7.9637741964476177E-2</v>
      </c>
      <c r="M228" s="71">
        <v>52.29963255446421</v>
      </c>
      <c r="N228" s="71">
        <v>79.538016065827378</v>
      </c>
      <c r="O228" s="71">
        <v>51.450030664379653</v>
      </c>
      <c r="P228" s="71">
        <v>20.890611912968819</v>
      </c>
      <c r="Q228" s="71">
        <v>3.9557745590422</v>
      </c>
      <c r="R228" s="71">
        <v>0</v>
      </c>
      <c r="S228" s="71">
        <v>0</v>
      </c>
      <c r="T228" s="72"/>
      <c r="U228" s="71">
        <v>1180664</v>
      </c>
      <c r="V228" s="71">
        <v>1424</v>
      </c>
      <c r="W228" s="71">
        <v>2</v>
      </c>
      <c r="X228" s="71">
        <v>9685</v>
      </c>
      <c r="Y228" s="71">
        <v>17712</v>
      </c>
      <c r="Z228" s="71">
        <v>28111</v>
      </c>
      <c r="AA228" s="71">
        <v>4182</v>
      </c>
      <c r="AB228" s="71">
        <v>51138</v>
      </c>
      <c r="AC228" s="71">
        <v>0</v>
      </c>
      <c r="AD228" s="71">
        <v>0</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7.5049999999999999</v>
      </c>
      <c r="BK228" s="71">
        <v>0</v>
      </c>
      <c r="BL228" s="71">
        <v>4.0430000000000001</v>
      </c>
      <c r="BM228" s="71">
        <v>0</v>
      </c>
      <c r="BN228" s="72"/>
      <c r="BO228" s="71">
        <v>0</v>
      </c>
      <c r="BP228" s="71">
        <v>0</v>
      </c>
      <c r="BQ228" s="71">
        <v>2</v>
      </c>
      <c r="BR228" s="71">
        <v>0</v>
      </c>
      <c r="BS228" s="71">
        <v>2</v>
      </c>
      <c r="BT228" s="71">
        <v>0</v>
      </c>
      <c r="BU228"/>
      <c r="BV228" s="70">
        <v>11.548</v>
      </c>
      <c r="BW228" s="70">
        <v>0</v>
      </c>
      <c r="BX228" s="70">
        <v>0</v>
      </c>
      <c r="BY228" s="70">
        <v>0</v>
      </c>
      <c r="BZ228" s="70">
        <v>0</v>
      </c>
      <c r="CA228" s="70">
        <v>0</v>
      </c>
      <c r="CB228" s="70">
        <v>0</v>
      </c>
      <c r="CC228" s="70">
        <v>0</v>
      </c>
      <c r="CD228" s="70">
        <v>0</v>
      </c>
    </row>
    <row r="229" spans="1:82">
      <c r="A229" s="70" t="s">
        <v>1950</v>
      </c>
      <c r="B229" s="70">
        <v>436</v>
      </c>
      <c r="C229" s="70">
        <v>11</v>
      </c>
      <c r="D229" s="70">
        <v>26</v>
      </c>
      <c r="E229" s="70">
        <v>2014</v>
      </c>
      <c r="F229" s="70" t="s">
        <v>181</v>
      </c>
      <c r="G229" s="70" t="s">
        <v>1939</v>
      </c>
      <c r="H229" s="70" t="s">
        <v>1940</v>
      </c>
      <c r="I229" s="148"/>
      <c r="J229" s="71">
        <v>19.85118969525886</v>
      </c>
      <c r="K229" s="71">
        <v>3.138368135577227</v>
      </c>
      <c r="L229" s="71">
        <v>1.192261176455518</v>
      </c>
      <c r="M229" s="71">
        <v>59.673026207122589</v>
      </c>
      <c r="N229" s="71">
        <v>70.294150402043613</v>
      </c>
      <c r="O229" s="71">
        <v>49.778066250261681</v>
      </c>
      <c r="P229" s="71">
        <v>21.230179259784951</v>
      </c>
      <c r="Q229" s="71">
        <v>3.8471338247304798</v>
      </c>
      <c r="R229" s="71">
        <v>0</v>
      </c>
      <c r="S229" s="71">
        <v>0</v>
      </c>
      <c r="T229" s="72"/>
      <c r="U229" s="71">
        <v>1410701</v>
      </c>
      <c r="V229" s="71">
        <v>1476</v>
      </c>
      <c r="W229" s="71">
        <v>24</v>
      </c>
      <c r="X229" s="71">
        <v>11308</v>
      </c>
      <c r="Y229" s="71">
        <v>18118</v>
      </c>
      <c r="Z229" s="71">
        <v>28645</v>
      </c>
      <c r="AA229" s="71">
        <v>4228</v>
      </c>
      <c r="AB229" s="71">
        <v>51836</v>
      </c>
      <c r="AC229" s="71">
        <v>0</v>
      </c>
      <c r="AD229" s="71">
        <v>0</v>
      </c>
      <c r="AE229" s="72"/>
      <c r="AF229" s="71"/>
      <c r="AG229" s="71"/>
      <c r="AH229" s="71"/>
      <c r="AI229" s="71"/>
      <c r="AJ229" s="71"/>
      <c r="AK229" s="71"/>
      <c r="AL229" s="71"/>
      <c r="AM229" s="71"/>
      <c r="AN229" s="71"/>
      <c r="AO229" s="71"/>
      <c r="AP229" s="71"/>
      <c r="AQ229" s="72"/>
      <c r="AR229" s="71">
        <v>1702</v>
      </c>
      <c r="AS229" s="71">
        <v>67</v>
      </c>
      <c r="AT229" s="71">
        <v>0</v>
      </c>
      <c r="AU229" s="71">
        <v>0</v>
      </c>
      <c r="AV229" s="71">
        <v>0</v>
      </c>
      <c r="AW229" s="71">
        <v>0</v>
      </c>
      <c r="AX229" s="71"/>
      <c r="AY229" s="72"/>
      <c r="AZ229" s="71">
        <v>6634.6</v>
      </c>
      <c r="BA229" s="71">
        <v>4183.1000000000004</v>
      </c>
      <c r="BB229" s="71">
        <v>0</v>
      </c>
      <c r="BC229" s="71">
        <v>0</v>
      </c>
      <c r="BD229" s="71">
        <v>0</v>
      </c>
      <c r="BE229" s="71">
        <v>0</v>
      </c>
      <c r="BF229" s="71"/>
      <c r="BG229" s="72"/>
      <c r="BH229" s="71">
        <v>0</v>
      </c>
      <c r="BI229" s="71">
        <v>0</v>
      </c>
      <c r="BJ229" s="71">
        <v>6.7240000000000002</v>
      </c>
      <c r="BK229" s="71">
        <v>0</v>
      </c>
      <c r="BL229" s="71">
        <v>8.3030000000000008</v>
      </c>
      <c r="BM229" s="71">
        <v>0</v>
      </c>
      <c r="BN229" s="72"/>
      <c r="BO229" s="71">
        <v>0</v>
      </c>
      <c r="BP229" s="71">
        <v>0</v>
      </c>
      <c r="BQ229" s="71">
        <v>2</v>
      </c>
      <c r="BR229" s="71">
        <v>0</v>
      </c>
      <c r="BS229" s="71">
        <v>2</v>
      </c>
      <c r="BT229" s="71">
        <v>0</v>
      </c>
      <c r="BU229"/>
      <c r="BV229" s="70">
        <v>15.026999999999999</v>
      </c>
      <c r="BW229" s="70">
        <v>0</v>
      </c>
      <c r="BX229" s="70">
        <v>0</v>
      </c>
      <c r="BY229" s="70">
        <v>0</v>
      </c>
      <c r="BZ229" s="70">
        <v>0</v>
      </c>
      <c r="CA229" s="70">
        <v>0</v>
      </c>
      <c r="CB229" s="70">
        <v>0</v>
      </c>
      <c r="CC229" s="70">
        <v>0</v>
      </c>
      <c r="CD229" s="70">
        <v>0</v>
      </c>
    </row>
    <row r="230" spans="1:82">
      <c r="A230" s="70" t="s">
        <v>1951</v>
      </c>
      <c r="B230" s="70">
        <v>437</v>
      </c>
      <c r="C230" s="70">
        <v>12</v>
      </c>
      <c r="D230" s="70">
        <v>26</v>
      </c>
      <c r="E230" s="70">
        <v>2015</v>
      </c>
      <c r="F230" s="70" t="s">
        <v>182</v>
      </c>
      <c r="G230" s="70" t="s">
        <v>1939</v>
      </c>
      <c r="H230" s="70" t="s">
        <v>1940</v>
      </c>
      <c r="I230" s="148"/>
      <c r="J230" s="71">
        <v>29.247018173032721</v>
      </c>
      <c r="K230" s="71">
        <v>3.5101973485317881</v>
      </c>
      <c r="L230" s="71">
        <v>1.5418324478572309</v>
      </c>
      <c r="M230" s="71">
        <v>57.119662929054741</v>
      </c>
      <c r="N230" s="71">
        <v>61.571219459210468</v>
      </c>
      <c r="O230" s="71">
        <v>50.492917131159608</v>
      </c>
      <c r="P230" s="71">
        <v>21.272078823020678</v>
      </c>
      <c r="Q230" s="71">
        <v>3.7994442866165898</v>
      </c>
      <c r="R230" s="71">
        <v>0</v>
      </c>
      <c r="S230" s="71">
        <v>0</v>
      </c>
      <c r="T230" s="72"/>
      <c r="U230" s="71">
        <v>2255648</v>
      </c>
      <c r="V230" s="71">
        <v>1476</v>
      </c>
      <c r="W230" s="71">
        <v>24</v>
      </c>
      <c r="X230" s="71">
        <v>11308</v>
      </c>
      <c r="Y230" s="71">
        <v>18462</v>
      </c>
      <c r="Z230" s="71">
        <v>29336</v>
      </c>
      <c r="AA230" s="71">
        <v>4233</v>
      </c>
      <c r="AB230" s="71">
        <v>52295</v>
      </c>
      <c r="AC230" s="71">
        <v>0</v>
      </c>
      <c r="AD230" s="71">
        <v>0</v>
      </c>
      <c r="AE230" s="72"/>
      <c r="AF230" s="71">
        <v>16504410.230799669</v>
      </c>
      <c r="AG230" s="71">
        <v>2662287.2103747572</v>
      </c>
      <c r="AH230" s="71">
        <v>229297.7931266666</v>
      </c>
      <c r="AI230" s="71">
        <v>69810683.999006346</v>
      </c>
      <c r="AJ230" s="71">
        <v>79876017.040097654</v>
      </c>
      <c r="AK230" s="71">
        <v>0</v>
      </c>
      <c r="AL230" s="71">
        <v>0</v>
      </c>
      <c r="AM230" s="71">
        <v>7166810.3807256343</v>
      </c>
      <c r="AN230" s="71">
        <v>0</v>
      </c>
      <c r="AO230" s="71">
        <v>0</v>
      </c>
      <c r="AP230" s="71">
        <v>176249506.6541307</v>
      </c>
      <c r="AQ230" s="72"/>
      <c r="AR230" s="71">
        <v>1889</v>
      </c>
      <c r="AS230" s="71">
        <v>98</v>
      </c>
      <c r="AT230" s="71">
        <v>0</v>
      </c>
      <c r="AU230" s="71">
        <v>0</v>
      </c>
      <c r="AV230" s="71">
        <v>0</v>
      </c>
      <c r="AW230" s="71">
        <v>0</v>
      </c>
      <c r="AX230" s="71"/>
      <c r="AY230" s="72"/>
      <c r="AZ230" s="71">
        <v>7499.1</v>
      </c>
      <c r="BA230" s="71">
        <v>6459.4</v>
      </c>
      <c r="BB230" s="71">
        <v>0</v>
      </c>
      <c r="BC230" s="71">
        <v>0</v>
      </c>
      <c r="BD230" s="71">
        <v>0</v>
      </c>
      <c r="BE230" s="71">
        <v>0</v>
      </c>
      <c r="BF230" s="71"/>
      <c r="BG230" s="72"/>
      <c r="BH230" s="71">
        <v>0</v>
      </c>
      <c r="BI230" s="71">
        <v>0</v>
      </c>
      <c r="BJ230" s="71">
        <v>6.04</v>
      </c>
      <c r="BK230" s="71">
        <v>0</v>
      </c>
      <c r="BL230" s="71">
        <v>8.218</v>
      </c>
      <c r="BM230" s="71">
        <v>0</v>
      </c>
      <c r="BN230" s="72"/>
      <c r="BO230" s="71">
        <v>0</v>
      </c>
      <c r="BP230" s="71">
        <v>0</v>
      </c>
      <c r="BQ230" s="71">
        <v>2</v>
      </c>
      <c r="BR230" s="71">
        <v>0</v>
      </c>
      <c r="BS230" s="71">
        <v>2</v>
      </c>
      <c r="BT230" s="71">
        <v>0</v>
      </c>
      <c r="BU230"/>
      <c r="BV230" s="70">
        <v>14.257999999999999</v>
      </c>
      <c r="BW230" s="70">
        <v>0</v>
      </c>
      <c r="BX230" s="70">
        <v>0</v>
      </c>
      <c r="BY230" s="70">
        <v>0</v>
      </c>
      <c r="BZ230" s="70">
        <v>0</v>
      </c>
      <c r="CA230" s="70">
        <v>0</v>
      </c>
      <c r="CB230" s="70">
        <v>0</v>
      </c>
      <c r="CC230" s="70">
        <v>0</v>
      </c>
      <c r="CD230" s="70">
        <v>0</v>
      </c>
    </row>
    <row r="231" spans="1:82">
      <c r="A231" s="70" t="s">
        <v>1952</v>
      </c>
      <c r="B231" s="70">
        <v>438</v>
      </c>
      <c r="C231" s="70">
        <v>13</v>
      </c>
      <c r="D231" s="70">
        <v>26</v>
      </c>
      <c r="E231" s="70">
        <v>2016</v>
      </c>
      <c r="F231" s="70" t="s">
        <v>155</v>
      </c>
      <c r="G231" s="70" t="s">
        <v>1939</v>
      </c>
      <c r="H231" s="70" t="s">
        <v>1940</v>
      </c>
      <c r="I231" s="148"/>
      <c r="J231" s="71">
        <v>28.107771204475831</v>
      </c>
      <c r="K231" s="71">
        <v>3.5475613048942711</v>
      </c>
      <c r="L231" s="71">
        <v>1.3458967651335874</v>
      </c>
      <c r="M231" s="71">
        <v>47.023299095002827</v>
      </c>
      <c r="N231" s="71">
        <v>62.136577708682289</v>
      </c>
      <c r="O231" s="71">
        <v>51.211085745975659</v>
      </c>
      <c r="P231" s="71">
        <v>20.824482209384239</v>
      </c>
      <c r="Q231" s="71">
        <v>3.7100178949177027</v>
      </c>
      <c r="R231" s="71">
        <v>0</v>
      </c>
      <c r="S231" s="71">
        <v>0</v>
      </c>
      <c r="T231" s="72"/>
      <c r="U231" s="71">
        <v>2139863</v>
      </c>
      <c r="V231" s="71">
        <v>1476</v>
      </c>
      <c r="W231" s="71">
        <v>24</v>
      </c>
      <c r="X231" s="71">
        <v>11308</v>
      </c>
      <c r="Y231" s="71">
        <v>18728</v>
      </c>
      <c r="Z231" s="71">
        <v>30119</v>
      </c>
      <c r="AA231" s="71">
        <v>4286</v>
      </c>
      <c r="AB231" s="71">
        <v>52526</v>
      </c>
      <c r="AC231" s="71">
        <v>0</v>
      </c>
      <c r="AD231" s="71">
        <v>0</v>
      </c>
      <c r="AE231" s="72"/>
      <c r="AF231" s="71">
        <v>15789651.916677911</v>
      </c>
      <c r="AG231" s="71">
        <v>2575637.3706297101</v>
      </c>
      <c r="AH231" s="71">
        <v>155765.9706084675</v>
      </c>
      <c r="AI231" s="71">
        <v>65668868.62089397</v>
      </c>
      <c r="AJ231" s="71">
        <v>74004886.709288999</v>
      </c>
      <c r="AK231" s="71">
        <v>0</v>
      </c>
      <c r="AL231" s="71">
        <v>0</v>
      </c>
      <c r="AM231" s="71">
        <v>7204060.4650159907</v>
      </c>
      <c r="AN231" s="71">
        <v>0</v>
      </c>
      <c r="AO231" s="71">
        <v>0</v>
      </c>
      <c r="AP231" s="71">
        <v>165398871.05311504</v>
      </c>
      <c r="AQ231" s="72"/>
      <c r="AR231" s="71">
        <v>2055</v>
      </c>
      <c r="AS231" s="71">
        <v>104</v>
      </c>
      <c r="AT231" s="71">
        <v>0</v>
      </c>
      <c r="AU231" s="71">
        <v>0</v>
      </c>
      <c r="AV231" s="71">
        <v>0</v>
      </c>
      <c r="AW231" s="71">
        <v>0</v>
      </c>
      <c r="AX231" s="71"/>
      <c r="AY231" s="72"/>
      <c r="AZ231" s="71">
        <v>8302.9</v>
      </c>
      <c r="BA231" s="71">
        <v>7481.6</v>
      </c>
      <c r="BB231" s="71">
        <v>0</v>
      </c>
      <c r="BC231" s="71">
        <v>0</v>
      </c>
      <c r="BD231" s="71">
        <v>0</v>
      </c>
      <c r="BE231" s="71">
        <v>0</v>
      </c>
      <c r="BF231" s="71"/>
      <c r="BG231" s="72"/>
      <c r="BH231" s="71">
        <v>0</v>
      </c>
      <c r="BI231" s="71">
        <v>0</v>
      </c>
      <c r="BJ231" s="71">
        <v>6.415</v>
      </c>
      <c r="BK231" s="71">
        <v>0</v>
      </c>
      <c r="BL231" s="71">
        <v>7.5270000000000001</v>
      </c>
      <c r="BM231" s="71">
        <v>0</v>
      </c>
      <c r="BN231" s="72"/>
      <c r="BO231" s="71">
        <v>0</v>
      </c>
      <c r="BP231" s="71">
        <v>0</v>
      </c>
      <c r="BQ231" s="71">
        <v>2</v>
      </c>
      <c r="BR231" s="71">
        <v>0</v>
      </c>
      <c r="BS231" s="71">
        <v>2</v>
      </c>
      <c r="BT231" s="71">
        <v>0</v>
      </c>
      <c r="BU231"/>
      <c r="BV231" s="70">
        <v>13.942</v>
      </c>
      <c r="BW231" s="70">
        <v>0</v>
      </c>
      <c r="BX231" s="70">
        <v>0</v>
      </c>
      <c r="BY231" s="70">
        <v>0</v>
      </c>
      <c r="BZ231" s="70">
        <v>0</v>
      </c>
      <c r="CA231" s="70">
        <v>0</v>
      </c>
      <c r="CB231" s="70">
        <v>0</v>
      </c>
      <c r="CC231" s="70">
        <v>0</v>
      </c>
      <c r="CD231" s="70">
        <v>0</v>
      </c>
    </row>
    <row r="232" spans="1:82">
      <c r="A232" s="70" t="s">
        <v>1953</v>
      </c>
      <c r="B232" s="70">
        <v>439</v>
      </c>
      <c r="C232" s="70">
        <v>14</v>
      </c>
      <c r="D232" s="70">
        <v>26</v>
      </c>
      <c r="E232" s="70">
        <v>2017</v>
      </c>
      <c r="F232" s="70" t="s">
        <v>156</v>
      </c>
      <c r="G232" s="70" t="s">
        <v>1939</v>
      </c>
      <c r="H232" s="70" t="s">
        <v>1940</v>
      </c>
      <c r="I232" s="148"/>
      <c r="J232" s="71">
        <v>32.668477468101351</v>
      </c>
      <c r="K232" s="71">
        <v>3.6290043613220617</v>
      </c>
      <c r="L232" s="71">
        <v>1.4334178426262478</v>
      </c>
      <c r="M232" s="71">
        <v>45.661439230283676</v>
      </c>
      <c r="N232" s="71">
        <v>67.990329108942277</v>
      </c>
      <c r="O232" s="71">
        <v>50.793579597478406</v>
      </c>
      <c r="P232" s="71">
        <v>20.31115900115962</v>
      </c>
      <c r="Q232" s="71">
        <v>3.5951148846593299</v>
      </c>
      <c r="R232" s="71">
        <v>0</v>
      </c>
      <c r="S232" s="71">
        <v>0</v>
      </c>
      <c r="T232" s="72"/>
      <c r="U232" s="71">
        <v>2708515</v>
      </c>
      <c r="V232" s="71">
        <v>1476</v>
      </c>
      <c r="W232" s="71">
        <v>24</v>
      </c>
      <c r="X232" s="71">
        <v>11308</v>
      </c>
      <c r="Y232" s="71">
        <v>18946</v>
      </c>
      <c r="Z232" s="71">
        <v>30369</v>
      </c>
      <c r="AA232" s="71">
        <v>4207</v>
      </c>
      <c r="AB232" s="71">
        <v>52635</v>
      </c>
      <c r="AC232" s="71">
        <v>0</v>
      </c>
      <c r="AD232" s="71">
        <v>0</v>
      </c>
      <c r="AE232" s="72"/>
      <c r="AF232" s="71">
        <v>19363434.283342581</v>
      </c>
      <c r="AG232" s="71">
        <v>2614605.6429478452</v>
      </c>
      <c r="AH232" s="71">
        <v>232491.40975019589</v>
      </c>
      <c r="AI232" s="71">
        <v>67090080.309095517</v>
      </c>
      <c r="AJ232" s="71">
        <v>85259282.504545704</v>
      </c>
      <c r="AK232" s="71">
        <v>0</v>
      </c>
      <c r="AL232" s="71">
        <v>0</v>
      </c>
      <c r="AM232" s="71">
        <v>7230305.8433037093</v>
      </c>
      <c r="AN232" s="71">
        <v>0</v>
      </c>
      <c r="AO232" s="71">
        <v>0</v>
      </c>
      <c r="AP232" s="71">
        <v>181790199.99298558</v>
      </c>
      <c r="AQ232" s="72"/>
      <c r="AR232" s="71">
        <v>2163</v>
      </c>
      <c r="AS232" s="71">
        <v>108</v>
      </c>
      <c r="AT232" s="71">
        <v>0</v>
      </c>
      <c r="AU232" s="71">
        <v>0</v>
      </c>
      <c r="AV232" s="71">
        <v>0</v>
      </c>
      <c r="AW232" s="71">
        <v>0</v>
      </c>
      <c r="AX232" s="71"/>
      <c r="AY232" s="72"/>
      <c r="AZ232" s="71">
        <v>8812.2999999999993</v>
      </c>
      <c r="BA232" s="71">
        <v>9726.1</v>
      </c>
      <c r="BB232" s="71">
        <v>0</v>
      </c>
      <c r="BC232" s="71">
        <v>0</v>
      </c>
      <c r="BD232" s="71">
        <v>0</v>
      </c>
      <c r="BE232" s="71">
        <v>0</v>
      </c>
      <c r="BF232" s="71"/>
      <c r="BG232" s="72"/>
      <c r="BH232" s="71">
        <v>0</v>
      </c>
      <c r="BI232" s="71">
        <v>0</v>
      </c>
      <c r="BJ232" s="71">
        <v>3.9089999999999998</v>
      </c>
      <c r="BK232" s="71">
        <v>0</v>
      </c>
      <c r="BL232" s="71">
        <v>6.97</v>
      </c>
      <c r="BM232" s="71">
        <v>0</v>
      </c>
      <c r="BN232" s="72"/>
      <c r="BO232" s="71">
        <v>0</v>
      </c>
      <c r="BP232" s="71">
        <v>0</v>
      </c>
      <c r="BQ232" s="71">
        <v>1</v>
      </c>
      <c r="BR232" s="71">
        <v>0</v>
      </c>
      <c r="BS232" s="71">
        <v>2</v>
      </c>
      <c r="BT232" s="71">
        <v>0</v>
      </c>
      <c r="BU232"/>
      <c r="BV232" s="70">
        <v>10.879</v>
      </c>
      <c r="BW232" s="70">
        <v>0</v>
      </c>
      <c r="BX232" s="70">
        <v>0</v>
      </c>
      <c r="BY232" s="70">
        <v>0</v>
      </c>
      <c r="BZ232" s="70">
        <v>0</v>
      </c>
      <c r="CA232" s="70">
        <v>0</v>
      </c>
      <c r="CB232" s="70">
        <v>0</v>
      </c>
      <c r="CC232" s="70">
        <v>0</v>
      </c>
      <c r="CD232" s="70">
        <v>0</v>
      </c>
    </row>
    <row r="233" spans="1:82">
      <c r="A233" s="70" t="s">
        <v>1954</v>
      </c>
      <c r="B233" s="70">
        <v>440</v>
      </c>
      <c r="C233" s="70">
        <v>15</v>
      </c>
      <c r="D233" s="70">
        <v>26</v>
      </c>
      <c r="E233" s="70">
        <v>2018</v>
      </c>
      <c r="F233" s="70" t="s">
        <v>183</v>
      </c>
      <c r="G233" s="70" t="s">
        <v>1939</v>
      </c>
      <c r="H233" s="70" t="s">
        <v>1940</v>
      </c>
      <c r="I233" s="148"/>
      <c r="J233" s="71">
        <v>30.362513753980249</v>
      </c>
      <c r="K233" s="71">
        <v>3.3668415759403922</v>
      </c>
      <c r="L233" s="71">
        <v>1.327793472438799</v>
      </c>
      <c r="M233" s="71">
        <v>48.688778350541348</v>
      </c>
      <c r="N233" s="71">
        <v>64.122774868968321</v>
      </c>
      <c r="O233" s="71">
        <v>50.293870296074559</v>
      </c>
      <c r="P233" s="71">
        <v>19.779164826848643</v>
      </c>
      <c r="Q233" s="71">
        <v>3.3318670299636901</v>
      </c>
      <c r="R233" s="71">
        <v>0</v>
      </c>
      <c r="S233" s="71">
        <v>0</v>
      </c>
      <c r="T233" s="72"/>
      <c r="U233" s="71">
        <v>2678994</v>
      </c>
      <c r="V233" s="71">
        <v>1476</v>
      </c>
      <c r="W233" s="71">
        <v>24</v>
      </c>
      <c r="X233" s="71">
        <v>11308</v>
      </c>
      <c r="Y233" s="71">
        <v>19147</v>
      </c>
      <c r="Z233" s="71">
        <v>30646</v>
      </c>
      <c r="AA233" s="71">
        <v>4138</v>
      </c>
      <c r="AB233" s="71">
        <v>52569</v>
      </c>
      <c r="AC233" s="71">
        <v>0</v>
      </c>
      <c r="AD233" s="71">
        <v>0</v>
      </c>
      <c r="AE233" s="72"/>
      <c r="AF233" s="71">
        <v>17235906.71650023</v>
      </c>
      <c r="AG233" s="71">
        <v>2307793.8493885458</v>
      </c>
      <c r="AH233" s="71">
        <v>218393.1681128256</v>
      </c>
      <c r="AI233" s="71">
        <v>63845024.199488573</v>
      </c>
      <c r="AJ233" s="71">
        <v>83215256.360304207</v>
      </c>
      <c r="AK233" s="71">
        <v>0</v>
      </c>
      <c r="AL233" s="71">
        <v>0</v>
      </c>
      <c r="AM233" s="71">
        <v>7236181.2390006687</v>
      </c>
      <c r="AN233" s="71">
        <v>0</v>
      </c>
      <c r="AO233" s="71">
        <v>0</v>
      </c>
      <c r="AP233" s="71">
        <v>174058555.53279507</v>
      </c>
      <c r="AQ233" s="72"/>
      <c r="AR233" s="71">
        <v>2287</v>
      </c>
      <c r="AS233" s="71">
        <v>119</v>
      </c>
      <c r="AT233" s="71">
        <v>0</v>
      </c>
      <c r="AU233" s="71">
        <v>0</v>
      </c>
      <c r="AV233" s="71">
        <v>0</v>
      </c>
      <c r="AW233" s="71">
        <v>0</v>
      </c>
      <c r="AX233" s="71"/>
      <c r="AY233" s="72"/>
      <c r="AZ233" s="71">
        <v>9407.5999999999985</v>
      </c>
      <c r="BA233" s="71">
        <v>10833.5</v>
      </c>
      <c r="BB233" s="71">
        <v>0</v>
      </c>
      <c r="BC233" s="71">
        <v>0</v>
      </c>
      <c r="BD233" s="71">
        <v>0</v>
      </c>
      <c r="BE233" s="71">
        <v>0</v>
      </c>
      <c r="BF233" s="71"/>
      <c r="BG233" s="72"/>
      <c r="BH233" s="71">
        <v>0</v>
      </c>
      <c r="BI233" s="71">
        <v>0</v>
      </c>
      <c r="BJ233" s="71">
        <v>3.6539999999999999</v>
      </c>
      <c r="BK233" s="71">
        <v>0</v>
      </c>
      <c r="BL233" s="71">
        <v>5.5880000000000001</v>
      </c>
      <c r="BM233" s="71">
        <v>0</v>
      </c>
      <c r="BN233" s="72"/>
      <c r="BO233" s="71">
        <v>0</v>
      </c>
      <c r="BP233" s="71">
        <v>0</v>
      </c>
      <c r="BQ233" s="71">
        <v>1</v>
      </c>
      <c r="BR233" s="71">
        <v>0</v>
      </c>
      <c r="BS233" s="71">
        <v>2</v>
      </c>
      <c r="BT233" s="71">
        <v>0</v>
      </c>
      <c r="BU233"/>
      <c r="BV233" s="70">
        <v>9.2420000000000009</v>
      </c>
      <c r="BW233" s="70">
        <v>0</v>
      </c>
      <c r="BX233" s="70">
        <v>0</v>
      </c>
      <c r="BY233" s="70">
        <v>0</v>
      </c>
      <c r="BZ233" s="70">
        <v>0</v>
      </c>
      <c r="CA233" s="70">
        <v>0</v>
      </c>
      <c r="CB233" s="70">
        <v>0</v>
      </c>
      <c r="CC233" s="70">
        <v>0</v>
      </c>
      <c r="CD233" s="70">
        <v>0</v>
      </c>
    </row>
    <row r="234" spans="1:82">
      <c r="A234" s="70" t="s">
        <v>1955</v>
      </c>
      <c r="B234" s="70">
        <v>441</v>
      </c>
      <c r="C234" s="70">
        <v>16</v>
      </c>
      <c r="D234" s="70">
        <v>26</v>
      </c>
      <c r="E234" s="70">
        <v>2019</v>
      </c>
      <c r="F234" s="70" t="s">
        <v>158</v>
      </c>
      <c r="G234" s="70" t="s">
        <v>1939</v>
      </c>
      <c r="H234" s="70" t="s">
        <v>1940</v>
      </c>
      <c r="I234" s="148"/>
      <c r="J234" s="71">
        <v>26.917576612511308</v>
      </c>
      <c r="K234" s="71">
        <v>3.1351599101422822</v>
      </c>
      <c r="L234" s="71">
        <v>1.3422255512879817</v>
      </c>
      <c r="M234" s="71">
        <v>46.553549113723257</v>
      </c>
      <c r="N234" s="71">
        <v>56.718779748700015</v>
      </c>
      <c r="O234" s="71">
        <v>49.394073298216689</v>
      </c>
      <c r="P234" s="71">
        <v>19.692349066466967</v>
      </c>
      <c r="Q234" s="71">
        <v>3.2439211107680999</v>
      </c>
      <c r="R234" s="71">
        <v>0</v>
      </c>
      <c r="S234" s="71">
        <v>0</v>
      </c>
      <c r="T234" s="72"/>
      <c r="U234" s="71">
        <v>2443259</v>
      </c>
      <c r="V234" s="71">
        <v>1476</v>
      </c>
      <c r="W234" s="71">
        <v>24</v>
      </c>
      <c r="X234" s="71">
        <v>11308</v>
      </c>
      <c r="Y234" s="71">
        <v>19397</v>
      </c>
      <c r="Z234" s="71">
        <v>30924</v>
      </c>
      <c r="AA234" s="71">
        <v>4089</v>
      </c>
      <c r="AB234" s="71">
        <v>52567</v>
      </c>
      <c r="AC234" s="71">
        <v>0</v>
      </c>
      <c r="AD234" s="71">
        <v>0</v>
      </c>
      <c r="AE234" s="72"/>
      <c r="AF234" s="71">
        <v>15907312.48241852</v>
      </c>
      <c r="AG234" s="71">
        <v>2251004.98946629</v>
      </c>
      <c r="AH234" s="71">
        <v>236948.48643464799</v>
      </c>
      <c r="AI234" s="71">
        <v>63744647.424896307</v>
      </c>
      <c r="AJ234" s="71">
        <v>75440410.304949388</v>
      </c>
      <c r="AK234" s="71">
        <v>0</v>
      </c>
      <c r="AL234" s="71">
        <v>0</v>
      </c>
      <c r="AM234" s="71">
        <v>7159229.6758358702</v>
      </c>
      <c r="AN234" s="71">
        <v>0</v>
      </c>
      <c r="AO234" s="71">
        <v>0</v>
      </c>
      <c r="AP234" s="71">
        <v>164739553.36400104</v>
      </c>
      <c r="AQ234" s="72"/>
      <c r="AR234" s="71">
        <v>2418</v>
      </c>
      <c r="AS234" s="71">
        <v>127</v>
      </c>
      <c r="AT234" s="71">
        <v>0</v>
      </c>
      <c r="AU234" s="71">
        <v>0</v>
      </c>
      <c r="AV234" s="71">
        <v>0</v>
      </c>
      <c r="AW234" s="71">
        <v>0</v>
      </c>
      <c r="AX234" s="71"/>
      <c r="AY234" s="72"/>
      <c r="AZ234" s="71">
        <v>10038.700000000001</v>
      </c>
      <c r="BA234" s="71">
        <v>11571.2</v>
      </c>
      <c r="BB234" s="71">
        <v>0</v>
      </c>
      <c r="BC234" s="71">
        <v>0</v>
      </c>
      <c r="BD234" s="71">
        <v>0</v>
      </c>
      <c r="BE234" s="71">
        <v>0</v>
      </c>
      <c r="BF234" s="71"/>
      <c r="BG234" s="72"/>
      <c r="BH234" s="71">
        <v>0</v>
      </c>
      <c r="BI234" s="71">
        <v>0</v>
      </c>
      <c r="BJ234" s="71">
        <v>3.5539999999999998</v>
      </c>
      <c r="BK234" s="71">
        <v>0</v>
      </c>
      <c r="BL234" s="71">
        <v>5.3919999999999995</v>
      </c>
      <c r="BM234" s="71">
        <v>0</v>
      </c>
      <c r="BN234" s="72"/>
      <c r="BO234" s="71">
        <v>0</v>
      </c>
      <c r="BP234" s="71">
        <v>0</v>
      </c>
      <c r="BQ234" s="71">
        <v>1</v>
      </c>
      <c r="BR234" s="71">
        <v>0</v>
      </c>
      <c r="BS234" s="71">
        <v>2</v>
      </c>
      <c r="BT234" s="71">
        <v>0</v>
      </c>
      <c r="BU234"/>
      <c r="BV234" s="70">
        <v>8.9459999999999997</v>
      </c>
      <c r="BW234" s="70">
        <v>0</v>
      </c>
      <c r="BX234" s="70">
        <v>0</v>
      </c>
      <c r="BY234" s="70">
        <v>0</v>
      </c>
      <c r="BZ234" s="70">
        <v>0</v>
      </c>
      <c r="CA234" s="70">
        <v>0</v>
      </c>
      <c r="CB234" s="70">
        <v>0</v>
      </c>
      <c r="CC234" s="70">
        <v>0</v>
      </c>
      <c r="CD234" s="70">
        <v>0</v>
      </c>
    </row>
    <row r="235" spans="1:82">
      <c r="A235" s="70" t="s">
        <v>1956</v>
      </c>
      <c r="B235" s="70">
        <v>442</v>
      </c>
      <c r="C235" s="70">
        <v>17</v>
      </c>
      <c r="D235" s="70">
        <v>26</v>
      </c>
      <c r="E235" s="70">
        <v>2020</v>
      </c>
      <c r="F235" s="70" t="s">
        <v>159</v>
      </c>
      <c r="G235" s="1064" t="s">
        <v>1939</v>
      </c>
      <c r="H235" s="70" t="s">
        <v>1940</v>
      </c>
      <c r="I235" s="148"/>
      <c r="J235" s="71">
        <v>28.668073909420631</v>
      </c>
      <c r="K235" s="71">
        <v>2.7893916631696456</v>
      </c>
      <c r="L235" s="71">
        <v>0.44730662420644635</v>
      </c>
      <c r="M235" s="71">
        <v>43.631779147263906</v>
      </c>
      <c r="N235" s="71">
        <v>59.131326837077708</v>
      </c>
      <c r="O235" s="71">
        <v>43.733807609944812</v>
      </c>
      <c r="P235" s="71">
        <v>18.58599611689629</v>
      </c>
      <c r="Q235" s="71">
        <v>3.09136968852876</v>
      </c>
      <c r="R235" s="71">
        <v>0</v>
      </c>
      <c r="S235" s="71">
        <v>0</v>
      </c>
      <c r="T235" s="72"/>
      <c r="U235" s="71">
        <v>2796845</v>
      </c>
      <c r="V235" s="71">
        <v>1261</v>
      </c>
      <c r="W235" s="71">
        <v>11</v>
      </c>
      <c r="X235" s="71">
        <v>12439</v>
      </c>
      <c r="Y235" s="71">
        <v>19652</v>
      </c>
      <c r="Z235" s="71">
        <v>31251</v>
      </c>
      <c r="AA235" s="71">
        <v>4102</v>
      </c>
      <c r="AB235" s="71">
        <v>52431</v>
      </c>
      <c r="AC235" s="71">
        <v>0</v>
      </c>
      <c r="AD235" s="71">
        <v>0</v>
      </c>
      <c r="AE235" s="72"/>
      <c r="AF235" s="71">
        <v>17579698.088670831</v>
      </c>
      <c r="AG235" s="71">
        <v>1949712.9748763978</v>
      </c>
      <c r="AH235" s="71">
        <v>85146.865128431527</v>
      </c>
      <c r="AI235" s="71">
        <v>63088323.4113646</v>
      </c>
      <c r="AJ235" s="71">
        <v>81212465.213597685</v>
      </c>
      <c r="AK235" s="71"/>
      <c r="AL235" s="71"/>
      <c r="AM235" s="71">
        <v>6842828.0205596583</v>
      </c>
      <c r="AN235" s="71"/>
      <c r="AO235" s="71"/>
      <c r="AP235" s="71">
        <v>170758174.57419762</v>
      </c>
      <c r="AQ235" s="72"/>
      <c r="AR235" s="71">
        <v>2535</v>
      </c>
      <c r="AS235" s="71">
        <v>128</v>
      </c>
      <c r="AT235" s="71">
        <v>0</v>
      </c>
      <c r="AU235" s="71">
        <v>0</v>
      </c>
      <c r="AV235" s="71">
        <v>0</v>
      </c>
      <c r="AW235" s="71">
        <v>0</v>
      </c>
      <c r="AX235" s="71"/>
      <c r="AY235" s="72"/>
      <c r="AZ235" s="71">
        <v>10587.599999999989</v>
      </c>
      <c r="BA235" s="71">
        <v>12337.100000000009</v>
      </c>
      <c r="BB235" s="71">
        <v>0</v>
      </c>
      <c r="BC235" s="71">
        <v>0</v>
      </c>
      <c r="BD235" s="71">
        <v>0</v>
      </c>
      <c r="BE235" s="71">
        <v>0</v>
      </c>
      <c r="BF235" s="71"/>
      <c r="BG235" s="72"/>
      <c r="BH235" s="71">
        <v>0</v>
      </c>
      <c r="BI235" s="71">
        <v>0</v>
      </c>
      <c r="BJ235" s="71">
        <v>6.5019999999999998</v>
      </c>
      <c r="BK235" s="71">
        <v>0</v>
      </c>
      <c r="BL235" s="71">
        <v>1.6060000000000001</v>
      </c>
      <c r="BM235" s="71">
        <v>0</v>
      </c>
      <c r="BN235" s="72"/>
      <c r="BO235" s="71">
        <v>0</v>
      </c>
      <c r="BP235" s="71">
        <v>0</v>
      </c>
      <c r="BQ235" s="71">
        <v>2</v>
      </c>
      <c r="BR235" s="71">
        <v>0</v>
      </c>
      <c r="BS235" s="71">
        <v>1</v>
      </c>
      <c r="BT235" s="71">
        <v>0</v>
      </c>
      <c r="BU235"/>
      <c r="BV235" s="70">
        <v>8.1080000000000005</v>
      </c>
      <c r="BW235" s="70">
        <v>0</v>
      </c>
      <c r="BX235" s="70">
        <v>0</v>
      </c>
      <c r="BY235" s="70">
        <v>0</v>
      </c>
      <c r="BZ235" s="70">
        <v>0</v>
      </c>
      <c r="CA235" s="70">
        <v>0</v>
      </c>
      <c r="CB235" s="70">
        <v>0</v>
      </c>
      <c r="CC235" s="70">
        <v>0</v>
      </c>
      <c r="CD235" s="70">
        <v>0</v>
      </c>
    </row>
    <row r="236" spans="1:82">
      <c r="A236" s="70" t="s">
        <v>1957</v>
      </c>
      <c r="B236" s="70">
        <v>442</v>
      </c>
      <c r="C236" s="70">
        <v>18</v>
      </c>
      <c r="D236" s="70">
        <v>26</v>
      </c>
      <c r="E236" s="70">
        <v>2021</v>
      </c>
      <c r="F236" s="70" t="s">
        <v>160</v>
      </c>
      <c r="G236" s="1064" t="s">
        <v>1939</v>
      </c>
      <c r="H236" s="70" t="s">
        <v>1940</v>
      </c>
      <c r="I236" s="148"/>
      <c r="J236" s="71">
        <v>22.085119131994968</v>
      </c>
      <c r="K236" s="71">
        <v>2.9843553816311599</v>
      </c>
      <c r="L236" s="71">
        <v>0.44610474296640967</v>
      </c>
      <c r="M236" s="71">
        <v>49.439007011176045</v>
      </c>
      <c r="N236" s="71">
        <v>57.553876205035245</v>
      </c>
      <c r="O236" s="71">
        <v>42.77879512661972</v>
      </c>
      <c r="P236" s="71">
        <v>19.111506525395743</v>
      </c>
      <c r="Q236" s="71">
        <v>3.0649728157210001</v>
      </c>
      <c r="R236" s="71">
        <v>0</v>
      </c>
      <c r="S236" s="71">
        <v>0</v>
      </c>
      <c r="T236" s="72"/>
      <c r="U236" s="71">
        <v>2271171</v>
      </c>
      <c r="V236" s="71">
        <v>1261</v>
      </c>
      <c r="W236" s="71">
        <v>11</v>
      </c>
      <c r="X236" s="71">
        <v>12439</v>
      </c>
      <c r="Y236" s="71">
        <v>19927</v>
      </c>
      <c r="Z236" s="71">
        <v>31475</v>
      </c>
      <c r="AA236" s="71">
        <v>4113</v>
      </c>
      <c r="AB236" s="71">
        <v>52494</v>
      </c>
      <c r="AC236" s="71">
        <v>0</v>
      </c>
      <c r="AD236" s="71">
        <v>0</v>
      </c>
      <c r="AE236" s="72"/>
      <c r="AF236" s="71">
        <v>14197741.916533023</v>
      </c>
      <c r="AG236" s="71">
        <v>2073779.6770148859</v>
      </c>
      <c r="AH236" s="71">
        <v>71367.702374776651</v>
      </c>
      <c r="AI236" s="71">
        <v>72735626.165332109</v>
      </c>
      <c r="AJ236" s="71">
        <v>76954984.208462119</v>
      </c>
      <c r="AK236" s="71">
        <v>0</v>
      </c>
      <c r="AL236" s="71">
        <v>0</v>
      </c>
      <c r="AM236" s="71">
        <v>6890566.5265828064</v>
      </c>
      <c r="AN236" s="71">
        <v>0</v>
      </c>
      <c r="AO236" s="71">
        <v>0</v>
      </c>
      <c r="AP236" s="71">
        <v>172924066.1962997</v>
      </c>
      <c r="AQ236" s="72"/>
      <c r="AR236" s="71">
        <v>2701</v>
      </c>
      <c r="AS236" s="71">
        <v>134</v>
      </c>
      <c r="AT236" s="71">
        <v>0</v>
      </c>
      <c r="AU236" s="71">
        <v>0</v>
      </c>
      <c r="AV236" s="71">
        <v>0</v>
      </c>
      <c r="AW236" s="71">
        <v>0</v>
      </c>
      <c r="AX236" s="71"/>
      <c r="AY236" s="72"/>
      <c r="AZ236" s="71">
        <v>11408.69999999999</v>
      </c>
      <c r="BA236" s="71">
        <v>12634.100000000009</v>
      </c>
      <c r="BB236" s="71">
        <v>0</v>
      </c>
      <c r="BC236" s="71">
        <v>0</v>
      </c>
      <c r="BD236" s="71">
        <v>0</v>
      </c>
      <c r="BE236" s="71">
        <v>0</v>
      </c>
      <c r="BF236" s="71"/>
      <c r="BG236" s="72"/>
      <c r="BH236" s="71">
        <v>0</v>
      </c>
      <c r="BI236" s="71">
        <v>0</v>
      </c>
      <c r="BJ236" s="71">
        <v>5.8419999999999996</v>
      </c>
      <c r="BK236" s="71">
        <v>0</v>
      </c>
      <c r="BL236" s="71">
        <v>0.77900000000000003</v>
      </c>
      <c r="BM236" s="71">
        <v>0</v>
      </c>
      <c r="BN236" s="72"/>
      <c r="BO236" s="71">
        <v>0</v>
      </c>
      <c r="BP236" s="71">
        <v>0</v>
      </c>
      <c r="BQ236" s="71">
        <v>2</v>
      </c>
      <c r="BR236" s="71">
        <v>0</v>
      </c>
      <c r="BS236" s="71">
        <v>1</v>
      </c>
      <c r="BT236" s="71">
        <v>0</v>
      </c>
      <c r="BU236"/>
      <c r="BV236" s="70">
        <v>6.6210000000000004</v>
      </c>
      <c r="BW236" s="70">
        <v>0</v>
      </c>
      <c r="BX236" s="70">
        <v>0</v>
      </c>
      <c r="BY236" s="70">
        <v>0</v>
      </c>
      <c r="BZ236" s="70">
        <v>0</v>
      </c>
      <c r="CA236" s="70">
        <v>0</v>
      </c>
      <c r="CB236" s="70">
        <v>0</v>
      </c>
      <c r="CC236" s="70">
        <v>0</v>
      </c>
      <c r="CD236" s="70">
        <v>0</v>
      </c>
    </row>
    <row r="237" spans="1:82">
      <c r="A237" s="70" t="s">
        <v>1958</v>
      </c>
      <c r="B237" s="70">
        <v>442</v>
      </c>
      <c r="C237" s="70">
        <v>19</v>
      </c>
      <c r="D237" s="70">
        <v>26</v>
      </c>
      <c r="E237" s="70">
        <v>2022</v>
      </c>
      <c r="F237" s="70" t="s">
        <v>161</v>
      </c>
      <c r="G237" s="70" t="s">
        <v>1939</v>
      </c>
      <c r="H237" s="70" t="s">
        <v>1940</v>
      </c>
      <c r="I237" s="148"/>
      <c r="J237" s="71">
        <v>19.170459079340592</v>
      </c>
      <c r="K237" s="71">
        <v>2.7258137201874515</v>
      </c>
      <c r="L237" s="71">
        <v>0.45241594306369193</v>
      </c>
      <c r="M237" s="71">
        <v>45.657463824439091</v>
      </c>
      <c r="N237" s="71">
        <v>60.036650666728164</v>
      </c>
      <c r="O237" s="71">
        <v>45.617428339148667</v>
      </c>
      <c r="P237" s="71">
        <v>19.163223408235208</v>
      </c>
      <c r="Q237" s="71">
        <v>3.0847208775287083</v>
      </c>
      <c r="R237" s="71">
        <v>0</v>
      </c>
      <c r="S237" s="71">
        <v>0</v>
      </c>
      <c r="T237" s="72"/>
      <c r="U237" s="71">
        <v>2219530</v>
      </c>
      <c r="V237" s="71">
        <v>1261</v>
      </c>
      <c r="W237" s="71">
        <v>11</v>
      </c>
      <c r="X237" s="71">
        <v>12439</v>
      </c>
      <c r="Y237" s="71">
        <v>20191</v>
      </c>
      <c r="Z237" s="71">
        <v>31889</v>
      </c>
      <c r="AA237" s="71">
        <v>4187</v>
      </c>
      <c r="AB237" s="71">
        <v>52399</v>
      </c>
      <c r="AC237" s="71">
        <v>0</v>
      </c>
      <c r="AD237" s="71">
        <v>0</v>
      </c>
      <c r="AE237" s="72"/>
      <c r="AF237" s="71">
        <v>12477691.321260931</v>
      </c>
      <c r="AG237" s="71">
        <v>2037321.1092009619</v>
      </c>
      <c r="AH237" s="71">
        <v>101597.97083285236</v>
      </c>
      <c r="AI237" s="71">
        <v>69419731.34655562</v>
      </c>
      <c r="AJ237" s="71">
        <v>87563489.02624844</v>
      </c>
      <c r="AK237" s="71">
        <v>0</v>
      </c>
      <c r="AL237" s="71">
        <v>0</v>
      </c>
      <c r="AM237" s="71">
        <v>6766141.0996384481</v>
      </c>
      <c r="AN237" s="71">
        <v>0</v>
      </c>
      <c r="AO237" s="71">
        <v>0</v>
      </c>
      <c r="AP237" s="71">
        <v>178365971.87373728</v>
      </c>
      <c r="AQ237" s="72"/>
      <c r="AR237" s="71">
        <v>2913</v>
      </c>
      <c r="AS237" s="71">
        <v>136</v>
      </c>
      <c r="AT237" s="71">
        <v>0</v>
      </c>
      <c r="AU237" s="71">
        <v>0</v>
      </c>
      <c r="AV237" s="71">
        <v>0</v>
      </c>
      <c r="AW237" s="71">
        <v>0</v>
      </c>
      <c r="AX237" s="71"/>
      <c r="AY237" s="72"/>
      <c r="AZ237" s="71">
        <v>12458.099999999977</v>
      </c>
      <c r="BA237" s="71">
        <v>12700.400000000005</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1959</v>
      </c>
      <c r="B238" s="70">
        <v>442</v>
      </c>
      <c r="C238" s="70">
        <v>20</v>
      </c>
      <c r="D238" s="70">
        <v>26</v>
      </c>
      <c r="E238" s="70">
        <v>2023</v>
      </c>
      <c r="F238" s="70" t="s">
        <v>1539</v>
      </c>
      <c r="G238" s="70" t="s">
        <v>1939</v>
      </c>
      <c r="H238" s="70" t="s">
        <v>1940</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3137</v>
      </c>
      <c r="AS238" s="71">
        <v>138</v>
      </c>
      <c r="AT238" s="71">
        <v>0</v>
      </c>
      <c r="AU238" s="71">
        <v>0</v>
      </c>
      <c r="AV238" s="71">
        <v>0</v>
      </c>
      <c r="AW238" s="71">
        <v>0</v>
      </c>
      <c r="AX238" s="71"/>
      <c r="AY238" s="72"/>
      <c r="AZ238" s="71">
        <v>13619.899999999954</v>
      </c>
      <c r="BA238" s="71">
        <v>13249.800000000005</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1960</v>
      </c>
      <c r="B239" s="70">
        <v>442</v>
      </c>
      <c r="C239" s="70">
        <v>21</v>
      </c>
      <c r="D239" s="70">
        <v>26</v>
      </c>
      <c r="E239" s="70">
        <v>2024</v>
      </c>
      <c r="F239" s="70" t="s">
        <v>1554</v>
      </c>
      <c r="G239" s="70" t="s">
        <v>1939</v>
      </c>
      <c r="H239" s="70" t="s">
        <v>1940</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1961</v>
      </c>
      <c r="B240" s="70">
        <v>188</v>
      </c>
      <c r="C240" s="70">
        <v>1</v>
      </c>
      <c r="D240" s="70">
        <v>12</v>
      </c>
      <c r="E240" s="70">
        <v>1990</v>
      </c>
      <c r="F240" s="70" t="s">
        <v>787</v>
      </c>
      <c r="G240" s="70" t="s">
        <v>1962</v>
      </c>
      <c r="H240" s="70" t="s">
        <v>1963</v>
      </c>
      <c r="I240" s="148"/>
      <c r="J240" s="71">
        <v>567.66319620268598</v>
      </c>
      <c r="K240" s="71">
        <v>7.0646370451517999</v>
      </c>
      <c r="L240" s="71">
        <v>8.5714516706344366</v>
      </c>
      <c r="M240" s="71">
        <v>30.64992261659426</v>
      </c>
      <c r="N240" s="71">
        <v>43.137725001100627</v>
      </c>
      <c r="O240" s="71">
        <v>55.930819254641108</v>
      </c>
      <c r="P240" s="71">
        <v>65.919558183346865</v>
      </c>
      <c r="Q240" s="71">
        <v>3.6152255403351701</v>
      </c>
      <c r="R240" s="71">
        <v>0</v>
      </c>
      <c r="S240" s="71">
        <v>3.5240215233596048</v>
      </c>
      <c r="T240" s="72"/>
      <c r="U240" s="71">
        <v>23951526</v>
      </c>
      <c r="V240" s="71">
        <v>2499</v>
      </c>
      <c r="W240" s="71">
        <v>91</v>
      </c>
      <c r="X240" s="71">
        <v>10960</v>
      </c>
      <c r="Y240" s="71">
        <v>14227</v>
      </c>
      <c r="Z240" s="71">
        <v>23005</v>
      </c>
      <c r="AA240" s="71">
        <v>16006</v>
      </c>
      <c r="AB240" s="71">
        <v>58699</v>
      </c>
      <c r="AC240" s="71">
        <v>0</v>
      </c>
      <c r="AD240" s="71">
        <v>3.5240215233596048</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1964</v>
      </c>
      <c r="B241" s="70">
        <v>189</v>
      </c>
      <c r="C241" s="70">
        <v>2</v>
      </c>
      <c r="D241" s="70">
        <v>12</v>
      </c>
      <c r="E241" s="70">
        <v>2005</v>
      </c>
      <c r="F241" s="70" t="s">
        <v>789</v>
      </c>
      <c r="G241" s="70" t="s">
        <v>1962</v>
      </c>
      <c r="H241" s="70" t="s">
        <v>1963</v>
      </c>
      <c r="I241" s="148"/>
      <c r="J241" s="71">
        <v>463.19416226441621</v>
      </c>
      <c r="K241" s="71">
        <v>5.0510267531337334</v>
      </c>
      <c r="L241" s="71">
        <v>23.61545476950403</v>
      </c>
      <c r="M241" s="71">
        <v>60.074447422131293</v>
      </c>
      <c r="N241" s="71">
        <v>62.767132027456697</v>
      </c>
      <c r="O241" s="71">
        <v>79.081269852566805</v>
      </c>
      <c r="P241" s="71">
        <v>93.342052036131207</v>
      </c>
      <c r="Q241" s="71">
        <v>3.39546774254744</v>
      </c>
      <c r="R241" s="71">
        <v>0</v>
      </c>
      <c r="S241" s="71">
        <v>4.174239550256452</v>
      </c>
      <c r="T241" s="72"/>
      <c r="U241" s="71">
        <v>20447288</v>
      </c>
      <c r="V241" s="71">
        <v>2292</v>
      </c>
      <c r="W241" s="71">
        <v>283</v>
      </c>
      <c r="X241" s="71">
        <v>10104</v>
      </c>
      <c r="Y241" s="71">
        <v>16949</v>
      </c>
      <c r="Z241" s="71">
        <v>37640</v>
      </c>
      <c r="AA241" s="71">
        <v>18562</v>
      </c>
      <c r="AB241" s="71">
        <v>57634</v>
      </c>
      <c r="AC241" s="71">
        <v>0</v>
      </c>
      <c r="AD241" s="71">
        <v>4.174239550256452</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1965</v>
      </c>
      <c r="B242" s="70">
        <v>190</v>
      </c>
      <c r="C242" s="70">
        <v>3</v>
      </c>
      <c r="D242" s="70">
        <v>12</v>
      </c>
      <c r="E242" s="70">
        <v>2006</v>
      </c>
      <c r="F242" s="70" t="s">
        <v>790</v>
      </c>
      <c r="G242" s="70" t="s">
        <v>1962</v>
      </c>
      <c r="H242" s="70" t="s">
        <v>1963</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1966</v>
      </c>
      <c r="B243" s="70">
        <v>191</v>
      </c>
      <c r="C243" s="70">
        <v>4</v>
      </c>
      <c r="D243" s="70">
        <v>12</v>
      </c>
      <c r="E243" s="70">
        <v>2007</v>
      </c>
      <c r="F243" s="70" t="s">
        <v>791</v>
      </c>
      <c r="G243" s="70" t="s">
        <v>1962</v>
      </c>
      <c r="H243" s="70" t="s">
        <v>1963</v>
      </c>
      <c r="I243" s="148"/>
      <c r="J243" s="71">
        <v>531.77762678370505</v>
      </c>
      <c r="K243" s="71">
        <v>5.2700860472534519</v>
      </c>
      <c r="L243" s="71">
        <v>21.830135698618879</v>
      </c>
      <c r="M243" s="71">
        <v>63.936264788414078</v>
      </c>
      <c r="N243" s="71">
        <v>65.381991627758339</v>
      </c>
      <c r="O243" s="71">
        <v>77.372018370784104</v>
      </c>
      <c r="P243" s="71">
        <v>95.042204250137445</v>
      </c>
      <c r="Q243" s="71">
        <v>3.56414334172407</v>
      </c>
      <c r="R243" s="71">
        <v>0</v>
      </c>
      <c r="S243" s="71">
        <v>5.5739662852228138</v>
      </c>
      <c r="T243" s="72"/>
      <c r="U243" s="71">
        <v>26104668</v>
      </c>
      <c r="V243" s="71">
        <v>2226</v>
      </c>
      <c r="W243" s="71">
        <v>256</v>
      </c>
      <c r="X243" s="71">
        <v>12997</v>
      </c>
      <c r="Y243" s="71">
        <v>17346</v>
      </c>
      <c r="Z243" s="71">
        <v>38283</v>
      </c>
      <c r="AA243" s="71">
        <v>18612</v>
      </c>
      <c r="AB243" s="71">
        <v>57298</v>
      </c>
      <c r="AC243" s="71">
        <v>0</v>
      </c>
      <c r="AD243" s="71">
        <v>5.5739662852228138</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1967</v>
      </c>
      <c r="B244" s="70">
        <v>192</v>
      </c>
      <c r="C244" s="70">
        <v>5</v>
      </c>
      <c r="D244" s="70">
        <v>12</v>
      </c>
      <c r="E244" s="70">
        <v>2008</v>
      </c>
      <c r="F244" s="70" t="s">
        <v>792</v>
      </c>
      <c r="G244" s="70" t="s">
        <v>1962</v>
      </c>
      <c r="H244" s="70" t="s">
        <v>1963</v>
      </c>
      <c r="I244" s="148"/>
      <c r="J244" s="71">
        <v>507.17495561659513</v>
      </c>
      <c r="K244" s="71">
        <v>3.9549177367250041</v>
      </c>
      <c r="L244" s="71">
        <v>19.509939010308479</v>
      </c>
      <c r="M244" s="71">
        <v>65.932651231200325</v>
      </c>
      <c r="N244" s="71">
        <v>64.171853070401582</v>
      </c>
      <c r="O244" s="71">
        <v>75.433813733345133</v>
      </c>
      <c r="P244" s="71">
        <v>93.296570733591736</v>
      </c>
      <c r="Q244" s="71">
        <v>3.4879878843877998</v>
      </c>
      <c r="R244" s="71">
        <v>0</v>
      </c>
      <c r="S244" s="71">
        <v>5.9918752458404221</v>
      </c>
      <c r="T244" s="72"/>
      <c r="U244" s="71">
        <v>26098520</v>
      </c>
      <c r="V244" s="71">
        <v>2226</v>
      </c>
      <c r="W244" s="71">
        <v>256</v>
      </c>
      <c r="X244" s="71">
        <v>12997</v>
      </c>
      <c r="Y244" s="71">
        <v>17505</v>
      </c>
      <c r="Z244" s="71">
        <v>38634</v>
      </c>
      <c r="AA244" s="71">
        <v>18291</v>
      </c>
      <c r="AB244" s="71">
        <v>56996</v>
      </c>
      <c r="AC244" s="71">
        <v>0</v>
      </c>
      <c r="AD244" s="71">
        <v>5.9918752458404221</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1968</v>
      </c>
      <c r="B245" s="70">
        <v>193</v>
      </c>
      <c r="C245" s="70">
        <v>6</v>
      </c>
      <c r="D245" s="70">
        <v>12</v>
      </c>
      <c r="E245" s="70">
        <v>2009</v>
      </c>
      <c r="F245" s="70" t="s">
        <v>176</v>
      </c>
      <c r="G245" s="70" t="s">
        <v>1962</v>
      </c>
      <c r="H245" s="70" t="s">
        <v>1963</v>
      </c>
      <c r="I245" s="148"/>
      <c r="J245" s="71">
        <v>453.54021298381599</v>
      </c>
      <c r="K245" s="71">
        <v>4.0571616533406338</v>
      </c>
      <c r="L245" s="71">
        <v>16.70658357405971</v>
      </c>
      <c r="M245" s="71">
        <v>71.094303563638817</v>
      </c>
      <c r="N245" s="71">
        <v>55.841617802964912</v>
      </c>
      <c r="O245" s="71">
        <v>76.80341077496108</v>
      </c>
      <c r="P245" s="71">
        <v>89.352728500767441</v>
      </c>
      <c r="Q245" s="71">
        <v>3.30021345656681</v>
      </c>
      <c r="R245" s="71">
        <v>0</v>
      </c>
      <c r="S245" s="71">
        <v>6.0158707353963132</v>
      </c>
      <c r="T245" s="72"/>
      <c r="U245" s="71">
        <v>20367205</v>
      </c>
      <c r="V245" s="71">
        <v>2513</v>
      </c>
      <c r="W245" s="71">
        <v>341</v>
      </c>
      <c r="X245" s="71">
        <v>15181</v>
      </c>
      <c r="Y245" s="71">
        <v>17648</v>
      </c>
      <c r="Z245" s="71">
        <v>38826</v>
      </c>
      <c r="AA245" s="71">
        <v>17984</v>
      </c>
      <c r="AB245" s="71">
        <v>56610</v>
      </c>
      <c r="AC245" s="71">
        <v>0</v>
      </c>
      <c r="AD245" s="71">
        <v>6.0158707353963132</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239.262</v>
      </c>
      <c r="BK245" s="71">
        <v>0</v>
      </c>
      <c r="BL245" s="71">
        <v>2.64</v>
      </c>
      <c r="BM245" s="71">
        <v>0</v>
      </c>
      <c r="BN245" s="72"/>
      <c r="BO245" s="71">
        <v>0</v>
      </c>
      <c r="BP245" s="71">
        <v>0</v>
      </c>
      <c r="BQ245" s="71">
        <v>14</v>
      </c>
      <c r="BR245" s="71">
        <v>0</v>
      </c>
      <c r="BS245" s="71">
        <v>1</v>
      </c>
      <c r="BT245" s="71">
        <v>0</v>
      </c>
      <c r="BU245"/>
      <c r="BV245" s="70">
        <v>241.30199999999999</v>
      </c>
      <c r="BW245" s="70">
        <v>0</v>
      </c>
      <c r="BX245" s="70">
        <v>0</v>
      </c>
      <c r="BY245" s="70">
        <v>0</v>
      </c>
      <c r="BZ245" s="70">
        <v>0.6</v>
      </c>
      <c r="CA245" s="70">
        <v>0</v>
      </c>
      <c r="CB245" s="70">
        <v>0</v>
      </c>
      <c r="CC245" s="70">
        <v>0</v>
      </c>
      <c r="CD245" s="70">
        <v>0</v>
      </c>
    </row>
    <row r="246" spans="1:82">
      <c r="A246" s="70" t="s">
        <v>1969</v>
      </c>
      <c r="B246" s="70">
        <v>194</v>
      </c>
      <c r="C246" s="70">
        <v>7</v>
      </c>
      <c r="D246" s="70">
        <v>12</v>
      </c>
      <c r="E246" s="70">
        <v>2010</v>
      </c>
      <c r="F246" s="70" t="s">
        <v>177</v>
      </c>
      <c r="G246" s="70" t="s">
        <v>1962</v>
      </c>
      <c r="H246" s="70" t="s">
        <v>1963</v>
      </c>
      <c r="I246" s="148"/>
      <c r="J246" s="71">
        <v>491.30018146264308</v>
      </c>
      <c r="K246" s="71">
        <v>4.3444592239073989</v>
      </c>
      <c r="L246" s="71">
        <v>16.04501319074523</v>
      </c>
      <c r="M246" s="71">
        <v>68.015647899350114</v>
      </c>
      <c r="N246" s="71">
        <v>62.747572178665152</v>
      </c>
      <c r="O246" s="71">
        <v>77.279087028659859</v>
      </c>
      <c r="P246" s="71">
        <v>89.811989213956892</v>
      </c>
      <c r="Q246" s="71">
        <v>3.42231352674083</v>
      </c>
      <c r="R246" s="71">
        <v>0</v>
      </c>
      <c r="S246" s="71">
        <v>5.5274057699814856</v>
      </c>
      <c r="T246" s="72"/>
      <c r="U246" s="71">
        <v>24098245</v>
      </c>
      <c r="V246" s="71">
        <v>2513</v>
      </c>
      <c r="W246" s="71">
        <v>341</v>
      </c>
      <c r="X246" s="71">
        <v>15181</v>
      </c>
      <c r="Y246" s="71">
        <v>17824</v>
      </c>
      <c r="Z246" s="71">
        <v>39248</v>
      </c>
      <c r="AA246" s="71">
        <v>17625</v>
      </c>
      <c r="AB246" s="71">
        <v>56252</v>
      </c>
      <c r="AC246" s="71">
        <v>0</v>
      </c>
      <c r="AD246" s="71">
        <v>5.5274057699814856</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248.53800000000001</v>
      </c>
      <c r="BK246" s="71">
        <v>0</v>
      </c>
      <c r="BL246" s="71">
        <v>2.3250000000000002</v>
      </c>
      <c r="BM246" s="71">
        <v>0</v>
      </c>
      <c r="BN246" s="72"/>
      <c r="BO246" s="71">
        <v>0</v>
      </c>
      <c r="BP246" s="71">
        <v>0</v>
      </c>
      <c r="BQ246" s="71">
        <v>15</v>
      </c>
      <c r="BR246" s="71">
        <v>0</v>
      </c>
      <c r="BS246" s="71">
        <v>1</v>
      </c>
      <c r="BT246" s="71">
        <v>0</v>
      </c>
      <c r="BU246"/>
      <c r="BV246" s="70">
        <v>250.363</v>
      </c>
      <c r="BW246" s="70">
        <v>0</v>
      </c>
      <c r="BX246" s="70">
        <v>0</v>
      </c>
      <c r="BY246" s="70">
        <v>0</v>
      </c>
      <c r="BZ246" s="70">
        <v>0.5</v>
      </c>
      <c r="CA246" s="70">
        <v>0</v>
      </c>
      <c r="CB246" s="70">
        <v>0</v>
      </c>
      <c r="CC246" s="70">
        <v>0</v>
      </c>
      <c r="CD246" s="70">
        <v>0</v>
      </c>
    </row>
    <row r="247" spans="1:82">
      <c r="A247" s="70" t="s">
        <v>1970</v>
      </c>
      <c r="B247" s="70">
        <v>195</v>
      </c>
      <c r="C247" s="70">
        <v>8</v>
      </c>
      <c r="D247" s="70">
        <v>12</v>
      </c>
      <c r="E247" s="70">
        <v>2011</v>
      </c>
      <c r="F247" s="70" t="s">
        <v>178</v>
      </c>
      <c r="G247" s="70" t="s">
        <v>1962</v>
      </c>
      <c r="H247" s="70" t="s">
        <v>1963</v>
      </c>
      <c r="I247" s="148"/>
      <c r="J247" s="71">
        <v>533.55001472731885</v>
      </c>
      <c r="K247" s="71">
        <v>6.2387837482004436</v>
      </c>
      <c r="L247" s="71">
        <v>17.09561199524563</v>
      </c>
      <c r="M247" s="71">
        <v>82.805231566054559</v>
      </c>
      <c r="N247" s="71">
        <v>67.846144601784459</v>
      </c>
      <c r="O247" s="71">
        <v>76.736287037736943</v>
      </c>
      <c r="P247" s="71">
        <v>86.627701164809949</v>
      </c>
      <c r="Q247" s="71">
        <v>3.9217036271131098</v>
      </c>
      <c r="R247" s="71">
        <v>0</v>
      </c>
      <c r="S247" s="71">
        <v>5.6575704705689134</v>
      </c>
      <c r="T247" s="72"/>
      <c r="U247" s="71">
        <v>24274345</v>
      </c>
      <c r="V247" s="71">
        <v>2513</v>
      </c>
      <c r="W247" s="71">
        <v>341</v>
      </c>
      <c r="X247" s="71">
        <v>15181</v>
      </c>
      <c r="Y247" s="71">
        <v>18028</v>
      </c>
      <c r="Z247" s="71">
        <v>39819</v>
      </c>
      <c r="AA247" s="71">
        <v>17506</v>
      </c>
      <c r="AB247" s="71">
        <v>55883</v>
      </c>
      <c r="AC247" s="71">
        <v>0</v>
      </c>
      <c r="AD247" s="71">
        <v>5.6575704705689134</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242.625</v>
      </c>
      <c r="BK247" s="71">
        <v>0</v>
      </c>
      <c r="BL247" s="71">
        <v>0</v>
      </c>
      <c r="BM247" s="71">
        <v>0</v>
      </c>
      <c r="BN247" s="72"/>
      <c r="BO247" s="71">
        <v>0</v>
      </c>
      <c r="BP247" s="71">
        <v>0</v>
      </c>
      <c r="BQ247" s="71">
        <v>16</v>
      </c>
      <c r="BR247" s="71">
        <v>0</v>
      </c>
      <c r="BS247" s="71">
        <v>0</v>
      </c>
      <c r="BT247" s="71">
        <v>0</v>
      </c>
      <c r="BU247"/>
      <c r="BV247" s="70">
        <v>240.77500000000001</v>
      </c>
      <c r="BW247" s="70">
        <v>0</v>
      </c>
      <c r="BX247" s="70">
        <v>0</v>
      </c>
      <c r="BY247" s="70">
        <v>0</v>
      </c>
      <c r="BZ247" s="70">
        <v>1.85</v>
      </c>
      <c r="CA247" s="70">
        <v>0</v>
      </c>
      <c r="CB247" s="70">
        <v>0</v>
      </c>
      <c r="CC247" s="70">
        <v>0</v>
      </c>
      <c r="CD247" s="70">
        <v>0</v>
      </c>
    </row>
    <row r="248" spans="1:82">
      <c r="A248" s="70" t="s">
        <v>1971</v>
      </c>
      <c r="B248" s="70">
        <v>196</v>
      </c>
      <c r="C248" s="70">
        <v>9</v>
      </c>
      <c r="D248" s="70">
        <v>12</v>
      </c>
      <c r="E248" s="70">
        <v>2012</v>
      </c>
      <c r="F248" s="70" t="s">
        <v>179</v>
      </c>
      <c r="G248" s="70" t="s">
        <v>1962</v>
      </c>
      <c r="H248" s="70" t="s">
        <v>1963</v>
      </c>
      <c r="I248" s="148"/>
      <c r="J248" s="71">
        <v>620.95461573869977</v>
      </c>
      <c r="K248" s="71">
        <v>5.9115951966840763</v>
      </c>
      <c r="L248" s="71">
        <v>17.129822488283502</v>
      </c>
      <c r="M248" s="71">
        <v>90.524111493288117</v>
      </c>
      <c r="N248" s="71">
        <v>78.539738469660165</v>
      </c>
      <c r="O248" s="71">
        <v>77.052091434055171</v>
      </c>
      <c r="P248" s="71">
        <v>86.324311921024204</v>
      </c>
      <c r="Q248" s="71">
        <v>4.3538720176324004</v>
      </c>
      <c r="R248" s="71">
        <v>0</v>
      </c>
      <c r="S248" s="71">
        <v>6.4735227100492434</v>
      </c>
      <c r="T248" s="72"/>
      <c r="U248" s="71">
        <v>27712068</v>
      </c>
      <c r="V248" s="71">
        <v>2513</v>
      </c>
      <c r="W248" s="71">
        <v>341</v>
      </c>
      <c r="X248" s="71">
        <v>15181</v>
      </c>
      <c r="Y248" s="71">
        <v>19111</v>
      </c>
      <c r="Z248" s="71">
        <v>40300</v>
      </c>
      <c r="AA248" s="71">
        <v>17346</v>
      </c>
      <c r="AB248" s="71">
        <v>57103</v>
      </c>
      <c r="AC248" s="71">
        <v>0</v>
      </c>
      <c r="AD248" s="71">
        <v>6.4735227100492434</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260.56299999999999</v>
      </c>
      <c r="BK248" s="71">
        <v>0</v>
      </c>
      <c r="BL248" s="71">
        <v>2.4609999999999999</v>
      </c>
      <c r="BM248" s="71">
        <v>0</v>
      </c>
      <c r="BN248" s="72"/>
      <c r="BO248" s="71">
        <v>0</v>
      </c>
      <c r="BP248" s="71">
        <v>0</v>
      </c>
      <c r="BQ248" s="71">
        <v>16</v>
      </c>
      <c r="BR248" s="71">
        <v>0</v>
      </c>
      <c r="BS248" s="71">
        <v>1</v>
      </c>
      <c r="BT248" s="71">
        <v>0</v>
      </c>
      <c r="BU248"/>
      <c r="BV248" s="70">
        <v>263.024</v>
      </c>
      <c r="BW248" s="70">
        <v>0</v>
      </c>
      <c r="BX248" s="70">
        <v>0</v>
      </c>
      <c r="BY248" s="70">
        <v>0</v>
      </c>
      <c r="BZ248" s="70">
        <v>0</v>
      </c>
      <c r="CA248" s="70">
        <v>0</v>
      </c>
      <c r="CB248" s="70">
        <v>0</v>
      </c>
      <c r="CC248" s="70">
        <v>0</v>
      </c>
      <c r="CD248" s="70">
        <v>0</v>
      </c>
    </row>
    <row r="249" spans="1:82">
      <c r="A249" s="70" t="s">
        <v>1972</v>
      </c>
      <c r="B249" s="70">
        <v>197</v>
      </c>
      <c r="C249" s="70">
        <v>10</v>
      </c>
      <c r="D249" s="70">
        <v>12</v>
      </c>
      <c r="E249" s="70">
        <v>2013</v>
      </c>
      <c r="F249" s="70" t="s">
        <v>180</v>
      </c>
      <c r="G249" s="70" t="s">
        <v>1962</v>
      </c>
      <c r="H249" s="70" t="s">
        <v>1963</v>
      </c>
      <c r="I249" s="148"/>
      <c r="J249" s="71">
        <v>683.30406265818374</v>
      </c>
      <c r="K249" s="71">
        <v>5.2707479446070282</v>
      </c>
      <c r="L249" s="71">
        <v>16.436990911928859</v>
      </c>
      <c r="M249" s="71">
        <v>88.351310990465947</v>
      </c>
      <c r="N249" s="71">
        <v>78.367113180872863</v>
      </c>
      <c r="O249" s="71">
        <v>74.7216019317692</v>
      </c>
      <c r="P249" s="71">
        <v>86.060129611818937</v>
      </c>
      <c r="Q249" s="71">
        <v>4.4038914588140203</v>
      </c>
      <c r="R249" s="71">
        <v>0</v>
      </c>
      <c r="S249" s="71">
        <v>6.7289190422870044</v>
      </c>
      <c r="T249" s="72"/>
      <c r="U249" s="71">
        <v>28575485</v>
      </c>
      <c r="V249" s="71">
        <v>2513</v>
      </c>
      <c r="W249" s="71">
        <v>341</v>
      </c>
      <c r="X249" s="71">
        <v>15181</v>
      </c>
      <c r="Y249" s="71">
        <v>19293</v>
      </c>
      <c r="Z249" s="71">
        <v>40826</v>
      </c>
      <c r="AA249" s="71">
        <v>17228</v>
      </c>
      <c r="AB249" s="71">
        <v>56931</v>
      </c>
      <c r="AC249" s="71">
        <v>0</v>
      </c>
      <c r="AD249" s="71">
        <v>6.7289190422870044</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276.32799999999997</v>
      </c>
      <c r="BK249" s="71">
        <v>0</v>
      </c>
      <c r="BL249" s="71">
        <v>2.7930000000000001</v>
      </c>
      <c r="BM249" s="71">
        <v>0</v>
      </c>
      <c r="BN249" s="72"/>
      <c r="BO249" s="71">
        <v>0</v>
      </c>
      <c r="BP249" s="71">
        <v>0</v>
      </c>
      <c r="BQ249" s="71">
        <v>15</v>
      </c>
      <c r="BR249" s="71">
        <v>0</v>
      </c>
      <c r="BS249" s="71">
        <v>1</v>
      </c>
      <c r="BT249" s="71">
        <v>0</v>
      </c>
      <c r="BU249"/>
      <c r="BV249" s="70">
        <v>278.91399999999999</v>
      </c>
      <c r="BW249" s="70">
        <v>0</v>
      </c>
      <c r="BX249" s="70">
        <v>0</v>
      </c>
      <c r="BY249" s="70">
        <v>0</v>
      </c>
      <c r="BZ249" s="70">
        <v>0.20699999999999999</v>
      </c>
      <c r="CA249" s="70">
        <v>0</v>
      </c>
      <c r="CB249" s="70">
        <v>0</v>
      </c>
      <c r="CC249" s="70">
        <v>0</v>
      </c>
      <c r="CD249" s="70">
        <v>0</v>
      </c>
    </row>
    <row r="250" spans="1:82">
      <c r="A250" s="70" t="s">
        <v>1973</v>
      </c>
      <c r="B250" s="70">
        <v>198</v>
      </c>
      <c r="C250" s="70">
        <v>11</v>
      </c>
      <c r="D250" s="70">
        <v>12</v>
      </c>
      <c r="E250" s="70">
        <v>2014</v>
      </c>
      <c r="F250" s="70" t="s">
        <v>181</v>
      </c>
      <c r="G250" s="70" t="s">
        <v>1962</v>
      </c>
      <c r="H250" s="70" t="s">
        <v>1963</v>
      </c>
      <c r="I250" s="148"/>
      <c r="J250" s="71">
        <v>637.89011518503571</v>
      </c>
      <c r="K250" s="71">
        <v>5.0657191895192604</v>
      </c>
      <c r="L250" s="71">
        <v>18.040383710215259</v>
      </c>
      <c r="M250" s="71">
        <v>75.05210790413841</v>
      </c>
      <c r="N250" s="71">
        <v>76.569145818057251</v>
      </c>
      <c r="O250" s="71">
        <v>71.423574828137731</v>
      </c>
      <c r="P250" s="71">
        <v>85.683959056047854</v>
      </c>
      <c r="Q250" s="71">
        <v>4.18801440303488</v>
      </c>
      <c r="R250" s="71">
        <v>0</v>
      </c>
      <c r="S250" s="71">
        <v>6.7034042487079413</v>
      </c>
      <c r="T250" s="72"/>
      <c r="U250" s="71">
        <v>29652227</v>
      </c>
      <c r="V250" s="71">
        <v>2091</v>
      </c>
      <c r="W250" s="71">
        <v>317</v>
      </c>
      <c r="X250" s="71">
        <v>13313</v>
      </c>
      <c r="Y250" s="71">
        <v>19413</v>
      </c>
      <c r="Z250" s="71">
        <v>41101</v>
      </c>
      <c r="AA250" s="71">
        <v>17064</v>
      </c>
      <c r="AB250" s="71">
        <v>56429</v>
      </c>
      <c r="AC250" s="71">
        <v>0</v>
      </c>
      <c r="AD250" s="71">
        <v>6.7034042487079413</v>
      </c>
      <c r="AE250" s="72"/>
      <c r="AF250" s="71"/>
      <c r="AG250" s="71"/>
      <c r="AH250" s="71"/>
      <c r="AI250" s="71"/>
      <c r="AJ250" s="71"/>
      <c r="AK250" s="71"/>
      <c r="AL250" s="71"/>
      <c r="AM250" s="71"/>
      <c r="AN250" s="71"/>
      <c r="AO250" s="71"/>
      <c r="AP250" s="71"/>
      <c r="AQ250" s="72"/>
      <c r="AR250" s="71">
        <v>918</v>
      </c>
      <c r="AS250" s="71">
        <v>272</v>
      </c>
      <c r="AT250" s="71">
        <v>0</v>
      </c>
      <c r="AU250" s="71">
        <v>0</v>
      </c>
      <c r="AV250" s="71">
        <v>0</v>
      </c>
      <c r="AW250" s="71">
        <v>1</v>
      </c>
      <c r="AX250" s="71"/>
      <c r="AY250" s="72"/>
      <c r="AZ250" s="71">
        <v>4015.8</v>
      </c>
      <c r="BA250" s="71">
        <v>18606.8</v>
      </c>
      <c r="BB250" s="71">
        <v>0</v>
      </c>
      <c r="BC250" s="71">
        <v>0</v>
      </c>
      <c r="BD250" s="71">
        <v>0</v>
      </c>
      <c r="BE250" s="71">
        <v>1510</v>
      </c>
      <c r="BF250" s="71"/>
      <c r="BG250" s="72"/>
      <c r="BH250" s="71">
        <v>0</v>
      </c>
      <c r="BI250" s="71">
        <v>0</v>
      </c>
      <c r="BJ250" s="71">
        <v>277.447</v>
      </c>
      <c r="BK250" s="71">
        <v>0</v>
      </c>
      <c r="BL250" s="71">
        <v>3.4889999999999999</v>
      </c>
      <c r="BM250" s="71">
        <v>0</v>
      </c>
      <c r="BN250" s="72"/>
      <c r="BO250" s="71">
        <v>0</v>
      </c>
      <c r="BP250" s="71">
        <v>0</v>
      </c>
      <c r="BQ250" s="71">
        <v>16</v>
      </c>
      <c r="BR250" s="71">
        <v>0</v>
      </c>
      <c r="BS250" s="71">
        <v>1</v>
      </c>
      <c r="BT250" s="71">
        <v>0</v>
      </c>
      <c r="BU250"/>
      <c r="BV250" s="70">
        <v>280.64999999999998</v>
      </c>
      <c r="BW250" s="70">
        <v>0</v>
      </c>
      <c r="BX250" s="70">
        <v>0</v>
      </c>
      <c r="BY250" s="70">
        <v>0</v>
      </c>
      <c r="BZ250" s="70">
        <v>0.28599999999999998</v>
      </c>
      <c r="CA250" s="70">
        <v>0</v>
      </c>
      <c r="CB250" s="70">
        <v>0</v>
      </c>
      <c r="CC250" s="70">
        <v>0</v>
      </c>
      <c r="CD250" s="70">
        <v>0</v>
      </c>
    </row>
    <row r="251" spans="1:82">
      <c r="A251" s="70" t="s">
        <v>1974</v>
      </c>
      <c r="B251" s="70">
        <v>199</v>
      </c>
      <c r="C251" s="70">
        <v>12</v>
      </c>
      <c r="D251" s="70">
        <v>12</v>
      </c>
      <c r="E251" s="70">
        <v>2015</v>
      </c>
      <c r="F251" s="70" t="s">
        <v>182</v>
      </c>
      <c r="G251" s="70" t="s">
        <v>1962</v>
      </c>
      <c r="H251" s="70" t="s">
        <v>1963</v>
      </c>
      <c r="I251" s="148"/>
      <c r="J251" s="71">
        <v>606.93253216156506</v>
      </c>
      <c r="K251" s="71">
        <v>4.8469417454825434</v>
      </c>
      <c r="L251" s="71">
        <v>18.166184112336389</v>
      </c>
      <c r="M251" s="71">
        <v>83.5096702361122</v>
      </c>
      <c r="N251" s="71">
        <v>72.738365941738635</v>
      </c>
      <c r="O251" s="71">
        <v>71.164444767689034</v>
      </c>
      <c r="P251" s="71">
        <v>85.208922400930447</v>
      </c>
      <c r="Q251" s="71">
        <v>4.06935413506827</v>
      </c>
      <c r="R251" s="71">
        <v>0</v>
      </c>
      <c r="S251" s="71">
        <v>7.2442850632269833</v>
      </c>
      <c r="T251" s="72"/>
      <c r="U251" s="71">
        <v>31522155</v>
      </c>
      <c r="V251" s="71">
        <v>2091</v>
      </c>
      <c r="W251" s="71">
        <v>317</v>
      </c>
      <c r="X251" s="71">
        <v>13313</v>
      </c>
      <c r="Y251" s="71">
        <v>19553</v>
      </c>
      <c r="Z251" s="71">
        <v>41346</v>
      </c>
      <c r="AA251" s="71">
        <v>16956</v>
      </c>
      <c r="AB251" s="71">
        <v>56010</v>
      </c>
      <c r="AC251" s="71">
        <v>0</v>
      </c>
      <c r="AD251" s="71">
        <v>7.2442850632269833</v>
      </c>
      <c r="AE251" s="72"/>
      <c r="AF251" s="71">
        <v>340597909.37094837</v>
      </c>
      <c r="AG251" s="71">
        <v>3797258.7281679041</v>
      </c>
      <c r="AH251" s="71">
        <v>3477116.3424387039</v>
      </c>
      <c r="AI251" s="71">
        <v>102106299.8189618</v>
      </c>
      <c r="AJ251" s="71">
        <v>107197434.8748872</v>
      </c>
      <c r="AK251" s="71">
        <v>0</v>
      </c>
      <c r="AL251" s="71">
        <v>0</v>
      </c>
      <c r="AM251" s="71">
        <v>7675935.5468867552</v>
      </c>
      <c r="AN251" s="71">
        <v>0</v>
      </c>
      <c r="AO251" s="71">
        <v>0</v>
      </c>
      <c r="AP251" s="71">
        <v>564851954.68229079</v>
      </c>
      <c r="AQ251" s="72"/>
      <c r="AR251" s="71">
        <v>1023</v>
      </c>
      <c r="AS251" s="71">
        <v>457</v>
      </c>
      <c r="AT251" s="71">
        <v>0</v>
      </c>
      <c r="AU251" s="71">
        <v>0</v>
      </c>
      <c r="AV251" s="71">
        <v>0</v>
      </c>
      <c r="AW251" s="71">
        <v>1</v>
      </c>
      <c r="AX251" s="71"/>
      <c r="AY251" s="72"/>
      <c r="AZ251" s="71">
        <v>4585</v>
      </c>
      <c r="BA251" s="71">
        <v>27859.8</v>
      </c>
      <c r="BB251" s="71">
        <v>0</v>
      </c>
      <c r="BC251" s="71">
        <v>0</v>
      </c>
      <c r="BD251" s="71">
        <v>0</v>
      </c>
      <c r="BE251" s="71">
        <v>1510</v>
      </c>
      <c r="BF251" s="71"/>
      <c r="BG251" s="72"/>
      <c r="BH251" s="71">
        <v>0</v>
      </c>
      <c r="BI251" s="71">
        <v>0</v>
      </c>
      <c r="BJ251" s="71">
        <v>219.76400000000001</v>
      </c>
      <c r="BK251" s="71">
        <v>0</v>
      </c>
      <c r="BL251" s="71">
        <v>3.4609999999999999</v>
      </c>
      <c r="BM251" s="71">
        <v>0</v>
      </c>
      <c r="BN251" s="72"/>
      <c r="BO251" s="71">
        <v>0</v>
      </c>
      <c r="BP251" s="71">
        <v>0</v>
      </c>
      <c r="BQ251" s="71">
        <v>13</v>
      </c>
      <c r="BR251" s="71">
        <v>0</v>
      </c>
      <c r="BS251" s="71">
        <v>1</v>
      </c>
      <c r="BT251" s="71">
        <v>0</v>
      </c>
      <c r="BU251"/>
      <c r="BV251" s="70">
        <v>223.01900000000001</v>
      </c>
      <c r="BW251" s="70">
        <v>0</v>
      </c>
      <c r="BX251" s="70">
        <v>0</v>
      </c>
      <c r="BY251" s="70">
        <v>0</v>
      </c>
      <c r="BZ251" s="70">
        <v>0.20599999999999999</v>
      </c>
      <c r="CA251" s="70">
        <v>0</v>
      </c>
      <c r="CB251" s="70">
        <v>0</v>
      </c>
      <c r="CC251" s="70">
        <v>0</v>
      </c>
      <c r="CD251" s="70">
        <v>0</v>
      </c>
    </row>
    <row r="252" spans="1:82">
      <c r="A252" s="70" t="s">
        <v>1975</v>
      </c>
      <c r="B252" s="70">
        <v>200</v>
      </c>
      <c r="C252" s="70">
        <v>13</v>
      </c>
      <c r="D252" s="70">
        <v>12</v>
      </c>
      <c r="E252" s="70">
        <v>2016</v>
      </c>
      <c r="F252" s="70" t="s">
        <v>155</v>
      </c>
      <c r="G252" s="70" t="s">
        <v>1962</v>
      </c>
      <c r="H252" s="70" t="s">
        <v>1963</v>
      </c>
      <c r="I252" s="148"/>
      <c r="J252" s="71">
        <v>683.55615670258135</v>
      </c>
      <c r="K252" s="71">
        <v>4.5028153756481224</v>
      </c>
      <c r="L252" s="71">
        <v>18.038326854976539</v>
      </c>
      <c r="M252" s="71">
        <v>61.085167863637778</v>
      </c>
      <c r="N252" s="71">
        <v>64.959235768683413</v>
      </c>
      <c r="O252" s="71">
        <v>70.732134766512402</v>
      </c>
      <c r="P252" s="71">
        <v>83.550582378108103</v>
      </c>
      <c r="Q252" s="71">
        <v>3.9314493022315475</v>
      </c>
      <c r="R252" s="71">
        <v>0</v>
      </c>
      <c r="S252" s="71">
        <v>6.8235855385737301</v>
      </c>
      <c r="T252" s="72"/>
      <c r="U252" s="71">
        <v>31991484</v>
      </c>
      <c r="V252" s="71">
        <v>2091</v>
      </c>
      <c r="W252" s="71">
        <v>317</v>
      </c>
      <c r="X252" s="71">
        <v>13313</v>
      </c>
      <c r="Y252" s="71">
        <v>19833</v>
      </c>
      <c r="Z252" s="71">
        <v>41600</v>
      </c>
      <c r="AA252" s="71">
        <v>17196</v>
      </c>
      <c r="AB252" s="71">
        <v>55661</v>
      </c>
      <c r="AC252" s="71">
        <v>0</v>
      </c>
      <c r="AD252" s="71">
        <v>6.8235855385737301</v>
      </c>
      <c r="AE252" s="72"/>
      <c r="AF252" s="71">
        <v>384234921.59926128</v>
      </c>
      <c r="AG252" s="71">
        <v>3385482.3289963258</v>
      </c>
      <c r="AH252" s="71">
        <v>3117938.568336389</v>
      </c>
      <c r="AI252" s="71">
        <v>95024628.817681149</v>
      </c>
      <c r="AJ252" s="71">
        <v>93334734.583865732</v>
      </c>
      <c r="AK252" s="71">
        <v>0</v>
      </c>
      <c r="AL252" s="71">
        <v>0</v>
      </c>
      <c r="AM252" s="71">
        <v>7634032.8512213957</v>
      </c>
      <c r="AN252" s="71">
        <v>0</v>
      </c>
      <c r="AO252" s="71">
        <v>0</v>
      </c>
      <c r="AP252" s="71">
        <v>586731738.74936235</v>
      </c>
      <c r="AQ252" s="72"/>
      <c r="AR252" s="71">
        <v>1127</v>
      </c>
      <c r="AS252" s="71">
        <v>513</v>
      </c>
      <c r="AT252" s="71">
        <v>0</v>
      </c>
      <c r="AU252" s="71">
        <v>0</v>
      </c>
      <c r="AV252" s="71">
        <v>0</v>
      </c>
      <c r="AW252" s="71">
        <v>1</v>
      </c>
      <c r="AX252" s="71"/>
      <c r="AY252" s="72"/>
      <c r="AZ252" s="71">
        <v>5165.3999999999996</v>
      </c>
      <c r="BA252" s="71">
        <v>36718.199999999997</v>
      </c>
      <c r="BB252" s="71">
        <v>0</v>
      </c>
      <c r="BC252" s="71">
        <v>0</v>
      </c>
      <c r="BD252" s="71">
        <v>0</v>
      </c>
      <c r="BE252" s="71">
        <v>1510</v>
      </c>
      <c r="BF252" s="71"/>
      <c r="BG252" s="72"/>
      <c r="BH252" s="71">
        <v>0</v>
      </c>
      <c r="BI252" s="71">
        <v>0</v>
      </c>
      <c r="BJ252" s="71">
        <v>230.13399999999999</v>
      </c>
      <c r="BK252" s="71">
        <v>0</v>
      </c>
      <c r="BL252" s="71">
        <v>4.0629999999999997</v>
      </c>
      <c r="BM252" s="71">
        <v>0</v>
      </c>
      <c r="BN252" s="72"/>
      <c r="BO252" s="71">
        <v>0</v>
      </c>
      <c r="BP252" s="71">
        <v>0</v>
      </c>
      <c r="BQ252" s="71">
        <v>12</v>
      </c>
      <c r="BR252" s="71">
        <v>0</v>
      </c>
      <c r="BS252" s="71">
        <v>1</v>
      </c>
      <c r="BT252" s="71">
        <v>0</v>
      </c>
      <c r="BU252"/>
      <c r="BV252" s="70">
        <v>233.99100000000001</v>
      </c>
      <c r="BW252" s="70">
        <v>0</v>
      </c>
      <c r="BX252" s="70">
        <v>0</v>
      </c>
      <c r="BY252" s="70">
        <v>0</v>
      </c>
      <c r="BZ252" s="70">
        <v>0.20599999999999999</v>
      </c>
      <c r="CA252" s="70">
        <v>0</v>
      </c>
      <c r="CB252" s="70">
        <v>0</v>
      </c>
      <c r="CC252" s="70">
        <v>0</v>
      </c>
      <c r="CD252" s="70">
        <v>0</v>
      </c>
    </row>
    <row r="253" spans="1:82">
      <c r="A253" s="70" t="s">
        <v>1976</v>
      </c>
      <c r="B253" s="70">
        <v>201</v>
      </c>
      <c r="C253" s="70">
        <v>14</v>
      </c>
      <c r="D253" s="70">
        <v>12</v>
      </c>
      <c r="E253" s="70">
        <v>2017</v>
      </c>
      <c r="F253" s="70" t="s">
        <v>156</v>
      </c>
      <c r="G253" s="70" t="s">
        <v>1962</v>
      </c>
      <c r="H253" s="70" t="s">
        <v>1963</v>
      </c>
      <c r="I253" s="148"/>
      <c r="J253" s="71">
        <v>633.02995597551933</v>
      </c>
      <c r="K253" s="71">
        <v>4.483198029999472</v>
      </c>
      <c r="L253" s="71">
        <v>17.962440854075631</v>
      </c>
      <c r="M253" s="71">
        <v>55.554921970897418</v>
      </c>
      <c r="N253" s="71">
        <v>70.769242201443461</v>
      </c>
      <c r="O253" s="71">
        <v>69.798731066612945</v>
      </c>
      <c r="P253" s="71">
        <v>82.412998371712561</v>
      </c>
      <c r="Q253" s="71">
        <v>3.7605441285207299</v>
      </c>
      <c r="R253" s="71">
        <v>0</v>
      </c>
      <c r="S253" s="71">
        <v>7.1058896727084582</v>
      </c>
      <c r="T253" s="72"/>
      <c r="U253" s="71">
        <v>34954730</v>
      </c>
      <c r="V253" s="71">
        <v>2091</v>
      </c>
      <c r="W253" s="71">
        <v>317</v>
      </c>
      <c r="X253" s="71">
        <v>13313</v>
      </c>
      <c r="Y253" s="71">
        <v>20050</v>
      </c>
      <c r="Z253" s="71">
        <v>41732</v>
      </c>
      <c r="AA253" s="71">
        <v>17070</v>
      </c>
      <c r="AB253" s="71">
        <v>55057</v>
      </c>
      <c r="AC253" s="71">
        <v>0</v>
      </c>
      <c r="AD253" s="71">
        <v>7.1058896727084582</v>
      </c>
      <c r="AE253" s="72"/>
      <c r="AF253" s="71">
        <v>391635335.14844978</v>
      </c>
      <c r="AG253" s="71">
        <v>3411519.289451113</v>
      </c>
      <c r="AH253" s="71">
        <v>3732050.7436751458</v>
      </c>
      <c r="AI253" s="71">
        <v>89920756.789013445</v>
      </c>
      <c r="AJ253" s="71">
        <v>104144641.05379771</v>
      </c>
      <c r="AK253" s="71">
        <v>0</v>
      </c>
      <c r="AL253" s="71">
        <v>0</v>
      </c>
      <c r="AM253" s="71">
        <v>7563008.4319325993</v>
      </c>
      <c r="AN253" s="71">
        <v>0</v>
      </c>
      <c r="AO253" s="71">
        <v>0</v>
      </c>
      <c r="AP253" s="71">
        <v>600407311.45631969</v>
      </c>
      <c r="AQ253" s="72"/>
      <c r="AR253" s="71">
        <v>1223</v>
      </c>
      <c r="AS253" s="71">
        <v>591</v>
      </c>
      <c r="AT253" s="71">
        <v>0</v>
      </c>
      <c r="AU253" s="71">
        <v>0</v>
      </c>
      <c r="AV253" s="71">
        <v>0</v>
      </c>
      <c r="AW253" s="71">
        <v>1</v>
      </c>
      <c r="AX253" s="71"/>
      <c r="AY253" s="72"/>
      <c r="AZ253" s="71">
        <v>5666.2</v>
      </c>
      <c r="BA253" s="71">
        <v>42865.500000000007</v>
      </c>
      <c r="BB253" s="71">
        <v>0</v>
      </c>
      <c r="BC253" s="71">
        <v>0</v>
      </c>
      <c r="BD253" s="71">
        <v>0</v>
      </c>
      <c r="BE253" s="71">
        <v>1510</v>
      </c>
      <c r="BF253" s="71"/>
      <c r="BG253" s="72"/>
      <c r="BH253" s="71">
        <v>0</v>
      </c>
      <c r="BI253" s="71">
        <v>0</v>
      </c>
      <c r="BJ253" s="71">
        <v>234.565</v>
      </c>
      <c r="BK253" s="71">
        <v>0</v>
      </c>
      <c r="BL253" s="71">
        <v>3.6890000000000001</v>
      </c>
      <c r="BM253" s="71">
        <v>0</v>
      </c>
      <c r="BN253" s="72"/>
      <c r="BO253" s="71">
        <v>0</v>
      </c>
      <c r="BP253" s="71">
        <v>0</v>
      </c>
      <c r="BQ253" s="71">
        <v>13</v>
      </c>
      <c r="BR253" s="71">
        <v>0</v>
      </c>
      <c r="BS253" s="71">
        <v>1</v>
      </c>
      <c r="BT253" s="71">
        <v>0</v>
      </c>
      <c r="BU253"/>
      <c r="BV253" s="70">
        <v>238.00899999999999</v>
      </c>
      <c r="BW253" s="70">
        <v>0</v>
      </c>
      <c r="BX253" s="70">
        <v>0</v>
      </c>
      <c r="BY253" s="70">
        <v>0</v>
      </c>
      <c r="BZ253" s="70">
        <v>0.245</v>
      </c>
      <c r="CA253" s="70">
        <v>0</v>
      </c>
      <c r="CB253" s="70">
        <v>0</v>
      </c>
      <c r="CC253" s="70">
        <v>0</v>
      </c>
      <c r="CD253" s="70">
        <v>0</v>
      </c>
    </row>
    <row r="254" spans="1:82">
      <c r="A254" s="70" t="s">
        <v>1977</v>
      </c>
      <c r="B254" s="70">
        <v>202</v>
      </c>
      <c r="C254" s="70">
        <v>15</v>
      </c>
      <c r="D254" s="70">
        <v>12</v>
      </c>
      <c r="E254" s="70">
        <v>2018</v>
      </c>
      <c r="F254" s="70" t="s">
        <v>183</v>
      </c>
      <c r="G254" s="1064" t="s">
        <v>1962</v>
      </c>
      <c r="H254" s="70" t="s">
        <v>1963</v>
      </c>
      <c r="I254" s="148"/>
      <c r="J254" s="71">
        <v>668.21934796642449</v>
      </c>
      <c r="K254" s="71">
        <v>4.2302297705207659</v>
      </c>
      <c r="L254" s="71">
        <v>16.848276556118385</v>
      </c>
      <c r="M254" s="71">
        <v>58.959182267764</v>
      </c>
      <c r="N254" s="71">
        <v>67.509824190452193</v>
      </c>
      <c r="O254" s="71">
        <v>68.735174887766448</v>
      </c>
      <c r="P254" s="71">
        <v>81.119431192955119</v>
      </c>
      <c r="Q254" s="71">
        <v>3.4498187608842401</v>
      </c>
      <c r="R254" s="71">
        <v>0</v>
      </c>
      <c r="S254" s="71">
        <v>7.9529330400594294</v>
      </c>
      <c r="T254" s="72"/>
      <c r="U254" s="71">
        <v>36767641</v>
      </c>
      <c r="V254" s="71">
        <v>2091</v>
      </c>
      <c r="W254" s="71">
        <v>317</v>
      </c>
      <c r="X254" s="71">
        <v>13313</v>
      </c>
      <c r="Y254" s="71">
        <v>20139</v>
      </c>
      <c r="Z254" s="71">
        <v>41883</v>
      </c>
      <c r="AA254" s="71">
        <v>16971</v>
      </c>
      <c r="AB254" s="71">
        <v>54430</v>
      </c>
      <c r="AC254" s="71">
        <v>0</v>
      </c>
      <c r="AD254" s="71">
        <v>7.9529330400594294</v>
      </c>
      <c r="AE254" s="72"/>
      <c r="AF254" s="71">
        <v>406640405.81001931</v>
      </c>
      <c r="AG254" s="71">
        <v>3029447.2195378668</v>
      </c>
      <c r="AH254" s="71">
        <v>3585296.3871091451</v>
      </c>
      <c r="AI254" s="71">
        <v>93181383.42002371</v>
      </c>
      <c r="AJ254" s="71">
        <v>99499987.226376936</v>
      </c>
      <c r="AK254" s="71">
        <v>0</v>
      </c>
      <c r="AL254" s="71">
        <v>0</v>
      </c>
      <c r="AM254" s="71">
        <v>7492349.9560350478</v>
      </c>
      <c r="AN254" s="71">
        <v>0</v>
      </c>
      <c r="AO254" s="71">
        <v>0</v>
      </c>
      <c r="AP254" s="71">
        <v>613428870.01910198</v>
      </c>
      <c r="AQ254" s="72"/>
      <c r="AR254" s="71">
        <v>1306</v>
      </c>
      <c r="AS254" s="71">
        <v>643</v>
      </c>
      <c r="AT254" s="71">
        <v>0</v>
      </c>
      <c r="AU254" s="71">
        <v>0</v>
      </c>
      <c r="AV254" s="71">
        <v>0</v>
      </c>
      <c r="AW254" s="71">
        <v>1</v>
      </c>
      <c r="AX254" s="71"/>
      <c r="AY254" s="72"/>
      <c r="AZ254" s="71">
        <v>6078.9000000000024</v>
      </c>
      <c r="BA254" s="71">
        <v>48434.400000000001</v>
      </c>
      <c r="BB254" s="71">
        <v>0</v>
      </c>
      <c r="BC254" s="71">
        <v>0</v>
      </c>
      <c r="BD254" s="71">
        <v>0</v>
      </c>
      <c r="BE254" s="71">
        <v>1510</v>
      </c>
      <c r="BF254" s="71"/>
      <c r="BG254" s="72"/>
      <c r="BH254" s="71">
        <v>0</v>
      </c>
      <c r="BI254" s="71">
        <v>0</v>
      </c>
      <c r="BJ254" s="71">
        <v>225.005</v>
      </c>
      <c r="BK254" s="71">
        <v>0</v>
      </c>
      <c r="BL254" s="71">
        <v>2.8730000000000002</v>
      </c>
      <c r="BM254" s="71">
        <v>0</v>
      </c>
      <c r="BN254" s="72"/>
      <c r="BO254" s="71">
        <v>0</v>
      </c>
      <c r="BP254" s="71">
        <v>0</v>
      </c>
      <c r="BQ254" s="71">
        <v>11</v>
      </c>
      <c r="BR254" s="71">
        <v>0</v>
      </c>
      <c r="BS254" s="71">
        <v>1</v>
      </c>
      <c r="BT254" s="71">
        <v>0</v>
      </c>
      <c r="BU254"/>
      <c r="BV254" s="70">
        <v>227.679</v>
      </c>
      <c r="BW254" s="70">
        <v>0</v>
      </c>
      <c r="BX254" s="70">
        <v>0</v>
      </c>
      <c r="BY254" s="70">
        <v>0</v>
      </c>
      <c r="BZ254" s="70">
        <v>0.19900000000000001</v>
      </c>
      <c r="CA254" s="70">
        <v>0</v>
      </c>
      <c r="CB254" s="70">
        <v>0</v>
      </c>
      <c r="CC254" s="70">
        <v>0</v>
      </c>
      <c r="CD254" s="70">
        <v>0</v>
      </c>
    </row>
    <row r="255" spans="1:82">
      <c r="A255" s="70" t="s">
        <v>1978</v>
      </c>
      <c r="B255" s="70">
        <v>203</v>
      </c>
      <c r="C255" s="70">
        <v>16</v>
      </c>
      <c r="D255" s="70">
        <v>12</v>
      </c>
      <c r="E255" s="70">
        <v>2019</v>
      </c>
      <c r="F255" s="70" t="s">
        <v>158</v>
      </c>
      <c r="G255" s="1064" t="s">
        <v>1962</v>
      </c>
      <c r="H255" s="70" t="s">
        <v>1963</v>
      </c>
      <c r="I255" s="148"/>
      <c r="J255" s="71">
        <v>677.28246416951049</v>
      </c>
      <c r="K255" s="71">
        <v>3.8629817721577213</v>
      </c>
      <c r="L255" s="71">
        <v>16.99323830289687</v>
      </c>
      <c r="M255" s="71">
        <v>57.632462848481993</v>
      </c>
      <c r="N255" s="71">
        <v>65.173591026982706</v>
      </c>
      <c r="O255" s="71">
        <v>66.90657555024255</v>
      </c>
      <c r="P255" s="71">
        <v>79.255805474895297</v>
      </c>
      <c r="Q255" s="71">
        <v>3.3250083392488801</v>
      </c>
      <c r="R255" s="71">
        <v>0</v>
      </c>
      <c r="S255" s="71">
        <v>7.6829485636543575</v>
      </c>
      <c r="T255" s="72"/>
      <c r="U255" s="71">
        <v>37379187</v>
      </c>
      <c r="V255" s="71">
        <v>2091</v>
      </c>
      <c r="W255" s="71">
        <v>317</v>
      </c>
      <c r="X255" s="71">
        <v>13313</v>
      </c>
      <c r="Y255" s="71">
        <v>20390</v>
      </c>
      <c r="Z255" s="71">
        <v>41888</v>
      </c>
      <c r="AA255" s="71">
        <v>16457</v>
      </c>
      <c r="AB255" s="71">
        <v>53881</v>
      </c>
      <c r="AC255" s="71">
        <v>0</v>
      </c>
      <c r="AD255" s="71">
        <v>7.6829485636543584</v>
      </c>
      <c r="AE255" s="72"/>
      <c r="AF255" s="71">
        <v>409509520.28104359</v>
      </c>
      <c r="AG255" s="71">
        <v>2925217.7212016168</v>
      </c>
      <c r="AH255" s="71">
        <v>3795041.306444617</v>
      </c>
      <c r="AI255" s="71">
        <v>94810817.074480012</v>
      </c>
      <c r="AJ255" s="71">
        <v>96653739.501051337</v>
      </c>
      <c r="AK255" s="71">
        <v>0</v>
      </c>
      <c r="AL255" s="71">
        <v>0</v>
      </c>
      <c r="AM255" s="71">
        <v>7338186.5840491662</v>
      </c>
      <c r="AN255" s="71">
        <v>0</v>
      </c>
      <c r="AO255" s="71">
        <v>0</v>
      </c>
      <c r="AP255" s="71">
        <v>615032522.46827042</v>
      </c>
      <c r="AQ255" s="72"/>
      <c r="AR255" s="71">
        <v>1386</v>
      </c>
      <c r="AS255" s="71">
        <v>705</v>
      </c>
      <c r="AT255" s="71">
        <v>0</v>
      </c>
      <c r="AU255" s="71">
        <v>0</v>
      </c>
      <c r="AV255" s="71">
        <v>0</v>
      </c>
      <c r="AW255" s="71">
        <v>1</v>
      </c>
      <c r="AX255" s="71"/>
      <c r="AY255" s="72"/>
      <c r="AZ255" s="71">
        <v>6497.3000000000047</v>
      </c>
      <c r="BA255" s="71">
        <v>56978.60000000002</v>
      </c>
      <c r="BB255" s="71">
        <v>0</v>
      </c>
      <c r="BC255" s="71">
        <v>0</v>
      </c>
      <c r="BD255" s="71">
        <v>0</v>
      </c>
      <c r="BE255" s="71">
        <v>1510</v>
      </c>
      <c r="BF255" s="71"/>
      <c r="BG255" s="72"/>
      <c r="BH255" s="71">
        <v>0</v>
      </c>
      <c r="BI255" s="71">
        <v>0</v>
      </c>
      <c r="BJ255" s="71">
        <v>230.428</v>
      </c>
      <c r="BK255" s="71">
        <v>0</v>
      </c>
      <c r="BL255" s="71">
        <v>2.6379999999999999</v>
      </c>
      <c r="BM255" s="71">
        <v>0</v>
      </c>
      <c r="BN255" s="72"/>
      <c r="BO255" s="71">
        <v>0</v>
      </c>
      <c r="BP255" s="71">
        <v>0</v>
      </c>
      <c r="BQ255" s="71">
        <v>13</v>
      </c>
      <c r="BR255" s="71">
        <v>0</v>
      </c>
      <c r="BS255" s="71">
        <v>1</v>
      </c>
      <c r="BT255" s="71">
        <v>0</v>
      </c>
      <c r="BU255"/>
      <c r="BV255" s="70">
        <v>233.066</v>
      </c>
      <c r="BW255" s="70">
        <v>0</v>
      </c>
      <c r="BX255" s="70">
        <v>0</v>
      </c>
      <c r="BY255" s="70">
        <v>0</v>
      </c>
      <c r="BZ255" s="70">
        <v>0</v>
      </c>
      <c r="CA255" s="70">
        <v>0</v>
      </c>
      <c r="CB255" s="70">
        <v>0</v>
      </c>
      <c r="CC255" s="70">
        <v>0</v>
      </c>
      <c r="CD255" s="70">
        <v>0</v>
      </c>
    </row>
    <row r="256" spans="1:82">
      <c r="A256" s="70" t="s">
        <v>1979</v>
      </c>
      <c r="B256" s="70">
        <v>204</v>
      </c>
      <c r="C256" s="70">
        <v>17</v>
      </c>
      <c r="D256" s="70">
        <v>12</v>
      </c>
      <c r="E256" s="70">
        <v>2020</v>
      </c>
      <c r="F256" s="70" t="s">
        <v>159</v>
      </c>
      <c r="G256" s="70" t="s">
        <v>1962</v>
      </c>
      <c r="H256" s="70" t="s">
        <v>1963</v>
      </c>
      <c r="I256" s="148"/>
      <c r="J256" s="71">
        <v>558.34456667460415</v>
      </c>
      <c r="K256" s="71">
        <v>3.9944081657687902</v>
      </c>
      <c r="L256" s="71">
        <v>24.126371546478847</v>
      </c>
      <c r="M256" s="71">
        <v>57.966628969162215</v>
      </c>
      <c r="N256" s="71">
        <v>63.271922448884453</v>
      </c>
      <c r="O256" s="71">
        <v>58.807144199708837</v>
      </c>
      <c r="P256" s="71">
        <v>75.041752239891849</v>
      </c>
      <c r="Q256" s="71">
        <v>3.1573467380121598</v>
      </c>
      <c r="R256" s="71">
        <v>0</v>
      </c>
      <c r="S256" s="71">
        <v>8.3462895299537152</v>
      </c>
      <c r="T256" s="72"/>
      <c r="U256" s="71">
        <v>37336555</v>
      </c>
      <c r="V256" s="71">
        <v>1840</v>
      </c>
      <c r="W256" s="71">
        <v>488</v>
      </c>
      <c r="X256" s="71">
        <v>14892</v>
      </c>
      <c r="Y256" s="71">
        <v>20746</v>
      </c>
      <c r="Z256" s="71">
        <v>42022</v>
      </c>
      <c r="AA256" s="71">
        <v>16562</v>
      </c>
      <c r="AB256" s="71">
        <v>53550</v>
      </c>
      <c r="AC256" s="71">
        <v>0</v>
      </c>
      <c r="AD256" s="71">
        <v>8.3462895299537152</v>
      </c>
      <c r="AE256" s="72"/>
      <c r="AF256" s="71">
        <v>400973645.77841932</v>
      </c>
      <c r="AG256" s="71">
        <v>2853259.4746883819</v>
      </c>
      <c r="AH256" s="71">
        <v>4367956.5454728324</v>
      </c>
      <c r="AI256" s="71">
        <v>96870716.750779659</v>
      </c>
      <c r="AJ256" s="71">
        <v>98187515.500241667</v>
      </c>
      <c r="AK256" s="71"/>
      <c r="AL256" s="71"/>
      <c r="AM256" s="71">
        <v>6988869.9529089602</v>
      </c>
      <c r="AN256" s="71"/>
      <c r="AO256" s="71"/>
      <c r="AP256" s="71">
        <v>610241964.00251079</v>
      </c>
      <c r="AQ256" s="72"/>
      <c r="AR256" s="71">
        <v>1455</v>
      </c>
      <c r="AS256" s="71">
        <v>779</v>
      </c>
      <c r="AT256" s="71">
        <v>0</v>
      </c>
      <c r="AU256" s="71">
        <v>0</v>
      </c>
      <c r="AV256" s="71">
        <v>0</v>
      </c>
      <c r="AW256" s="71">
        <v>1</v>
      </c>
      <c r="AX256" s="71"/>
      <c r="AY256" s="72"/>
      <c r="AZ256" s="71">
        <v>6903.1999999999989</v>
      </c>
      <c r="BA256" s="71">
        <v>63369.999999999993</v>
      </c>
      <c r="BB256" s="71">
        <v>0</v>
      </c>
      <c r="BC256" s="71">
        <v>0</v>
      </c>
      <c r="BD256" s="71">
        <v>0</v>
      </c>
      <c r="BE256" s="71">
        <v>1510</v>
      </c>
      <c r="BF256" s="71"/>
      <c r="BG256" s="72"/>
      <c r="BH256" s="71">
        <v>0</v>
      </c>
      <c r="BI256" s="71">
        <v>0</v>
      </c>
      <c r="BJ256" s="71">
        <v>214.67400000000001</v>
      </c>
      <c r="BK256" s="71">
        <v>0</v>
      </c>
      <c r="BL256" s="71">
        <v>2.5640000000000001</v>
      </c>
      <c r="BM256" s="71">
        <v>0</v>
      </c>
      <c r="BN256" s="72"/>
      <c r="BO256" s="71">
        <v>0</v>
      </c>
      <c r="BP256" s="71">
        <v>0</v>
      </c>
      <c r="BQ256" s="71">
        <v>13</v>
      </c>
      <c r="BR256" s="71">
        <v>0</v>
      </c>
      <c r="BS256" s="71">
        <v>1</v>
      </c>
      <c r="BT256" s="71">
        <v>0</v>
      </c>
      <c r="BU256"/>
      <c r="BV256" s="70">
        <v>217.238</v>
      </c>
      <c r="BW256" s="70">
        <v>0</v>
      </c>
      <c r="BX256" s="70">
        <v>0</v>
      </c>
      <c r="BY256" s="70">
        <v>0</v>
      </c>
      <c r="BZ256" s="70">
        <v>0</v>
      </c>
      <c r="CA256" s="70">
        <v>0</v>
      </c>
      <c r="CB256" s="70">
        <v>0</v>
      </c>
      <c r="CC256" s="70">
        <v>0</v>
      </c>
      <c r="CD256" s="70">
        <v>0</v>
      </c>
    </row>
    <row r="257" spans="1:82">
      <c r="A257" s="70" t="s">
        <v>1980</v>
      </c>
      <c r="B257" s="70">
        <v>204</v>
      </c>
      <c r="C257" s="70">
        <v>18</v>
      </c>
      <c r="D257" s="70">
        <v>12</v>
      </c>
      <c r="E257" s="70">
        <v>2021</v>
      </c>
      <c r="F257" s="70" t="s">
        <v>160</v>
      </c>
      <c r="G257" s="70" t="s">
        <v>1962</v>
      </c>
      <c r="H257" s="70" t="s">
        <v>1963</v>
      </c>
      <c r="I257" s="148"/>
      <c r="J257" s="71">
        <v>746.08784150885492</v>
      </c>
      <c r="K257" s="71">
        <v>4.2537228531870079</v>
      </c>
      <c r="L257" s="71">
        <v>19.98698101864505</v>
      </c>
      <c r="M257" s="71">
        <v>61.654874086733926</v>
      </c>
      <c r="N257" s="71">
        <v>67.105496680742817</v>
      </c>
      <c r="O257" s="71">
        <v>57.07962061739947</v>
      </c>
      <c r="P257" s="71">
        <v>77.314942153187388</v>
      </c>
      <c r="Q257" s="71">
        <v>3.0903128203314898</v>
      </c>
      <c r="R257" s="71">
        <v>0</v>
      </c>
      <c r="S257" s="71">
        <v>7.7913082492345929</v>
      </c>
      <c r="T257" s="72"/>
      <c r="U257" s="71">
        <v>45140682</v>
      </c>
      <c r="V257" s="71">
        <v>1840</v>
      </c>
      <c r="W257" s="71">
        <v>488</v>
      </c>
      <c r="X257" s="71">
        <v>14892</v>
      </c>
      <c r="Y257" s="71">
        <v>20855</v>
      </c>
      <c r="Z257" s="71">
        <v>41997</v>
      </c>
      <c r="AA257" s="71">
        <v>16639</v>
      </c>
      <c r="AB257" s="71">
        <v>52928</v>
      </c>
      <c r="AC257" s="71">
        <v>0</v>
      </c>
      <c r="AD257" s="71">
        <v>7.7913082492345929</v>
      </c>
      <c r="AE257" s="72"/>
      <c r="AF257" s="71">
        <v>456628880.06451076</v>
      </c>
      <c r="AG257" s="71">
        <v>3023778.9524208838</v>
      </c>
      <c r="AH257" s="71">
        <v>3485101.0222901213</v>
      </c>
      <c r="AI257" s="71">
        <v>101817344.51849325</v>
      </c>
      <c r="AJ257" s="71">
        <v>98698351.26306206</v>
      </c>
      <c r="AK257" s="71">
        <v>0</v>
      </c>
      <c r="AL257" s="71">
        <v>0</v>
      </c>
      <c r="AM257" s="71">
        <v>6947535.0538913934</v>
      </c>
      <c r="AN257" s="71">
        <v>0</v>
      </c>
      <c r="AO257" s="71">
        <v>0</v>
      </c>
      <c r="AP257" s="71">
        <v>670600990.8746686</v>
      </c>
      <c r="AQ257" s="72"/>
      <c r="AR257" s="71">
        <v>1533</v>
      </c>
      <c r="AS257" s="71">
        <v>806</v>
      </c>
      <c r="AT257" s="71">
        <v>0</v>
      </c>
      <c r="AU257" s="71">
        <v>0</v>
      </c>
      <c r="AV257" s="71">
        <v>0</v>
      </c>
      <c r="AW257" s="71">
        <v>1</v>
      </c>
      <c r="AX257" s="71"/>
      <c r="AY257" s="72"/>
      <c r="AZ257" s="71">
        <v>7384.5999999999958</v>
      </c>
      <c r="BA257" s="71">
        <v>67277.099999999991</v>
      </c>
      <c r="BB257" s="71">
        <v>0</v>
      </c>
      <c r="BC257" s="71">
        <v>0</v>
      </c>
      <c r="BD257" s="71">
        <v>0</v>
      </c>
      <c r="BE257" s="71">
        <v>1510</v>
      </c>
      <c r="BF257" s="71"/>
      <c r="BG257" s="72"/>
      <c r="BH257" s="71">
        <v>0</v>
      </c>
      <c r="BI257" s="71">
        <v>0</v>
      </c>
      <c r="BJ257" s="71">
        <v>229.702</v>
      </c>
      <c r="BK257" s="71">
        <v>0</v>
      </c>
      <c r="BL257" s="71">
        <v>2.7029999999999998</v>
      </c>
      <c r="BM257" s="71">
        <v>0</v>
      </c>
      <c r="BN257" s="72"/>
      <c r="BO257" s="71">
        <v>0</v>
      </c>
      <c r="BP257" s="71">
        <v>0</v>
      </c>
      <c r="BQ257" s="71">
        <v>14</v>
      </c>
      <c r="BR257" s="71">
        <v>0</v>
      </c>
      <c r="BS257" s="71">
        <v>1</v>
      </c>
      <c r="BT257" s="71">
        <v>0</v>
      </c>
      <c r="BU257"/>
      <c r="BV257" s="70">
        <v>232.05600000000001</v>
      </c>
      <c r="BW257" s="70">
        <v>0</v>
      </c>
      <c r="BX257" s="70">
        <v>0</v>
      </c>
      <c r="BY257" s="70">
        <v>0</v>
      </c>
      <c r="BZ257" s="70">
        <v>0.34899999999999998</v>
      </c>
      <c r="CA257" s="70">
        <v>0</v>
      </c>
      <c r="CB257" s="70">
        <v>0</v>
      </c>
      <c r="CC257" s="70">
        <v>0</v>
      </c>
      <c r="CD257" s="70">
        <v>0</v>
      </c>
    </row>
    <row r="258" spans="1:82">
      <c r="A258" s="70" t="s">
        <v>1981</v>
      </c>
      <c r="B258" s="70">
        <v>204</v>
      </c>
      <c r="C258" s="70">
        <v>19</v>
      </c>
      <c r="D258" s="70">
        <v>12</v>
      </c>
      <c r="E258" s="70">
        <v>2022</v>
      </c>
      <c r="F258" s="70" t="s">
        <v>161</v>
      </c>
      <c r="G258" s="70" t="s">
        <v>1962</v>
      </c>
      <c r="H258" s="70" t="s">
        <v>1963</v>
      </c>
      <c r="I258" s="148"/>
      <c r="J258" s="71">
        <v>723.57990092940236</v>
      </c>
      <c r="K258" s="71">
        <v>3.8163303659061212</v>
      </c>
      <c r="L258" s="71">
        <v>18.385431984873154</v>
      </c>
      <c r="M258" s="71">
        <v>59.264373240344028</v>
      </c>
      <c r="N258" s="71">
        <v>71.296103363391182</v>
      </c>
      <c r="O258" s="71">
        <v>60.406006663025835</v>
      </c>
      <c r="P258" s="71">
        <v>76.112826672785161</v>
      </c>
      <c r="Q258" s="71">
        <v>3.0988496397304086</v>
      </c>
      <c r="R258" s="71">
        <v>0</v>
      </c>
      <c r="S258" s="71">
        <v>6.344626986813271</v>
      </c>
      <c r="T258" s="72"/>
      <c r="U258" s="71">
        <v>50512133</v>
      </c>
      <c r="V258" s="71">
        <v>1840</v>
      </c>
      <c r="W258" s="71">
        <v>488</v>
      </c>
      <c r="X258" s="71">
        <v>14892</v>
      </c>
      <c r="Y258" s="71">
        <v>21201</v>
      </c>
      <c r="Z258" s="71">
        <v>42227</v>
      </c>
      <c r="AA258" s="71">
        <v>16630</v>
      </c>
      <c r="AB258" s="71">
        <v>52639</v>
      </c>
      <c r="AC258" s="71">
        <v>0</v>
      </c>
      <c r="AD258" s="71">
        <v>6.344626986813271</v>
      </c>
      <c r="AE258" s="72"/>
      <c r="AF258" s="71">
        <v>457094962.87736988</v>
      </c>
      <c r="AG258" s="71">
        <v>2868911.1074731476</v>
      </c>
      <c r="AH258" s="71">
        <v>3797433.8560236609</v>
      </c>
      <c r="AI258" s="71">
        <v>96033482.406121925</v>
      </c>
      <c r="AJ258" s="71">
        <v>108483966.91160899</v>
      </c>
      <c r="AK258" s="71">
        <v>0</v>
      </c>
      <c r="AL258" s="71">
        <v>0</v>
      </c>
      <c r="AM258" s="71">
        <v>6797131.6502961563</v>
      </c>
      <c r="AN258" s="71">
        <v>0</v>
      </c>
      <c r="AO258" s="71">
        <v>0</v>
      </c>
      <c r="AP258" s="71">
        <v>675075888.80889392</v>
      </c>
      <c r="AQ258" s="72"/>
      <c r="AR258" s="71">
        <v>1633</v>
      </c>
      <c r="AS258" s="71">
        <v>839</v>
      </c>
      <c r="AT258" s="71">
        <v>0</v>
      </c>
      <c r="AU258" s="71">
        <v>0</v>
      </c>
      <c r="AV258" s="71">
        <v>0</v>
      </c>
      <c r="AW258" s="71">
        <v>1</v>
      </c>
      <c r="AX258" s="71"/>
      <c r="AY258" s="72"/>
      <c r="AZ258" s="71">
        <v>8032.8999999999878</v>
      </c>
      <c r="BA258" s="71">
        <v>71030.499999999985</v>
      </c>
      <c r="BB258" s="71">
        <v>0</v>
      </c>
      <c r="BC258" s="71">
        <v>0</v>
      </c>
      <c r="BD258" s="71">
        <v>0</v>
      </c>
      <c r="BE258" s="71">
        <v>1510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1982</v>
      </c>
      <c r="B259" s="70">
        <v>204</v>
      </c>
      <c r="C259" s="70">
        <v>20</v>
      </c>
      <c r="D259" s="70">
        <v>12</v>
      </c>
      <c r="E259" s="70">
        <v>2023</v>
      </c>
      <c r="F259" s="70" t="s">
        <v>1539</v>
      </c>
      <c r="G259" s="70" t="s">
        <v>1962</v>
      </c>
      <c r="H259" s="70" t="s">
        <v>1963</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1747</v>
      </c>
      <c r="AS259" s="71">
        <v>847</v>
      </c>
      <c r="AT259" s="71">
        <v>0</v>
      </c>
      <c r="AU259" s="71">
        <v>0</v>
      </c>
      <c r="AV259" s="71">
        <v>0</v>
      </c>
      <c r="AW259" s="71">
        <v>1</v>
      </c>
      <c r="AX259" s="71"/>
      <c r="AY259" s="72"/>
      <c r="AZ259" s="71">
        <v>8756.6999999999734</v>
      </c>
      <c r="BA259" s="71">
        <v>72416.499999999971</v>
      </c>
      <c r="BB259" s="71">
        <v>0</v>
      </c>
      <c r="BC259" s="71">
        <v>0</v>
      </c>
      <c r="BD259" s="71">
        <v>0</v>
      </c>
      <c r="BE259" s="71">
        <v>1510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1983</v>
      </c>
      <c r="B260" s="70">
        <v>204</v>
      </c>
      <c r="C260" s="70">
        <v>21</v>
      </c>
      <c r="D260" s="70">
        <v>12</v>
      </c>
      <c r="E260" s="70">
        <v>2024</v>
      </c>
      <c r="F260" s="70" t="s">
        <v>1554</v>
      </c>
      <c r="G260" s="70" t="s">
        <v>1962</v>
      </c>
      <c r="H260" s="70" t="s">
        <v>1963</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1984</v>
      </c>
      <c r="B261" s="70">
        <v>52</v>
      </c>
      <c r="C261" s="70">
        <v>1</v>
      </c>
      <c r="D261" s="70">
        <v>4</v>
      </c>
      <c r="E261" s="70">
        <v>1990</v>
      </c>
      <c r="F261" s="70" t="s">
        <v>787</v>
      </c>
      <c r="G261" s="70" t="s">
        <v>1985</v>
      </c>
      <c r="H261" s="70" t="s">
        <v>1986</v>
      </c>
      <c r="I261" s="148"/>
      <c r="J261" s="71">
        <v>132.77112729184319</v>
      </c>
      <c r="K261" s="71">
        <v>11.92219784805997</v>
      </c>
      <c r="L261" s="71">
        <v>28.099800159480221</v>
      </c>
      <c r="M261" s="71">
        <v>44.410017119009858</v>
      </c>
      <c r="N261" s="71">
        <v>57.130519790044808</v>
      </c>
      <c r="O261" s="71">
        <v>41.21205464835564</v>
      </c>
      <c r="P261" s="71">
        <v>67.966416887403057</v>
      </c>
      <c r="Q261" s="71">
        <v>3.7496748044546901</v>
      </c>
      <c r="R261" s="71">
        <v>4.7596156650227597</v>
      </c>
      <c r="S261" s="71">
        <v>2.976440849711397</v>
      </c>
      <c r="T261" s="72"/>
      <c r="U261" s="71">
        <v>10720719</v>
      </c>
      <c r="V261" s="71">
        <v>3462</v>
      </c>
      <c r="W261" s="71">
        <v>293</v>
      </c>
      <c r="X261" s="71">
        <v>16409</v>
      </c>
      <c r="Y261" s="71">
        <v>17363</v>
      </c>
      <c r="Z261" s="71">
        <v>16951</v>
      </c>
      <c r="AA261" s="71">
        <v>16503</v>
      </c>
      <c r="AB261" s="71">
        <v>60882</v>
      </c>
      <c r="AC261" s="71">
        <v>824374</v>
      </c>
      <c r="AD261" s="71">
        <v>2.976440849711397</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1987</v>
      </c>
      <c r="B262" s="70">
        <v>53</v>
      </c>
      <c r="C262" s="70">
        <v>2</v>
      </c>
      <c r="D262" s="70">
        <v>4</v>
      </c>
      <c r="E262" s="70">
        <v>2005</v>
      </c>
      <c r="F262" s="70" t="s">
        <v>789</v>
      </c>
      <c r="G262" s="70" t="s">
        <v>1985</v>
      </c>
      <c r="H262" s="70" t="s">
        <v>1986</v>
      </c>
      <c r="I262" s="148"/>
      <c r="J262" s="71">
        <v>241.31149198043281</v>
      </c>
      <c r="K262" s="71">
        <v>6.4315937779201464</v>
      </c>
      <c r="L262" s="71">
        <v>13.461456975003159</v>
      </c>
      <c r="M262" s="71">
        <v>70.489460325872457</v>
      </c>
      <c r="N262" s="71">
        <v>74.478439675168275</v>
      </c>
      <c r="O262" s="71">
        <v>65.202128815211424</v>
      </c>
      <c r="P262" s="71">
        <v>68.309365093136861</v>
      </c>
      <c r="Q262" s="71">
        <v>3.4761214424389499</v>
      </c>
      <c r="R262" s="71">
        <v>4.0767905770930071</v>
      </c>
      <c r="S262" s="71">
        <v>5.186184668000001</v>
      </c>
      <c r="T262" s="72"/>
      <c r="U262" s="71">
        <v>24493397</v>
      </c>
      <c r="V262" s="71">
        <v>2727</v>
      </c>
      <c r="W262" s="71">
        <v>212</v>
      </c>
      <c r="X262" s="71">
        <v>14162</v>
      </c>
      <c r="Y262" s="71">
        <v>21065</v>
      </c>
      <c r="Z262" s="71">
        <v>31034</v>
      </c>
      <c r="AA262" s="71">
        <v>13584</v>
      </c>
      <c r="AB262" s="71">
        <v>59003</v>
      </c>
      <c r="AC262" s="71">
        <v>720896</v>
      </c>
      <c r="AD262" s="71">
        <v>5.186184668000001</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1988</v>
      </c>
      <c r="B263" s="70">
        <v>54</v>
      </c>
      <c r="C263" s="70">
        <v>3</v>
      </c>
      <c r="D263" s="70">
        <v>4</v>
      </c>
      <c r="E263" s="70">
        <v>2006</v>
      </c>
      <c r="F263" s="70" t="s">
        <v>790</v>
      </c>
      <c r="G263" s="70" t="s">
        <v>1985</v>
      </c>
      <c r="H263" s="70" t="s">
        <v>1986</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1989</v>
      </c>
      <c r="B264" s="70">
        <v>55</v>
      </c>
      <c r="C264" s="70">
        <v>4</v>
      </c>
      <c r="D264" s="70">
        <v>4</v>
      </c>
      <c r="E264" s="70">
        <v>2007</v>
      </c>
      <c r="F264" s="70" t="s">
        <v>791</v>
      </c>
      <c r="G264" s="70" t="s">
        <v>1985</v>
      </c>
      <c r="H264" s="70" t="s">
        <v>1986</v>
      </c>
      <c r="I264" s="148"/>
      <c r="J264" s="71">
        <v>281.98157763665188</v>
      </c>
      <c r="K264" s="71">
        <v>6.6397797544929569</v>
      </c>
      <c r="L264" s="71">
        <v>19.70046973432644</v>
      </c>
      <c r="M264" s="71">
        <v>66.548122822218616</v>
      </c>
      <c r="N264" s="71">
        <v>79.075059749614667</v>
      </c>
      <c r="O264" s="71">
        <v>64.055292172599621</v>
      </c>
      <c r="P264" s="71">
        <v>66.992192002877346</v>
      </c>
      <c r="Q264" s="71">
        <v>3.6321319045448401</v>
      </c>
      <c r="R264" s="71">
        <v>3.910540631930691</v>
      </c>
      <c r="S264" s="71">
        <v>5.5035415679999993</v>
      </c>
      <c r="T264" s="72"/>
      <c r="U264" s="71">
        <v>40401772</v>
      </c>
      <c r="V264" s="71">
        <v>2782</v>
      </c>
      <c r="W264" s="71">
        <v>186</v>
      </c>
      <c r="X264" s="71">
        <v>16865</v>
      </c>
      <c r="Y264" s="71">
        <v>21476</v>
      </c>
      <c r="Z264" s="71">
        <v>31694</v>
      </c>
      <c r="AA264" s="71">
        <v>13119</v>
      </c>
      <c r="AB264" s="71">
        <v>58391</v>
      </c>
      <c r="AC264" s="71">
        <v>711339</v>
      </c>
      <c r="AD264" s="71">
        <v>5.5035415679999993</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1990</v>
      </c>
      <c r="B265" s="70">
        <v>56</v>
      </c>
      <c r="C265" s="70">
        <v>5</v>
      </c>
      <c r="D265" s="70">
        <v>4</v>
      </c>
      <c r="E265" s="70">
        <v>2008</v>
      </c>
      <c r="F265" s="70" t="s">
        <v>792</v>
      </c>
      <c r="G265" s="70" t="s">
        <v>1985</v>
      </c>
      <c r="H265" s="70" t="s">
        <v>1986</v>
      </c>
      <c r="I265" s="148"/>
      <c r="J265" s="71">
        <v>279.58816712231209</v>
      </c>
      <c r="K265" s="71">
        <v>4.9239059484733891</v>
      </c>
      <c r="L265" s="71">
        <v>17.246824690434661</v>
      </c>
      <c r="M265" s="71">
        <v>71.923360411632871</v>
      </c>
      <c r="N265" s="71">
        <v>68.903984924260655</v>
      </c>
      <c r="O265" s="71">
        <v>62.664306516487521</v>
      </c>
      <c r="P265" s="71">
        <v>65.553962444268819</v>
      </c>
      <c r="Q265" s="71">
        <v>3.5687680094385401</v>
      </c>
      <c r="R265" s="71">
        <v>3.8194100131071922</v>
      </c>
      <c r="S265" s="71">
        <v>4.1532714622400002</v>
      </c>
      <c r="T265" s="72"/>
      <c r="U265" s="71">
        <v>37861436</v>
      </c>
      <c r="V265" s="71">
        <v>2782</v>
      </c>
      <c r="W265" s="71">
        <v>186</v>
      </c>
      <c r="X265" s="71">
        <v>16865</v>
      </c>
      <c r="Y265" s="71">
        <v>21823</v>
      </c>
      <c r="Z265" s="71">
        <v>32094</v>
      </c>
      <c r="AA265" s="71">
        <v>12852</v>
      </c>
      <c r="AB265" s="71">
        <v>58316</v>
      </c>
      <c r="AC265" s="71">
        <v>721434</v>
      </c>
      <c r="AD265" s="71">
        <v>4.1532714622400002</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1991</v>
      </c>
      <c r="B266" s="70">
        <v>57</v>
      </c>
      <c r="C266" s="70">
        <v>6</v>
      </c>
      <c r="D266" s="70">
        <v>4</v>
      </c>
      <c r="E266" s="70">
        <v>2009</v>
      </c>
      <c r="F266" s="70" t="s">
        <v>176</v>
      </c>
      <c r="G266" s="70" t="s">
        <v>1985</v>
      </c>
      <c r="H266" s="70" t="s">
        <v>1986</v>
      </c>
      <c r="I266" s="148"/>
      <c r="J266" s="71">
        <v>226.44509601457489</v>
      </c>
      <c r="K266" s="71">
        <v>4.5693973453151866</v>
      </c>
      <c r="L266" s="71">
        <v>12.036892644638479</v>
      </c>
      <c r="M266" s="71">
        <v>80.021318771259814</v>
      </c>
      <c r="N266" s="71">
        <v>68.019410594642309</v>
      </c>
      <c r="O266" s="71">
        <v>64.556722573555206</v>
      </c>
      <c r="P266" s="71">
        <v>62.711862718899397</v>
      </c>
      <c r="Q266" s="71">
        <v>3.3852110050507198</v>
      </c>
      <c r="R266" s="71">
        <v>3.863221516846902</v>
      </c>
      <c r="S266" s="71">
        <v>4.4536227949500002</v>
      </c>
      <c r="T266" s="72"/>
      <c r="U266" s="71">
        <v>27355428</v>
      </c>
      <c r="V266" s="71">
        <v>2554</v>
      </c>
      <c r="W266" s="71">
        <v>187</v>
      </c>
      <c r="X266" s="71">
        <v>18275</v>
      </c>
      <c r="Y266" s="71">
        <v>21933</v>
      </c>
      <c r="Z266" s="71">
        <v>32635</v>
      </c>
      <c r="AA266" s="71">
        <v>12622</v>
      </c>
      <c r="AB266" s="71">
        <v>58068</v>
      </c>
      <c r="AC266" s="71">
        <v>711890</v>
      </c>
      <c r="AD266" s="71">
        <v>4.4536227949500002</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216.57</v>
      </c>
      <c r="BK266" s="71">
        <v>0</v>
      </c>
      <c r="BL266" s="71">
        <v>0</v>
      </c>
      <c r="BM266" s="71">
        <v>0</v>
      </c>
      <c r="BN266" s="72"/>
      <c r="BO266" s="71">
        <v>0</v>
      </c>
      <c r="BP266" s="71">
        <v>0</v>
      </c>
      <c r="BQ266" s="71">
        <v>9</v>
      </c>
      <c r="BR266" s="71">
        <v>0</v>
      </c>
      <c r="BS266" s="71">
        <v>0</v>
      </c>
      <c r="BT266" s="71">
        <v>0</v>
      </c>
      <c r="BU266"/>
      <c r="BV266" s="70">
        <v>216.57</v>
      </c>
      <c r="BW266" s="70">
        <v>0</v>
      </c>
      <c r="BX266" s="70">
        <v>0</v>
      </c>
      <c r="BY266" s="70">
        <v>0</v>
      </c>
      <c r="BZ266" s="70">
        <v>0</v>
      </c>
      <c r="CA266" s="70">
        <v>0</v>
      </c>
      <c r="CB266" s="70">
        <v>0</v>
      </c>
      <c r="CC266" s="70">
        <v>0</v>
      </c>
      <c r="CD266" s="70">
        <v>0</v>
      </c>
    </row>
    <row r="267" spans="1:82">
      <c r="A267" s="70" t="s">
        <v>1992</v>
      </c>
      <c r="B267" s="70">
        <v>58</v>
      </c>
      <c r="C267" s="70">
        <v>7</v>
      </c>
      <c r="D267" s="70">
        <v>4</v>
      </c>
      <c r="E267" s="70">
        <v>2010</v>
      </c>
      <c r="F267" s="70" t="s">
        <v>177</v>
      </c>
      <c r="G267" s="70" t="s">
        <v>1985</v>
      </c>
      <c r="H267" s="70" t="s">
        <v>1986</v>
      </c>
      <c r="I267" s="148"/>
      <c r="J267" s="71">
        <v>260.0367258864257</v>
      </c>
      <c r="K267" s="71">
        <v>4.9615395732361902</v>
      </c>
      <c r="L267" s="71">
        <v>11.439376213098949</v>
      </c>
      <c r="M267" s="71">
        <v>84.196210175649185</v>
      </c>
      <c r="N267" s="71">
        <v>78.011213313373787</v>
      </c>
      <c r="O267" s="71">
        <v>64.98862480809079</v>
      </c>
      <c r="P267" s="71">
        <v>62.865844591919789</v>
      </c>
      <c r="Q267" s="71">
        <v>3.5136936539747898</v>
      </c>
      <c r="R267" s="71">
        <v>3.5322456944436822</v>
      </c>
      <c r="S267" s="71">
        <v>4.2822536934700004</v>
      </c>
      <c r="T267" s="72"/>
      <c r="U267" s="71">
        <v>34487853</v>
      </c>
      <c r="V267" s="71">
        <v>2554</v>
      </c>
      <c r="W267" s="71">
        <v>187</v>
      </c>
      <c r="X267" s="71">
        <v>18275</v>
      </c>
      <c r="Y267" s="71">
        <v>22075</v>
      </c>
      <c r="Z267" s="71">
        <v>33006</v>
      </c>
      <c r="AA267" s="71">
        <v>12337</v>
      </c>
      <c r="AB267" s="71">
        <v>57754</v>
      </c>
      <c r="AC267" s="71">
        <v>616831</v>
      </c>
      <c r="AD267" s="71">
        <v>4.2822536934700004</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225.87899999999999</v>
      </c>
      <c r="BK267" s="71">
        <v>0</v>
      </c>
      <c r="BL267" s="71">
        <v>0</v>
      </c>
      <c r="BM267" s="71">
        <v>0</v>
      </c>
      <c r="BN267" s="72"/>
      <c r="BO267" s="71">
        <v>0</v>
      </c>
      <c r="BP267" s="71">
        <v>0</v>
      </c>
      <c r="BQ267" s="71">
        <v>9</v>
      </c>
      <c r="BR267" s="71">
        <v>0</v>
      </c>
      <c r="BS267" s="71">
        <v>0</v>
      </c>
      <c r="BT267" s="71">
        <v>0</v>
      </c>
      <c r="BU267"/>
      <c r="BV267" s="70">
        <v>225.87899999999999</v>
      </c>
      <c r="BW267" s="70">
        <v>0</v>
      </c>
      <c r="BX267" s="70">
        <v>0</v>
      </c>
      <c r="BY267" s="70">
        <v>0</v>
      </c>
      <c r="BZ267" s="70">
        <v>0</v>
      </c>
      <c r="CA267" s="70">
        <v>0</v>
      </c>
      <c r="CB267" s="70">
        <v>0</v>
      </c>
      <c r="CC267" s="70">
        <v>0</v>
      </c>
      <c r="CD267" s="70">
        <v>0</v>
      </c>
    </row>
    <row r="268" spans="1:82">
      <c r="A268" s="70" t="s">
        <v>1993</v>
      </c>
      <c r="B268" s="70">
        <v>59</v>
      </c>
      <c r="C268" s="70">
        <v>8</v>
      </c>
      <c r="D268" s="70">
        <v>4</v>
      </c>
      <c r="E268" s="70">
        <v>2011</v>
      </c>
      <c r="F268" s="70" t="s">
        <v>178</v>
      </c>
      <c r="G268" s="70" t="s">
        <v>1985</v>
      </c>
      <c r="H268" s="70" t="s">
        <v>1986</v>
      </c>
      <c r="I268" s="148"/>
      <c r="J268" s="71">
        <v>211.21320917368831</v>
      </c>
      <c r="K268" s="71">
        <v>6.6292500220214219</v>
      </c>
      <c r="L268" s="71">
        <v>8.1721820614257759</v>
      </c>
      <c r="M268" s="71">
        <v>100.4248692109814</v>
      </c>
      <c r="N268" s="71">
        <v>99.506131557747665</v>
      </c>
      <c r="O268" s="71">
        <v>64.12131089697435</v>
      </c>
      <c r="P268" s="71">
        <v>60.079225399403512</v>
      </c>
      <c r="Q268" s="71">
        <v>4.0309692812013802</v>
      </c>
      <c r="R268" s="71">
        <v>3.5986227641250488</v>
      </c>
      <c r="S268" s="71">
        <v>4.2214325133600008</v>
      </c>
      <c r="T268" s="72"/>
      <c r="U268" s="71">
        <v>21538337</v>
      </c>
      <c r="V268" s="71">
        <v>2554</v>
      </c>
      <c r="W268" s="71">
        <v>187</v>
      </c>
      <c r="X268" s="71">
        <v>18275</v>
      </c>
      <c r="Y268" s="71">
        <v>22125</v>
      </c>
      <c r="Z268" s="71">
        <v>33273</v>
      </c>
      <c r="AA268" s="71">
        <v>12141</v>
      </c>
      <c r="AB268" s="71">
        <v>57440</v>
      </c>
      <c r="AC268" s="71">
        <v>627383</v>
      </c>
      <c r="AD268" s="71">
        <v>4.2214325133600008</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251.339</v>
      </c>
      <c r="BK268" s="71">
        <v>0</v>
      </c>
      <c r="BL268" s="71">
        <v>0</v>
      </c>
      <c r="BM268" s="71">
        <v>0</v>
      </c>
      <c r="BN268" s="72"/>
      <c r="BO268" s="71">
        <v>0</v>
      </c>
      <c r="BP268" s="71">
        <v>0</v>
      </c>
      <c r="BQ268" s="71">
        <v>9</v>
      </c>
      <c r="BR268" s="71">
        <v>0</v>
      </c>
      <c r="BS268" s="71">
        <v>0</v>
      </c>
      <c r="BT268" s="71">
        <v>0</v>
      </c>
      <c r="BU268"/>
      <c r="BV268" s="70">
        <v>251.27500000000001</v>
      </c>
      <c r="BW268" s="70">
        <v>0</v>
      </c>
      <c r="BX268" s="70">
        <v>0</v>
      </c>
      <c r="BY268" s="70">
        <v>0</v>
      </c>
      <c r="BZ268" s="70">
        <v>6.4000000000000001E-2</v>
      </c>
      <c r="CA268" s="70">
        <v>0</v>
      </c>
      <c r="CB268" s="70">
        <v>0</v>
      </c>
      <c r="CC268" s="70">
        <v>0</v>
      </c>
      <c r="CD268" s="70">
        <v>0</v>
      </c>
    </row>
    <row r="269" spans="1:82">
      <c r="A269" s="70" t="s">
        <v>1994</v>
      </c>
      <c r="B269" s="70">
        <v>60</v>
      </c>
      <c r="C269" s="70">
        <v>9</v>
      </c>
      <c r="D269" s="70">
        <v>4</v>
      </c>
      <c r="E269" s="70">
        <v>2012</v>
      </c>
      <c r="F269" s="70" t="s">
        <v>179</v>
      </c>
      <c r="G269" s="70" t="s">
        <v>1985</v>
      </c>
      <c r="H269" s="70" t="s">
        <v>1986</v>
      </c>
      <c r="I269" s="148"/>
      <c r="J269" s="71">
        <v>282.68052824991202</v>
      </c>
      <c r="K269" s="71">
        <v>6.4255975891177481</v>
      </c>
      <c r="L269" s="71">
        <v>8.2035130513764045</v>
      </c>
      <c r="M269" s="71">
        <v>116.5654592279996</v>
      </c>
      <c r="N269" s="71">
        <v>104.7548277844854</v>
      </c>
      <c r="O269" s="71">
        <v>64.479025596081314</v>
      </c>
      <c r="P269" s="71">
        <v>59.266472424044565</v>
      </c>
      <c r="Q269" s="71">
        <v>4.3754496191768002</v>
      </c>
      <c r="R269" s="71">
        <v>4.0097403937614642</v>
      </c>
      <c r="S269" s="71">
        <v>5.3394568605000003</v>
      </c>
      <c r="T269" s="72"/>
      <c r="U269" s="71">
        <v>29168161</v>
      </c>
      <c r="V269" s="71">
        <v>2554</v>
      </c>
      <c r="W269" s="71">
        <v>187</v>
      </c>
      <c r="X269" s="71">
        <v>18275</v>
      </c>
      <c r="Y269" s="71">
        <v>22475</v>
      </c>
      <c r="Z269" s="71">
        <v>33724</v>
      </c>
      <c r="AA269" s="71">
        <v>11909</v>
      </c>
      <c r="AB269" s="71">
        <v>57386</v>
      </c>
      <c r="AC269" s="71">
        <v>680951</v>
      </c>
      <c r="AD269" s="71">
        <v>5.3394568605000003</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330.82</v>
      </c>
      <c r="BK269" s="71">
        <v>0</v>
      </c>
      <c r="BL269" s="71">
        <v>0</v>
      </c>
      <c r="BM269" s="71">
        <v>0</v>
      </c>
      <c r="BN269" s="72"/>
      <c r="BO269" s="71">
        <v>0</v>
      </c>
      <c r="BP269" s="71">
        <v>0</v>
      </c>
      <c r="BQ269" s="71">
        <v>9</v>
      </c>
      <c r="BR269" s="71">
        <v>0</v>
      </c>
      <c r="BS269" s="71">
        <v>0</v>
      </c>
      <c r="BT269" s="71">
        <v>0</v>
      </c>
      <c r="BU269"/>
      <c r="BV269" s="70">
        <v>330.82</v>
      </c>
      <c r="BW269" s="70">
        <v>0</v>
      </c>
      <c r="BX269" s="70">
        <v>0</v>
      </c>
      <c r="BY269" s="70">
        <v>0</v>
      </c>
      <c r="BZ269" s="70">
        <v>0</v>
      </c>
      <c r="CA269" s="70">
        <v>0</v>
      </c>
      <c r="CB269" s="70">
        <v>0</v>
      </c>
      <c r="CC269" s="70">
        <v>0</v>
      </c>
      <c r="CD269" s="70">
        <v>0</v>
      </c>
    </row>
    <row r="270" spans="1:82">
      <c r="A270" s="70" t="s">
        <v>1995</v>
      </c>
      <c r="B270" s="70">
        <v>61</v>
      </c>
      <c r="C270" s="70">
        <v>10</v>
      </c>
      <c r="D270" s="70">
        <v>4</v>
      </c>
      <c r="E270" s="70">
        <v>2013</v>
      </c>
      <c r="F270" s="70" t="s">
        <v>180</v>
      </c>
      <c r="G270" s="70" t="s">
        <v>1985</v>
      </c>
      <c r="H270" s="70" t="s">
        <v>1986</v>
      </c>
      <c r="I270" s="148"/>
      <c r="J270" s="71">
        <v>286.42001619351362</v>
      </c>
      <c r="K270" s="71">
        <v>5.3134889072011688</v>
      </c>
      <c r="L270" s="71">
        <v>6.4955766362218617</v>
      </c>
      <c r="M270" s="71">
        <v>125.2944561425734</v>
      </c>
      <c r="N270" s="71">
        <v>118.702147705293</v>
      </c>
      <c r="O270" s="71">
        <v>62.475429430777972</v>
      </c>
      <c r="P270" s="71">
        <v>58.360836676043682</v>
      </c>
      <c r="Q270" s="71">
        <v>4.4335957380324498</v>
      </c>
      <c r="R270" s="71">
        <v>4.3955060947789031</v>
      </c>
      <c r="S270" s="71">
        <v>5.7477461677999999</v>
      </c>
      <c r="T270" s="72"/>
      <c r="U270" s="71">
        <v>25874028</v>
      </c>
      <c r="V270" s="71">
        <v>2554</v>
      </c>
      <c r="W270" s="71">
        <v>187</v>
      </c>
      <c r="X270" s="71">
        <v>18275</v>
      </c>
      <c r="Y270" s="71">
        <v>22550</v>
      </c>
      <c r="Z270" s="71">
        <v>34135</v>
      </c>
      <c r="AA270" s="71">
        <v>11683</v>
      </c>
      <c r="AB270" s="71">
        <v>57315</v>
      </c>
      <c r="AC270" s="71">
        <v>728651</v>
      </c>
      <c r="AD270" s="71">
        <v>5.7477461677999999</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365.55700000000002</v>
      </c>
      <c r="BK270" s="71">
        <v>0</v>
      </c>
      <c r="BL270" s="71">
        <v>0</v>
      </c>
      <c r="BM270" s="71">
        <v>0</v>
      </c>
      <c r="BN270" s="72"/>
      <c r="BO270" s="71">
        <v>0</v>
      </c>
      <c r="BP270" s="71">
        <v>0</v>
      </c>
      <c r="BQ270" s="71">
        <v>9</v>
      </c>
      <c r="BR270" s="71">
        <v>0</v>
      </c>
      <c r="BS270" s="71">
        <v>0</v>
      </c>
      <c r="BT270" s="71">
        <v>0</v>
      </c>
      <c r="BU270"/>
      <c r="BV270" s="70">
        <v>365.55700000000002</v>
      </c>
      <c r="BW270" s="70">
        <v>0</v>
      </c>
      <c r="BX270" s="70">
        <v>0</v>
      </c>
      <c r="BY270" s="70">
        <v>0</v>
      </c>
      <c r="BZ270" s="70">
        <v>0</v>
      </c>
      <c r="CA270" s="70">
        <v>0</v>
      </c>
      <c r="CB270" s="70">
        <v>0</v>
      </c>
      <c r="CC270" s="70">
        <v>0</v>
      </c>
      <c r="CD270" s="70">
        <v>0</v>
      </c>
    </row>
    <row r="271" spans="1:82">
      <c r="A271" s="70" t="s">
        <v>1996</v>
      </c>
      <c r="B271" s="70">
        <v>62</v>
      </c>
      <c r="C271" s="70">
        <v>11</v>
      </c>
      <c r="D271" s="70">
        <v>4</v>
      </c>
      <c r="E271" s="70">
        <v>2014</v>
      </c>
      <c r="F271" s="70" t="s">
        <v>181</v>
      </c>
      <c r="G271" s="70" t="s">
        <v>1985</v>
      </c>
      <c r="H271" s="70" t="s">
        <v>1986</v>
      </c>
      <c r="I271" s="148"/>
      <c r="J271" s="71">
        <v>325.27505362309341</v>
      </c>
      <c r="K271" s="71">
        <v>4.8553498580673873</v>
      </c>
      <c r="L271" s="71">
        <v>11.086274867452699</v>
      </c>
      <c r="M271" s="71">
        <v>110.38926833199331</v>
      </c>
      <c r="N271" s="71">
        <v>105.3052720155823</v>
      </c>
      <c r="O271" s="71">
        <v>60.115986170764614</v>
      </c>
      <c r="P271" s="71">
        <v>57.800518793610344</v>
      </c>
      <c r="Q271" s="71">
        <v>4.2254941966433597</v>
      </c>
      <c r="R271" s="71">
        <v>4.9717890076329958</v>
      </c>
      <c r="S271" s="71">
        <v>5.4439470327199997</v>
      </c>
      <c r="T271" s="72"/>
      <c r="U271" s="71">
        <v>30967844</v>
      </c>
      <c r="V271" s="71">
        <v>2024</v>
      </c>
      <c r="W271" s="71">
        <v>208</v>
      </c>
      <c r="X271" s="71">
        <v>18261</v>
      </c>
      <c r="Y271" s="71">
        <v>22727</v>
      </c>
      <c r="Z271" s="71">
        <v>34594</v>
      </c>
      <c r="AA271" s="71">
        <v>11511</v>
      </c>
      <c r="AB271" s="71">
        <v>56934</v>
      </c>
      <c r="AC271" s="71">
        <v>826774</v>
      </c>
      <c r="AD271" s="71">
        <v>5.4439470327199997</v>
      </c>
      <c r="AE271" s="72"/>
      <c r="AF271" s="71"/>
      <c r="AG271" s="71"/>
      <c r="AH271" s="71"/>
      <c r="AI271" s="71"/>
      <c r="AJ271" s="71"/>
      <c r="AK271" s="71"/>
      <c r="AL271" s="71"/>
      <c r="AM271" s="71"/>
      <c r="AN271" s="71"/>
      <c r="AO271" s="71"/>
      <c r="AP271" s="71"/>
      <c r="AQ271" s="72"/>
      <c r="AR271" s="71">
        <v>1606</v>
      </c>
      <c r="AS271" s="71">
        <v>301</v>
      </c>
      <c r="AT271" s="71">
        <v>0</v>
      </c>
      <c r="AU271" s="71">
        <v>0</v>
      </c>
      <c r="AV271" s="71">
        <v>0</v>
      </c>
      <c r="AW271" s="71">
        <v>0</v>
      </c>
      <c r="AX271" s="71"/>
      <c r="AY271" s="72"/>
      <c r="AZ271" s="71">
        <v>7228.95</v>
      </c>
      <c r="BA271" s="71">
        <v>20495.900000000001</v>
      </c>
      <c r="BB271" s="71">
        <v>0</v>
      </c>
      <c r="BC271" s="71">
        <v>0</v>
      </c>
      <c r="BD271" s="71">
        <v>0</v>
      </c>
      <c r="BE271" s="71">
        <v>0</v>
      </c>
      <c r="BF271" s="71"/>
      <c r="BG271" s="72"/>
      <c r="BH271" s="71">
        <v>0</v>
      </c>
      <c r="BI271" s="71">
        <v>0</v>
      </c>
      <c r="BJ271" s="71">
        <v>402.74200000000002</v>
      </c>
      <c r="BK271" s="71">
        <v>0</v>
      </c>
      <c r="BL271" s="71">
        <v>0</v>
      </c>
      <c r="BM271" s="71">
        <v>0</v>
      </c>
      <c r="BN271" s="72"/>
      <c r="BO271" s="71">
        <v>0</v>
      </c>
      <c r="BP271" s="71">
        <v>0</v>
      </c>
      <c r="BQ271" s="71">
        <v>9</v>
      </c>
      <c r="BR271" s="71">
        <v>0</v>
      </c>
      <c r="BS271" s="71">
        <v>0</v>
      </c>
      <c r="BT271" s="71">
        <v>0</v>
      </c>
      <c r="BU271"/>
      <c r="BV271" s="70">
        <v>402.74200000000002</v>
      </c>
      <c r="BW271" s="70">
        <v>0</v>
      </c>
      <c r="BX271" s="70">
        <v>0</v>
      </c>
      <c r="BY271" s="70">
        <v>0</v>
      </c>
      <c r="BZ271" s="70">
        <v>0</v>
      </c>
      <c r="CA271" s="70">
        <v>0</v>
      </c>
      <c r="CB271" s="70">
        <v>0</v>
      </c>
      <c r="CC271" s="70">
        <v>0</v>
      </c>
      <c r="CD271" s="70">
        <v>0</v>
      </c>
    </row>
    <row r="272" spans="1:82">
      <c r="A272" s="70" t="s">
        <v>1997</v>
      </c>
      <c r="B272" s="70">
        <v>63</v>
      </c>
      <c r="C272" s="70">
        <v>12</v>
      </c>
      <c r="D272" s="70">
        <v>4</v>
      </c>
      <c r="E272" s="70">
        <v>2015</v>
      </c>
      <c r="F272" s="70" t="s">
        <v>182</v>
      </c>
      <c r="G272" s="70" t="s">
        <v>1985</v>
      </c>
      <c r="H272" s="70" t="s">
        <v>1986</v>
      </c>
      <c r="I272" s="148"/>
      <c r="J272" s="71">
        <v>269.74186927857869</v>
      </c>
      <c r="K272" s="71">
        <v>4.5545169395477947</v>
      </c>
      <c r="L272" s="71">
        <v>13.734604251939921</v>
      </c>
      <c r="M272" s="71">
        <v>86.893105333624646</v>
      </c>
      <c r="N272" s="71">
        <v>93.671229925058554</v>
      </c>
      <c r="O272" s="71">
        <v>59.434514639217085</v>
      </c>
      <c r="P272" s="71">
        <v>57.353705553303804</v>
      </c>
      <c r="Q272" s="71">
        <v>4.0932573221855302</v>
      </c>
      <c r="R272" s="71">
        <v>4.8137557493568606</v>
      </c>
      <c r="S272" s="71">
        <v>5.2407062575936054</v>
      </c>
      <c r="T272" s="72"/>
      <c r="U272" s="71">
        <v>31225126</v>
      </c>
      <c r="V272" s="71">
        <v>2024</v>
      </c>
      <c r="W272" s="71">
        <v>208</v>
      </c>
      <c r="X272" s="71">
        <v>18261</v>
      </c>
      <c r="Y272" s="71">
        <v>22797</v>
      </c>
      <c r="Z272" s="71">
        <v>34531</v>
      </c>
      <c r="AA272" s="71">
        <v>11413</v>
      </c>
      <c r="AB272" s="71">
        <v>56339</v>
      </c>
      <c r="AC272" s="71">
        <v>822833</v>
      </c>
      <c r="AD272" s="71">
        <v>5.2407062575936054</v>
      </c>
      <c r="AE272" s="72"/>
      <c r="AF272" s="71">
        <v>313690873.72888702</v>
      </c>
      <c r="AG272" s="71">
        <v>3490645.4437929462</v>
      </c>
      <c r="AH272" s="71">
        <v>3489320.14288007</v>
      </c>
      <c r="AI272" s="71">
        <v>118982314.91768309</v>
      </c>
      <c r="AJ272" s="71">
        <v>149284034.6387274</v>
      </c>
      <c r="AK272" s="71">
        <v>0</v>
      </c>
      <c r="AL272" s="71">
        <v>0</v>
      </c>
      <c r="AM272" s="71">
        <v>7721023.6167836618</v>
      </c>
      <c r="AN272" s="71">
        <v>0</v>
      </c>
      <c r="AO272" s="71">
        <v>0</v>
      </c>
      <c r="AP272" s="71">
        <v>596658212.48875415</v>
      </c>
      <c r="AQ272" s="72"/>
      <c r="AR272" s="71">
        <v>1746</v>
      </c>
      <c r="AS272" s="71">
        <v>359</v>
      </c>
      <c r="AT272" s="71">
        <v>0</v>
      </c>
      <c r="AU272" s="71">
        <v>0</v>
      </c>
      <c r="AV272" s="71">
        <v>0</v>
      </c>
      <c r="AW272" s="71">
        <v>2</v>
      </c>
      <c r="AX272" s="71"/>
      <c r="AY272" s="72"/>
      <c r="AZ272" s="71">
        <v>8072.73</v>
      </c>
      <c r="BA272" s="71">
        <v>27942.2</v>
      </c>
      <c r="BB272" s="71">
        <v>0</v>
      </c>
      <c r="BC272" s="71">
        <v>0</v>
      </c>
      <c r="BD272" s="71">
        <v>0</v>
      </c>
      <c r="BE272" s="71">
        <v>11800</v>
      </c>
      <c r="BF272" s="71"/>
      <c r="BG272" s="72"/>
      <c r="BH272" s="71">
        <v>0</v>
      </c>
      <c r="BI272" s="71">
        <v>0</v>
      </c>
      <c r="BJ272" s="71">
        <v>392.36599999999999</v>
      </c>
      <c r="BK272" s="71">
        <v>0</v>
      </c>
      <c r="BL272" s="71">
        <v>0</v>
      </c>
      <c r="BM272" s="71">
        <v>0</v>
      </c>
      <c r="BN272" s="72"/>
      <c r="BO272" s="71">
        <v>0</v>
      </c>
      <c r="BP272" s="71">
        <v>0</v>
      </c>
      <c r="BQ272" s="71">
        <v>9</v>
      </c>
      <c r="BR272" s="71">
        <v>0</v>
      </c>
      <c r="BS272" s="71">
        <v>0</v>
      </c>
      <c r="BT272" s="71">
        <v>0</v>
      </c>
      <c r="BU272"/>
      <c r="BV272" s="70">
        <v>392.36599999999999</v>
      </c>
      <c r="BW272" s="70">
        <v>0</v>
      </c>
      <c r="BX272" s="70">
        <v>0</v>
      </c>
      <c r="BY272" s="70">
        <v>0</v>
      </c>
      <c r="BZ272" s="70">
        <v>0</v>
      </c>
      <c r="CA272" s="70">
        <v>0</v>
      </c>
      <c r="CB272" s="70">
        <v>0</v>
      </c>
      <c r="CC272" s="70">
        <v>0</v>
      </c>
      <c r="CD272" s="70">
        <v>0</v>
      </c>
    </row>
    <row r="273" spans="1:82">
      <c r="A273" s="70" t="s">
        <v>1998</v>
      </c>
      <c r="B273" s="70">
        <v>64</v>
      </c>
      <c r="C273" s="70">
        <v>13</v>
      </c>
      <c r="D273" s="70">
        <v>4</v>
      </c>
      <c r="E273" s="70">
        <v>2016</v>
      </c>
      <c r="F273" s="70" t="s">
        <v>155</v>
      </c>
      <c r="G273" s="1064" t="s">
        <v>1985</v>
      </c>
      <c r="H273" s="70" t="s">
        <v>1986</v>
      </c>
      <c r="I273" s="148"/>
      <c r="J273" s="71">
        <v>230.56090739746509</v>
      </c>
      <c r="K273" s="71">
        <v>4.3474719336886238</v>
      </c>
      <c r="L273" s="71">
        <v>22.673967124528904</v>
      </c>
      <c r="M273" s="71">
        <v>71.292190628912977</v>
      </c>
      <c r="N273" s="71">
        <v>84.703563034082549</v>
      </c>
      <c r="O273" s="71">
        <v>59.017124945808796</v>
      </c>
      <c r="P273" s="71">
        <v>54.952145074226728</v>
      </c>
      <c r="Q273" s="71">
        <v>3.9577950486200852</v>
      </c>
      <c r="R273" s="71">
        <v>4.9763073997308425</v>
      </c>
      <c r="S273" s="71">
        <v>8.3033959746014645</v>
      </c>
      <c r="T273" s="72"/>
      <c r="U273" s="71">
        <v>26866032</v>
      </c>
      <c r="V273" s="71">
        <v>2024</v>
      </c>
      <c r="W273" s="71">
        <v>208</v>
      </c>
      <c r="X273" s="71">
        <v>18261</v>
      </c>
      <c r="Y273" s="71">
        <v>23048</v>
      </c>
      <c r="Z273" s="71">
        <v>34710</v>
      </c>
      <c r="AA273" s="71">
        <v>11310</v>
      </c>
      <c r="AB273" s="71">
        <v>56034</v>
      </c>
      <c r="AC273" s="71">
        <v>849904.3196914288</v>
      </c>
      <c r="AD273" s="71">
        <v>8.3033959746014645</v>
      </c>
      <c r="AE273" s="72"/>
      <c r="AF273" s="71">
        <v>292843021.50882763</v>
      </c>
      <c r="AG273" s="71">
        <v>3265976.719774731</v>
      </c>
      <c r="AH273" s="71">
        <v>24323354.557274569</v>
      </c>
      <c r="AI273" s="71">
        <v>113570416.8571247</v>
      </c>
      <c r="AJ273" s="71">
        <v>141143488.9142397</v>
      </c>
      <c r="AK273" s="71">
        <v>0</v>
      </c>
      <c r="AL273" s="71">
        <v>0</v>
      </c>
      <c r="AM273" s="71">
        <v>7685190.6502818782</v>
      </c>
      <c r="AN273" s="71">
        <v>0</v>
      </c>
      <c r="AO273" s="71">
        <v>0</v>
      </c>
      <c r="AP273" s="71">
        <v>582831449.20752323</v>
      </c>
      <c r="AQ273" s="72"/>
      <c r="AR273" s="71">
        <v>1855</v>
      </c>
      <c r="AS273" s="71">
        <v>392</v>
      </c>
      <c r="AT273" s="71">
        <v>0</v>
      </c>
      <c r="AU273" s="71">
        <v>0</v>
      </c>
      <c r="AV273" s="71">
        <v>0</v>
      </c>
      <c r="AW273" s="71">
        <v>2</v>
      </c>
      <c r="AX273" s="71"/>
      <c r="AY273" s="72"/>
      <c r="AZ273" s="71">
        <v>8678.33</v>
      </c>
      <c r="BA273" s="71">
        <v>31728.7</v>
      </c>
      <c r="BB273" s="71">
        <v>0</v>
      </c>
      <c r="BC273" s="71">
        <v>0</v>
      </c>
      <c r="BD273" s="71">
        <v>0</v>
      </c>
      <c r="BE273" s="71">
        <v>11800</v>
      </c>
      <c r="BF273" s="71"/>
      <c r="BG273" s="72"/>
      <c r="BH273" s="71">
        <v>0</v>
      </c>
      <c r="BI273" s="71">
        <v>0</v>
      </c>
      <c r="BJ273" s="71">
        <v>355.35399999999998</v>
      </c>
      <c r="BK273" s="71">
        <v>0</v>
      </c>
      <c r="BL273" s="71">
        <v>0</v>
      </c>
      <c r="BM273" s="71">
        <v>0</v>
      </c>
      <c r="BN273" s="72"/>
      <c r="BO273" s="71">
        <v>0</v>
      </c>
      <c r="BP273" s="71">
        <v>0</v>
      </c>
      <c r="BQ273" s="71">
        <v>9</v>
      </c>
      <c r="BR273" s="71">
        <v>0</v>
      </c>
      <c r="BS273" s="71">
        <v>0</v>
      </c>
      <c r="BT273" s="71">
        <v>0</v>
      </c>
      <c r="BU273"/>
      <c r="BV273" s="70">
        <v>355.35399999999998</v>
      </c>
      <c r="BW273" s="70">
        <v>0</v>
      </c>
      <c r="BX273" s="70">
        <v>0</v>
      </c>
      <c r="BY273" s="70">
        <v>0</v>
      </c>
      <c r="BZ273" s="70">
        <v>0</v>
      </c>
      <c r="CA273" s="70">
        <v>0</v>
      </c>
      <c r="CB273" s="70">
        <v>0</v>
      </c>
      <c r="CC273" s="70">
        <v>0</v>
      </c>
      <c r="CD273" s="70">
        <v>0</v>
      </c>
    </row>
    <row r="274" spans="1:82">
      <c r="A274" s="70" t="s">
        <v>1999</v>
      </c>
      <c r="B274" s="70">
        <v>65</v>
      </c>
      <c r="C274" s="70">
        <v>14</v>
      </c>
      <c r="D274" s="70">
        <v>4</v>
      </c>
      <c r="E274" s="70">
        <v>2017</v>
      </c>
      <c r="F274" s="70" t="s">
        <v>156</v>
      </c>
      <c r="G274" s="1064" t="s">
        <v>1985</v>
      </c>
      <c r="H274" s="70" t="s">
        <v>1986</v>
      </c>
      <c r="I274" s="148"/>
      <c r="J274" s="71">
        <v>257.58198968454349</v>
      </c>
      <c r="K274" s="71">
        <v>4.1825774088248773</v>
      </c>
      <c r="L274" s="71">
        <v>11.831384238419652</v>
      </c>
      <c r="M274" s="71">
        <v>66.127412194012265</v>
      </c>
      <c r="N274" s="71">
        <v>86.505245359208843</v>
      </c>
      <c r="O274" s="71">
        <v>58.468897743378115</v>
      </c>
      <c r="P274" s="71">
        <v>54.28057063228848</v>
      </c>
      <c r="Q274" s="71">
        <v>3.8004329305087801</v>
      </c>
      <c r="R274" s="71">
        <v>4.6795713159230496</v>
      </c>
      <c r="S274" s="71">
        <v>6.0548800325662704</v>
      </c>
      <c r="T274" s="72"/>
      <c r="U274" s="71">
        <v>30419558</v>
      </c>
      <c r="V274" s="71">
        <v>2024</v>
      </c>
      <c r="W274" s="71">
        <v>208</v>
      </c>
      <c r="X274" s="71">
        <v>18261</v>
      </c>
      <c r="Y274" s="71">
        <v>23205</v>
      </c>
      <c r="Z274" s="71">
        <v>34958</v>
      </c>
      <c r="AA274" s="71">
        <v>11243</v>
      </c>
      <c r="AB274" s="71">
        <v>55641</v>
      </c>
      <c r="AC274" s="71">
        <v>815082.99999999988</v>
      </c>
      <c r="AD274" s="71">
        <v>6.0548800325662704</v>
      </c>
      <c r="AE274" s="72"/>
      <c r="AF274" s="71">
        <v>350009600.99291939</v>
      </c>
      <c r="AG274" s="71">
        <v>3217574.8300833218</v>
      </c>
      <c r="AH274" s="71">
        <v>2544927.6612816988</v>
      </c>
      <c r="AI274" s="71">
        <v>112798270.7203673</v>
      </c>
      <c r="AJ274" s="71">
        <v>158262061.2294533</v>
      </c>
      <c r="AK274" s="71">
        <v>0</v>
      </c>
      <c r="AL274" s="71">
        <v>0</v>
      </c>
      <c r="AM274" s="71">
        <v>7643230.6911230506</v>
      </c>
      <c r="AN274" s="71">
        <v>0</v>
      </c>
      <c r="AO274" s="71">
        <v>0</v>
      </c>
      <c r="AP274" s="71">
        <v>634475666.12522805</v>
      </c>
      <c r="AQ274" s="72"/>
      <c r="AR274" s="71">
        <v>1923</v>
      </c>
      <c r="AS274" s="71">
        <v>414</v>
      </c>
      <c r="AT274" s="71">
        <v>0</v>
      </c>
      <c r="AU274" s="71">
        <v>0</v>
      </c>
      <c r="AV274" s="71">
        <v>0</v>
      </c>
      <c r="AW274" s="71">
        <v>2</v>
      </c>
      <c r="AX274" s="71"/>
      <c r="AY274" s="72"/>
      <c r="AZ274" s="71">
        <v>9071.4500000000007</v>
      </c>
      <c r="BA274" s="71">
        <v>33062.400000000009</v>
      </c>
      <c r="BB274" s="71">
        <v>0</v>
      </c>
      <c r="BC274" s="71">
        <v>0</v>
      </c>
      <c r="BD274" s="71">
        <v>0</v>
      </c>
      <c r="BE274" s="71">
        <v>11800</v>
      </c>
      <c r="BF274" s="71"/>
      <c r="BG274" s="72"/>
      <c r="BH274" s="71">
        <v>0</v>
      </c>
      <c r="BI274" s="71">
        <v>0</v>
      </c>
      <c r="BJ274" s="71">
        <v>326.86799999999999</v>
      </c>
      <c r="BK274" s="71">
        <v>0</v>
      </c>
      <c r="BL274" s="71">
        <v>0</v>
      </c>
      <c r="BM274" s="71">
        <v>0</v>
      </c>
      <c r="BN274" s="72"/>
      <c r="BO274" s="71">
        <v>0</v>
      </c>
      <c r="BP274" s="71">
        <v>0</v>
      </c>
      <c r="BQ274" s="71">
        <v>9</v>
      </c>
      <c r="BR274" s="71">
        <v>0</v>
      </c>
      <c r="BS274" s="71">
        <v>0</v>
      </c>
      <c r="BT274" s="71">
        <v>0</v>
      </c>
      <c r="BU274"/>
      <c r="BV274" s="70">
        <v>326.86799999999999</v>
      </c>
      <c r="BW274" s="70">
        <v>0</v>
      </c>
      <c r="BX274" s="70">
        <v>0</v>
      </c>
      <c r="BY274" s="70">
        <v>0</v>
      </c>
      <c r="BZ274" s="70">
        <v>0</v>
      </c>
      <c r="CA274" s="70">
        <v>0</v>
      </c>
      <c r="CB274" s="70">
        <v>0</v>
      </c>
      <c r="CC274" s="70">
        <v>0</v>
      </c>
      <c r="CD274" s="70">
        <v>0</v>
      </c>
    </row>
    <row r="275" spans="1:82">
      <c r="A275" s="70" t="s">
        <v>2000</v>
      </c>
      <c r="B275" s="70">
        <v>66</v>
      </c>
      <c r="C275" s="70">
        <v>15</v>
      </c>
      <c r="D275" s="70">
        <v>4</v>
      </c>
      <c r="E275" s="70">
        <v>2018</v>
      </c>
      <c r="F275" s="70" t="s">
        <v>183</v>
      </c>
      <c r="G275" s="70" t="s">
        <v>1985</v>
      </c>
      <c r="H275" s="70" t="s">
        <v>1986</v>
      </c>
      <c r="I275" s="148"/>
      <c r="J275" s="71">
        <v>230.96798684595052</v>
      </c>
      <c r="K275" s="71">
        <v>3.6294332483020444</v>
      </c>
      <c r="L275" s="71">
        <v>11.018800333009786</v>
      </c>
      <c r="M275" s="71">
        <v>54.912449145613522</v>
      </c>
      <c r="N275" s="71">
        <v>53.976077611599898</v>
      </c>
      <c r="O275" s="71">
        <v>57.829909335413276</v>
      </c>
      <c r="P275" s="71">
        <v>53.333958709032657</v>
      </c>
      <c r="Q275" s="71">
        <v>3.4912064450815099</v>
      </c>
      <c r="R275" s="71">
        <v>5.7182238055026255</v>
      </c>
      <c r="S275" s="71">
        <v>5.7128663104481703</v>
      </c>
      <c r="T275" s="72"/>
      <c r="U275" s="71">
        <v>36035743</v>
      </c>
      <c r="V275" s="71">
        <v>2024</v>
      </c>
      <c r="W275" s="71">
        <v>208</v>
      </c>
      <c r="X275" s="71">
        <v>18261</v>
      </c>
      <c r="Y275" s="71">
        <v>23366</v>
      </c>
      <c r="Z275" s="71">
        <v>35238</v>
      </c>
      <c r="AA275" s="71">
        <v>11158</v>
      </c>
      <c r="AB275" s="71">
        <v>55083</v>
      </c>
      <c r="AC275" s="71">
        <v>992090.99999999988</v>
      </c>
      <c r="AD275" s="71">
        <v>5.7128663104481703</v>
      </c>
      <c r="AE275" s="72"/>
      <c r="AF275" s="71">
        <v>359461573.02440399</v>
      </c>
      <c r="AG275" s="71">
        <v>2845714.600884811</v>
      </c>
      <c r="AH275" s="71">
        <v>3182157.6672881111</v>
      </c>
      <c r="AI275" s="71">
        <v>105804878.6778</v>
      </c>
      <c r="AJ275" s="71">
        <v>129325771.9791936</v>
      </c>
      <c r="AK275" s="71">
        <v>0</v>
      </c>
      <c r="AL275" s="71">
        <v>0</v>
      </c>
      <c r="AM275" s="71">
        <v>7582236.1313297544</v>
      </c>
      <c r="AN275" s="71">
        <v>0</v>
      </c>
      <c r="AO275" s="71">
        <v>0</v>
      </c>
      <c r="AP275" s="71">
        <v>608202332.08090031</v>
      </c>
      <c r="AQ275" s="72"/>
      <c r="AR275" s="71">
        <v>1992</v>
      </c>
      <c r="AS275" s="71">
        <v>431</v>
      </c>
      <c r="AT275" s="71">
        <v>0</v>
      </c>
      <c r="AU275" s="71">
        <v>0</v>
      </c>
      <c r="AV275" s="71">
        <v>0</v>
      </c>
      <c r="AW275" s="71">
        <v>2</v>
      </c>
      <c r="AX275" s="71"/>
      <c r="AY275" s="72"/>
      <c r="AZ275" s="71">
        <v>9477.2499999999982</v>
      </c>
      <c r="BA275" s="71">
        <v>36687.199999999997</v>
      </c>
      <c r="BB275" s="71">
        <v>0</v>
      </c>
      <c r="BC275" s="71">
        <v>0</v>
      </c>
      <c r="BD275" s="71">
        <v>0</v>
      </c>
      <c r="BE275" s="71">
        <v>11913</v>
      </c>
      <c r="BF275" s="71"/>
      <c r="BG275" s="72"/>
      <c r="BH275" s="71">
        <v>0</v>
      </c>
      <c r="BI275" s="71">
        <v>0</v>
      </c>
      <c r="BJ275" s="71">
        <v>329.36900000000003</v>
      </c>
      <c r="BK275" s="71">
        <v>0</v>
      </c>
      <c r="BL275" s="71">
        <v>0</v>
      </c>
      <c r="BM275" s="71">
        <v>0</v>
      </c>
      <c r="BN275" s="72"/>
      <c r="BO275" s="71">
        <v>0</v>
      </c>
      <c r="BP275" s="71">
        <v>0</v>
      </c>
      <c r="BQ275" s="71">
        <v>9</v>
      </c>
      <c r="BR275" s="71">
        <v>0</v>
      </c>
      <c r="BS275" s="71">
        <v>0</v>
      </c>
      <c r="BT275" s="71">
        <v>0</v>
      </c>
      <c r="BU275"/>
      <c r="BV275" s="70">
        <v>329.36900000000003</v>
      </c>
      <c r="BW275" s="70">
        <v>0</v>
      </c>
      <c r="BX275" s="70">
        <v>0</v>
      </c>
      <c r="BY275" s="70">
        <v>0</v>
      </c>
      <c r="BZ275" s="70">
        <v>0</v>
      </c>
      <c r="CA275" s="70">
        <v>0</v>
      </c>
      <c r="CB275" s="70">
        <v>0</v>
      </c>
      <c r="CC275" s="70">
        <v>0</v>
      </c>
      <c r="CD275" s="70">
        <v>0</v>
      </c>
    </row>
    <row r="276" spans="1:82">
      <c r="A276" s="70" t="s">
        <v>2001</v>
      </c>
      <c r="B276" s="70">
        <v>67</v>
      </c>
      <c r="C276" s="70">
        <v>16</v>
      </c>
      <c r="D276" s="70">
        <v>4</v>
      </c>
      <c r="E276" s="70">
        <v>2019</v>
      </c>
      <c r="F276" s="70" t="s">
        <v>158</v>
      </c>
      <c r="G276" s="70" t="s">
        <v>1985</v>
      </c>
      <c r="H276" s="70" t="s">
        <v>1986</v>
      </c>
      <c r="I276" s="148"/>
      <c r="J276" s="71">
        <v>234.39921932836367</v>
      </c>
      <c r="K276" s="71">
        <v>3.4194775417677454</v>
      </c>
      <c r="L276" s="71">
        <v>11.209516224786547</v>
      </c>
      <c r="M276" s="71">
        <v>69.801503746470672</v>
      </c>
      <c r="N276" s="71">
        <v>67.019814306254432</v>
      </c>
      <c r="O276" s="71">
        <v>56.597774972481254</v>
      </c>
      <c r="P276" s="71">
        <v>53.119738372005536</v>
      </c>
      <c r="Q276" s="71">
        <v>3.3681437827101202</v>
      </c>
      <c r="R276" s="71">
        <v>9.7966790992981441</v>
      </c>
      <c r="S276" s="71">
        <v>5.4272072125390434</v>
      </c>
      <c r="T276" s="72"/>
      <c r="U276" s="71">
        <v>37422250</v>
      </c>
      <c r="V276" s="71">
        <v>2024</v>
      </c>
      <c r="W276" s="71">
        <v>208</v>
      </c>
      <c r="X276" s="71">
        <v>18261</v>
      </c>
      <c r="Y276" s="71">
        <v>23468</v>
      </c>
      <c r="Z276" s="71">
        <v>35434</v>
      </c>
      <c r="AA276" s="71">
        <v>11030</v>
      </c>
      <c r="AB276" s="71">
        <v>54580</v>
      </c>
      <c r="AC276" s="71">
        <v>1727527</v>
      </c>
      <c r="AD276" s="71">
        <v>5.4272072125390434</v>
      </c>
      <c r="AE276" s="72"/>
      <c r="AF276" s="71">
        <v>348556029.40931398</v>
      </c>
      <c r="AG276" s="71">
        <v>2758220.9349151272</v>
      </c>
      <c r="AH276" s="71">
        <v>3321857.073461825</v>
      </c>
      <c r="AI276" s="71">
        <v>118416964.3443034</v>
      </c>
      <c r="AJ276" s="71">
        <v>141188202.80445951</v>
      </c>
      <c r="AK276" s="71">
        <v>0</v>
      </c>
      <c r="AL276" s="71">
        <v>0</v>
      </c>
      <c r="AM276" s="71">
        <v>7433385.1219799826</v>
      </c>
      <c r="AN276" s="71">
        <v>0</v>
      </c>
      <c r="AO276" s="71">
        <v>0</v>
      </c>
      <c r="AP276" s="71">
        <v>621674659.68843389</v>
      </c>
      <c r="AQ276" s="72"/>
      <c r="AR276" s="71">
        <v>2071</v>
      </c>
      <c r="AS276" s="71">
        <v>510</v>
      </c>
      <c r="AT276" s="71">
        <v>0</v>
      </c>
      <c r="AU276" s="71">
        <v>0</v>
      </c>
      <c r="AV276" s="71">
        <v>0</v>
      </c>
      <c r="AW276" s="71">
        <v>2</v>
      </c>
      <c r="AX276" s="71"/>
      <c r="AY276" s="72"/>
      <c r="AZ276" s="71">
        <v>9930.6899999999987</v>
      </c>
      <c r="BA276" s="71">
        <v>40250.499999999993</v>
      </c>
      <c r="BB276" s="71">
        <v>0</v>
      </c>
      <c r="BC276" s="71">
        <v>0</v>
      </c>
      <c r="BD276" s="71">
        <v>0</v>
      </c>
      <c r="BE276" s="71">
        <v>11913.1</v>
      </c>
      <c r="BF276" s="71"/>
      <c r="BG276" s="72"/>
      <c r="BH276" s="71">
        <v>0</v>
      </c>
      <c r="BI276" s="71">
        <v>0</v>
      </c>
      <c r="BJ276" s="71">
        <v>242.28899999999999</v>
      </c>
      <c r="BK276" s="71">
        <v>0</v>
      </c>
      <c r="BL276" s="71">
        <v>0</v>
      </c>
      <c r="BM276" s="71">
        <v>0</v>
      </c>
      <c r="BN276" s="72"/>
      <c r="BO276" s="71">
        <v>0</v>
      </c>
      <c r="BP276" s="71">
        <v>0</v>
      </c>
      <c r="BQ276" s="71">
        <v>9</v>
      </c>
      <c r="BR276" s="71">
        <v>0</v>
      </c>
      <c r="BS276" s="71">
        <v>0</v>
      </c>
      <c r="BT276" s="71">
        <v>0</v>
      </c>
      <c r="BU276"/>
      <c r="BV276" s="70">
        <v>242.28899999999999</v>
      </c>
      <c r="BW276" s="70">
        <v>0</v>
      </c>
      <c r="BX276" s="70">
        <v>0</v>
      </c>
      <c r="BY276" s="70">
        <v>0</v>
      </c>
      <c r="BZ276" s="70">
        <v>0</v>
      </c>
      <c r="CA276" s="70">
        <v>0</v>
      </c>
      <c r="CB276" s="70">
        <v>0</v>
      </c>
      <c r="CC276" s="70">
        <v>0</v>
      </c>
      <c r="CD276" s="70">
        <v>0</v>
      </c>
    </row>
    <row r="277" spans="1:82">
      <c r="A277" s="70" t="s">
        <v>2002</v>
      </c>
      <c r="B277" s="70">
        <v>68</v>
      </c>
      <c r="C277" s="70">
        <v>17</v>
      </c>
      <c r="D277" s="70">
        <v>4</v>
      </c>
      <c r="E277" s="70">
        <v>2020</v>
      </c>
      <c r="F277" s="70" t="s">
        <v>159</v>
      </c>
      <c r="G277" s="70" t="s">
        <v>1985</v>
      </c>
      <c r="H277" s="70" t="s">
        <v>1986</v>
      </c>
      <c r="I277" s="148"/>
      <c r="J277" s="71">
        <v>244.36663141667191</v>
      </c>
      <c r="K277" s="71">
        <v>4.3256779512055656</v>
      </c>
      <c r="L277" s="71">
        <v>8.4057644327483807</v>
      </c>
      <c r="M277" s="71">
        <v>58.719945383815741</v>
      </c>
      <c r="N277" s="71">
        <v>65.043895035644695</v>
      </c>
      <c r="O277" s="71">
        <v>49.61983989074951</v>
      </c>
      <c r="P277" s="71">
        <v>50.135067536191485</v>
      </c>
      <c r="Q277" s="71">
        <v>3.1808131059249298</v>
      </c>
      <c r="R277" s="71">
        <v>6.1096769106507649</v>
      </c>
      <c r="S277" s="71">
        <v>5.969096750899979</v>
      </c>
      <c r="T277" s="72"/>
      <c r="U277" s="71">
        <v>37478595</v>
      </c>
      <c r="V277" s="71">
        <v>2206</v>
      </c>
      <c r="W277" s="71">
        <v>253</v>
      </c>
      <c r="X277" s="71">
        <v>17346</v>
      </c>
      <c r="Y277" s="71">
        <v>23493</v>
      </c>
      <c r="Z277" s="71">
        <v>35457</v>
      </c>
      <c r="AA277" s="71">
        <v>11065</v>
      </c>
      <c r="AB277" s="71">
        <v>53948</v>
      </c>
      <c r="AC277" s="71">
        <v>1083061</v>
      </c>
      <c r="AD277" s="71">
        <v>5.969096750899979</v>
      </c>
      <c r="AE277" s="72"/>
      <c r="AF277" s="71">
        <v>358534042.59243912</v>
      </c>
      <c r="AG277" s="71">
        <v>3183978.0874430286</v>
      </c>
      <c r="AH277" s="71">
        <v>2078584.8669146572</v>
      </c>
      <c r="AI277" s="71">
        <v>94761458.849341363</v>
      </c>
      <c r="AJ277" s="71">
        <v>138977961.07085341</v>
      </c>
      <c r="AK277" s="71"/>
      <c r="AL277" s="71"/>
      <c r="AM277" s="71">
        <v>7040813.3747811876</v>
      </c>
      <c r="AN277" s="71"/>
      <c r="AO277" s="71"/>
      <c r="AP277" s="71">
        <v>604576838.84177279</v>
      </c>
      <c r="AQ277" s="72"/>
      <c r="AR277" s="71">
        <v>2137</v>
      </c>
      <c r="AS277" s="71">
        <v>538</v>
      </c>
      <c r="AT277" s="71">
        <v>0</v>
      </c>
      <c r="AU277" s="71">
        <v>0</v>
      </c>
      <c r="AV277" s="71">
        <v>0</v>
      </c>
      <c r="AW277" s="71">
        <v>2</v>
      </c>
      <c r="AX277" s="71"/>
      <c r="AY277" s="72"/>
      <c r="AZ277" s="71">
        <v>10342.94999999999</v>
      </c>
      <c r="BA277" s="71">
        <v>43465.000000000029</v>
      </c>
      <c r="BB277" s="71">
        <v>0</v>
      </c>
      <c r="BC277" s="71">
        <v>0</v>
      </c>
      <c r="BD277" s="71">
        <v>0</v>
      </c>
      <c r="BE277" s="71">
        <v>11913.1</v>
      </c>
      <c r="BF277" s="71"/>
      <c r="BG277" s="72"/>
      <c r="BH277" s="71">
        <v>0</v>
      </c>
      <c r="BI277" s="71">
        <v>0</v>
      </c>
      <c r="BJ277" s="71">
        <v>274.27199999999999</v>
      </c>
      <c r="BK277" s="71">
        <v>0</v>
      </c>
      <c r="BL277" s="71">
        <v>6.0659999999999998</v>
      </c>
      <c r="BM277" s="71">
        <v>0</v>
      </c>
      <c r="BN277" s="72"/>
      <c r="BO277" s="71">
        <v>0</v>
      </c>
      <c r="BP277" s="71">
        <v>0</v>
      </c>
      <c r="BQ277" s="71">
        <v>9</v>
      </c>
      <c r="BR277" s="71">
        <v>0</v>
      </c>
      <c r="BS277" s="71">
        <v>1</v>
      </c>
      <c r="BT277" s="71">
        <v>0</v>
      </c>
      <c r="BU277"/>
      <c r="BV277" s="70">
        <v>280.33800000000002</v>
      </c>
      <c r="BW277" s="70">
        <v>0</v>
      </c>
      <c r="BX277" s="70">
        <v>0</v>
      </c>
      <c r="BY277" s="70">
        <v>0</v>
      </c>
      <c r="BZ277" s="70">
        <v>0</v>
      </c>
      <c r="CA277" s="70">
        <v>0</v>
      </c>
      <c r="CB277" s="70">
        <v>0</v>
      </c>
      <c r="CC277" s="70">
        <v>0</v>
      </c>
      <c r="CD277" s="70">
        <v>0</v>
      </c>
    </row>
    <row r="278" spans="1:82">
      <c r="A278" s="70" t="s">
        <v>2003</v>
      </c>
      <c r="B278" s="70">
        <v>68</v>
      </c>
      <c r="C278" s="70">
        <v>18</v>
      </c>
      <c r="D278" s="70">
        <v>4</v>
      </c>
      <c r="E278" s="70">
        <v>2021</v>
      </c>
      <c r="F278" s="70" t="s">
        <v>160</v>
      </c>
      <c r="G278" s="70" t="s">
        <v>1985</v>
      </c>
      <c r="H278" s="70" t="s">
        <v>1986</v>
      </c>
      <c r="I278" s="148"/>
      <c r="J278" s="71">
        <v>179.42329569282737</v>
      </c>
      <c r="K278" s="71">
        <v>4.3022396257134092</v>
      </c>
      <c r="L278" s="71">
        <v>7.610198579703523</v>
      </c>
      <c r="M278" s="71">
        <v>50.985911519501357</v>
      </c>
      <c r="N278" s="71">
        <v>53.928276917929431</v>
      </c>
      <c r="O278" s="71">
        <v>48.245238780289753</v>
      </c>
      <c r="P278" s="71">
        <v>51.777174133840205</v>
      </c>
      <c r="Q278" s="71">
        <v>3.1141347601496498</v>
      </c>
      <c r="R278" s="71">
        <v>3.8124068320970057</v>
      </c>
      <c r="S278" s="71">
        <v>5.3818348559060993</v>
      </c>
      <c r="T278" s="72"/>
      <c r="U278" s="71">
        <v>36231254</v>
      </c>
      <c r="V278" s="71">
        <v>2206</v>
      </c>
      <c r="W278" s="71">
        <v>253</v>
      </c>
      <c r="X278" s="71">
        <v>17346</v>
      </c>
      <c r="Y278" s="71">
        <v>23521</v>
      </c>
      <c r="Z278" s="71">
        <v>35497</v>
      </c>
      <c r="AA278" s="71">
        <v>11143</v>
      </c>
      <c r="AB278" s="71">
        <v>53336</v>
      </c>
      <c r="AC278" s="71">
        <v>655628.99999999988</v>
      </c>
      <c r="AD278" s="71">
        <v>5.3818348559060993</v>
      </c>
      <c r="AE278" s="72"/>
      <c r="AF278" s="71">
        <v>264257922.4599869</v>
      </c>
      <c r="AG278" s="71">
        <v>3332059.5273172725</v>
      </c>
      <c r="AH278" s="71">
        <v>2305161.4707662296</v>
      </c>
      <c r="AI278" s="71">
        <v>101701745.73198865</v>
      </c>
      <c r="AJ278" s="71">
        <v>135578686.29284069</v>
      </c>
      <c r="AK278" s="71">
        <v>0</v>
      </c>
      <c r="AL278" s="71">
        <v>0</v>
      </c>
      <c r="AM278" s="71">
        <v>7001090.7201169766</v>
      </c>
      <c r="AN278" s="71">
        <v>0</v>
      </c>
      <c r="AO278" s="71">
        <v>0</v>
      </c>
      <c r="AP278" s="71">
        <v>514176666.20301676</v>
      </c>
      <c r="AQ278" s="72"/>
      <c r="AR278" s="71">
        <v>2207</v>
      </c>
      <c r="AS278" s="71">
        <v>554</v>
      </c>
      <c r="AT278" s="71">
        <v>0</v>
      </c>
      <c r="AU278" s="71">
        <v>0</v>
      </c>
      <c r="AV278" s="71">
        <v>0</v>
      </c>
      <c r="AW278" s="71">
        <v>2</v>
      </c>
      <c r="AX278" s="71"/>
      <c r="AY278" s="72"/>
      <c r="AZ278" s="71">
        <v>10777.579999999991</v>
      </c>
      <c r="BA278" s="71">
        <v>45098.100000000028</v>
      </c>
      <c r="BB278" s="71">
        <v>0</v>
      </c>
      <c r="BC278" s="71">
        <v>0</v>
      </c>
      <c r="BD278" s="71">
        <v>0</v>
      </c>
      <c r="BE278" s="71">
        <v>11913.1</v>
      </c>
      <c r="BF278" s="71"/>
      <c r="BG278" s="72"/>
      <c r="BH278" s="71">
        <v>0</v>
      </c>
      <c r="BI278" s="71">
        <v>0</v>
      </c>
      <c r="BJ278" s="71">
        <v>307.88200000000001</v>
      </c>
      <c r="BK278" s="71">
        <v>0</v>
      </c>
      <c r="BL278" s="71">
        <v>34.151000000000003</v>
      </c>
      <c r="BM278" s="71">
        <v>0</v>
      </c>
      <c r="BN278" s="72"/>
      <c r="BO278" s="71">
        <v>0</v>
      </c>
      <c r="BP278" s="71">
        <v>0</v>
      </c>
      <c r="BQ278" s="71">
        <v>9</v>
      </c>
      <c r="BR278" s="71">
        <v>0</v>
      </c>
      <c r="BS278" s="71">
        <v>1</v>
      </c>
      <c r="BT278" s="71">
        <v>0</v>
      </c>
      <c r="BU278"/>
      <c r="BV278" s="70">
        <v>312.34300000000002</v>
      </c>
      <c r="BW278" s="70">
        <v>0</v>
      </c>
      <c r="BX278" s="70">
        <v>29.69</v>
      </c>
      <c r="BY278" s="70">
        <v>0</v>
      </c>
      <c r="BZ278" s="70">
        <v>0</v>
      </c>
      <c r="CA278" s="70">
        <v>0</v>
      </c>
      <c r="CB278" s="70">
        <v>0</v>
      </c>
      <c r="CC278" s="70">
        <v>0</v>
      </c>
      <c r="CD278" s="70">
        <v>0</v>
      </c>
    </row>
    <row r="279" spans="1:82">
      <c r="A279" s="70" t="s">
        <v>2004</v>
      </c>
      <c r="B279" s="70">
        <v>68</v>
      </c>
      <c r="C279" s="70">
        <v>19</v>
      </c>
      <c r="D279" s="70">
        <v>4</v>
      </c>
      <c r="E279" s="70">
        <v>2022</v>
      </c>
      <c r="F279" s="70" t="s">
        <v>161</v>
      </c>
      <c r="G279" s="70" t="s">
        <v>1985</v>
      </c>
      <c r="H279" s="70" t="s">
        <v>1986</v>
      </c>
      <c r="I279" s="148"/>
      <c r="J279" s="71">
        <v>227.41603322100903</v>
      </c>
      <c r="K279" s="71">
        <v>4.4302812916005019</v>
      </c>
      <c r="L279" s="71">
        <v>8.5741562323975806</v>
      </c>
      <c r="M279" s="71">
        <v>63.685435037557646</v>
      </c>
      <c r="N279" s="71">
        <v>68.628145153064082</v>
      </c>
      <c r="O279" s="71">
        <v>50.614188262277224</v>
      </c>
      <c r="P279" s="71">
        <v>50.976828832319981</v>
      </c>
      <c r="Q279" s="71">
        <v>3.1036769668159896</v>
      </c>
      <c r="R279" s="71">
        <v>4.4286086336688983</v>
      </c>
      <c r="S279" s="71">
        <v>5.3054856398912742</v>
      </c>
      <c r="T279" s="72"/>
      <c r="U279" s="71">
        <v>45983792</v>
      </c>
      <c r="V279" s="71">
        <v>2206</v>
      </c>
      <c r="W279" s="71">
        <v>253</v>
      </c>
      <c r="X279" s="71">
        <v>17346</v>
      </c>
      <c r="Y279" s="71">
        <v>23603</v>
      </c>
      <c r="Z279" s="71">
        <v>35382</v>
      </c>
      <c r="AA279" s="71">
        <v>11138</v>
      </c>
      <c r="AB279" s="71">
        <v>52721</v>
      </c>
      <c r="AC279" s="71">
        <v>771163.99999999977</v>
      </c>
      <c r="AD279" s="71">
        <v>5.3054856398912742</v>
      </c>
      <c r="AE279" s="72"/>
      <c r="AF279" s="71">
        <v>288472168.4021439</v>
      </c>
      <c r="AG279" s="71">
        <v>3393045.4991803579</v>
      </c>
      <c r="AH279" s="71">
        <v>2720771.1912582782</v>
      </c>
      <c r="AI279" s="71">
        <v>99978462.427348062</v>
      </c>
      <c r="AJ279" s="71">
        <v>138992168.47582906</v>
      </c>
      <c r="AK279" s="71">
        <v>0</v>
      </c>
      <c r="AL279" s="71">
        <v>0</v>
      </c>
      <c r="AM279" s="71">
        <v>6807720.0884375395</v>
      </c>
      <c r="AN279" s="71">
        <v>0</v>
      </c>
      <c r="AO279" s="71">
        <v>0</v>
      </c>
      <c r="AP279" s="71">
        <v>540364336.08419716</v>
      </c>
      <c r="AQ279" s="72"/>
      <c r="AR279" s="71">
        <v>2317</v>
      </c>
      <c r="AS279" s="71">
        <v>573</v>
      </c>
      <c r="AT279" s="71">
        <v>0</v>
      </c>
      <c r="AU279" s="71">
        <v>0</v>
      </c>
      <c r="AV279" s="71">
        <v>0</v>
      </c>
      <c r="AW279" s="71">
        <v>2</v>
      </c>
      <c r="AX279" s="71"/>
      <c r="AY279" s="72"/>
      <c r="AZ279" s="71">
        <v>11457.409999999974</v>
      </c>
      <c r="BA279" s="71">
        <v>47539.100000000035</v>
      </c>
      <c r="BB279" s="71">
        <v>0</v>
      </c>
      <c r="BC279" s="71">
        <v>0</v>
      </c>
      <c r="BD279" s="71">
        <v>0</v>
      </c>
      <c r="BE279" s="71">
        <v>11913.1</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2005</v>
      </c>
      <c r="B280" s="70">
        <v>68</v>
      </c>
      <c r="C280" s="70">
        <v>20</v>
      </c>
      <c r="D280" s="70">
        <v>4</v>
      </c>
      <c r="E280" s="70">
        <v>2023</v>
      </c>
      <c r="F280" s="70" t="s">
        <v>1539</v>
      </c>
      <c r="G280" s="70" t="s">
        <v>1985</v>
      </c>
      <c r="H280" s="70" t="s">
        <v>1986</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2409</v>
      </c>
      <c r="AS280" s="71">
        <v>576</v>
      </c>
      <c r="AT280" s="71">
        <v>0</v>
      </c>
      <c r="AU280" s="71">
        <v>0</v>
      </c>
      <c r="AV280" s="71">
        <v>0</v>
      </c>
      <c r="AW280" s="71">
        <v>2</v>
      </c>
      <c r="AX280" s="71"/>
      <c r="AY280" s="72"/>
      <c r="AZ280" s="71">
        <v>12011.769999999964</v>
      </c>
      <c r="BA280" s="71">
        <v>48137.600000000035</v>
      </c>
      <c r="BB280" s="71">
        <v>0</v>
      </c>
      <c r="BC280" s="71">
        <v>0</v>
      </c>
      <c r="BD280" s="71">
        <v>0</v>
      </c>
      <c r="BE280" s="71">
        <v>11913.1</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2006</v>
      </c>
      <c r="B281" s="70">
        <v>68</v>
      </c>
      <c r="C281" s="70">
        <v>21</v>
      </c>
      <c r="D281" s="70">
        <v>4</v>
      </c>
      <c r="E281" s="70">
        <v>2024</v>
      </c>
      <c r="F281" s="70" t="s">
        <v>1554</v>
      </c>
      <c r="G281" s="70" t="s">
        <v>1985</v>
      </c>
      <c r="H281" s="70" t="s">
        <v>1986</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2007</v>
      </c>
      <c r="B282" s="70">
        <v>205</v>
      </c>
      <c r="C282" s="70">
        <v>1</v>
      </c>
      <c r="D282" s="70">
        <v>13</v>
      </c>
      <c r="E282" s="70">
        <v>1990</v>
      </c>
      <c r="F282" s="70" t="s">
        <v>787</v>
      </c>
      <c r="G282" s="70" t="s">
        <v>2008</v>
      </c>
      <c r="H282" s="70" t="s">
        <v>2009</v>
      </c>
      <c r="I282" s="148"/>
      <c r="J282" s="71">
        <v>208.4238124323382</v>
      </c>
      <c r="K282" s="71">
        <v>6.5259974873270954</v>
      </c>
      <c r="L282" s="71">
        <v>147.41642668883659</v>
      </c>
      <c r="M282" s="71">
        <v>50.356988599895523</v>
      </c>
      <c r="N282" s="71">
        <v>48.241024626508441</v>
      </c>
      <c r="O282" s="71">
        <v>44.07849393986713</v>
      </c>
      <c r="P282" s="71">
        <v>40.463554863887467</v>
      </c>
      <c r="Q282" s="71">
        <v>3.8200712812703701</v>
      </c>
      <c r="R282" s="71">
        <v>145.6382382573255</v>
      </c>
      <c r="S282" s="71">
        <v>4.1406954316944464</v>
      </c>
      <c r="T282" s="72"/>
      <c r="U282" s="71">
        <v>14569110</v>
      </c>
      <c r="V282" s="71">
        <v>2161</v>
      </c>
      <c r="W282" s="71">
        <v>1294</v>
      </c>
      <c r="X282" s="71">
        <v>20674</v>
      </c>
      <c r="Y282" s="71">
        <v>18573</v>
      </c>
      <c r="Z282" s="71">
        <v>18130</v>
      </c>
      <c r="AA282" s="71">
        <v>9825</v>
      </c>
      <c r="AB282" s="71">
        <v>62025</v>
      </c>
      <c r="AC282" s="71">
        <v>25224805</v>
      </c>
      <c r="AD282" s="71">
        <v>4.1406954316944464</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2010</v>
      </c>
      <c r="B283" s="70">
        <v>206</v>
      </c>
      <c r="C283" s="70">
        <v>2</v>
      </c>
      <c r="D283" s="70">
        <v>13</v>
      </c>
      <c r="E283" s="70">
        <v>2005</v>
      </c>
      <c r="F283" s="70" t="s">
        <v>789</v>
      </c>
      <c r="G283" s="70" t="s">
        <v>2008</v>
      </c>
      <c r="H283" s="70" t="s">
        <v>2009</v>
      </c>
      <c r="I283" s="148"/>
      <c r="J283" s="71">
        <v>144.64703189026369</v>
      </c>
      <c r="K283" s="71">
        <v>4.2556098899886718</v>
      </c>
      <c r="L283" s="71">
        <v>47.834202280806203</v>
      </c>
      <c r="M283" s="71">
        <v>89.56531046350625</v>
      </c>
      <c r="N283" s="71">
        <v>86.657755629578659</v>
      </c>
      <c r="O283" s="71">
        <v>59.892926665438942</v>
      </c>
      <c r="P283" s="71">
        <v>33.762446792941759</v>
      </c>
      <c r="Q283" s="71">
        <v>3.5292032420023198</v>
      </c>
      <c r="R283" s="71">
        <v>85.185766733006687</v>
      </c>
      <c r="S283" s="71">
        <v>4.7755382539999998</v>
      </c>
      <c r="T283" s="72"/>
      <c r="U283" s="71">
        <v>8382185</v>
      </c>
      <c r="V283" s="71">
        <v>1601</v>
      </c>
      <c r="W283" s="71">
        <v>403</v>
      </c>
      <c r="X283" s="71">
        <v>15955</v>
      </c>
      <c r="Y283" s="71">
        <v>21797</v>
      </c>
      <c r="Z283" s="71">
        <v>28507</v>
      </c>
      <c r="AA283" s="71">
        <v>6714</v>
      </c>
      <c r="AB283" s="71">
        <v>59904</v>
      </c>
      <c r="AC283" s="71">
        <v>15063339</v>
      </c>
      <c r="AD283" s="71">
        <v>4.7755382539999998</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2011</v>
      </c>
      <c r="B284" s="70">
        <v>207</v>
      </c>
      <c r="C284" s="70">
        <v>3</v>
      </c>
      <c r="D284" s="70">
        <v>13</v>
      </c>
      <c r="E284" s="70">
        <v>2006</v>
      </c>
      <c r="F284" s="70" t="s">
        <v>790</v>
      </c>
      <c r="G284" s="70" t="s">
        <v>2008</v>
      </c>
      <c r="H284" s="70" t="s">
        <v>2009</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2012</v>
      </c>
      <c r="B285" s="70">
        <v>208</v>
      </c>
      <c r="C285" s="70">
        <v>4</v>
      </c>
      <c r="D285" s="70">
        <v>13</v>
      </c>
      <c r="E285" s="70">
        <v>2007</v>
      </c>
      <c r="F285" s="70" t="s">
        <v>791</v>
      </c>
      <c r="G285" s="70" t="s">
        <v>2008</v>
      </c>
      <c r="H285" s="70" t="s">
        <v>2009</v>
      </c>
      <c r="I285" s="148"/>
      <c r="J285" s="71">
        <v>151.12751129815621</v>
      </c>
      <c r="K285" s="71">
        <v>4.0614068014178528</v>
      </c>
      <c r="L285" s="71">
        <v>40.648352740069363</v>
      </c>
      <c r="M285" s="71">
        <v>81.845398166189185</v>
      </c>
      <c r="N285" s="71">
        <v>81.388414651533381</v>
      </c>
      <c r="O285" s="71">
        <v>56.900760264635878</v>
      </c>
      <c r="P285" s="71">
        <v>32.227130400957307</v>
      </c>
      <c r="Q285" s="71">
        <v>3.6534055445125402</v>
      </c>
      <c r="R285" s="71">
        <v>88.503321233875212</v>
      </c>
      <c r="S285" s="71">
        <v>6.2382924438299998</v>
      </c>
      <c r="T285" s="72"/>
      <c r="U285" s="71">
        <v>8391724</v>
      </c>
      <c r="V285" s="71">
        <v>1655</v>
      </c>
      <c r="W285" s="71">
        <v>385</v>
      </c>
      <c r="X285" s="71">
        <v>17668</v>
      </c>
      <c r="Y285" s="71">
        <v>21976</v>
      </c>
      <c r="Z285" s="71">
        <v>28154</v>
      </c>
      <c r="AA285" s="71">
        <v>6311</v>
      </c>
      <c r="AB285" s="71">
        <v>58733</v>
      </c>
      <c r="AC285" s="71">
        <v>16099018</v>
      </c>
      <c r="AD285" s="71">
        <v>6.2382924438299998</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2013</v>
      </c>
      <c r="B286" s="70">
        <v>209</v>
      </c>
      <c r="C286" s="70">
        <v>5</v>
      </c>
      <c r="D286" s="70">
        <v>13</v>
      </c>
      <c r="E286" s="70">
        <v>2008</v>
      </c>
      <c r="F286" s="70" t="s">
        <v>792</v>
      </c>
      <c r="G286" s="70" t="s">
        <v>2008</v>
      </c>
      <c r="H286" s="70" t="s">
        <v>2009</v>
      </c>
      <c r="I286" s="148"/>
      <c r="J286" s="71">
        <v>131.7284217868995</v>
      </c>
      <c r="K286" s="71">
        <v>3.0478331576610902</v>
      </c>
      <c r="L286" s="71">
        <v>34.049674909984176</v>
      </c>
      <c r="M286" s="71">
        <v>84.595845323229753</v>
      </c>
      <c r="N286" s="71">
        <v>72.873070013972622</v>
      </c>
      <c r="O286" s="71">
        <v>54.733153868953018</v>
      </c>
      <c r="P286" s="71">
        <v>31.22127327430513</v>
      </c>
      <c r="Q286" s="71">
        <v>3.5553658523278502</v>
      </c>
      <c r="R286" s="71">
        <v>81.449998279941511</v>
      </c>
      <c r="S286" s="71">
        <v>4.7815021331000001</v>
      </c>
      <c r="T286" s="72"/>
      <c r="U286" s="71">
        <v>7787395</v>
      </c>
      <c r="V286" s="71">
        <v>1655</v>
      </c>
      <c r="W286" s="71">
        <v>385</v>
      </c>
      <c r="X286" s="71">
        <v>17668</v>
      </c>
      <c r="Y286" s="71">
        <v>21998</v>
      </c>
      <c r="Z286" s="71">
        <v>28032</v>
      </c>
      <c r="AA286" s="71">
        <v>6121</v>
      </c>
      <c r="AB286" s="71">
        <v>58097</v>
      </c>
      <c r="AC286" s="71">
        <v>15384784</v>
      </c>
      <c r="AD286" s="71">
        <v>4.7815021331000001</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2014</v>
      </c>
      <c r="B287" s="70">
        <v>210</v>
      </c>
      <c r="C287" s="70">
        <v>6</v>
      </c>
      <c r="D287" s="70">
        <v>13</v>
      </c>
      <c r="E287" s="70">
        <v>2009</v>
      </c>
      <c r="F287" s="70" t="s">
        <v>176</v>
      </c>
      <c r="G287" s="70" t="s">
        <v>2008</v>
      </c>
      <c r="H287" s="70" t="s">
        <v>2009</v>
      </c>
      <c r="I287" s="148"/>
      <c r="J287" s="71">
        <v>130.98624213042751</v>
      </c>
      <c r="K287" s="71">
        <v>2.7485860211658459</v>
      </c>
      <c r="L287" s="71">
        <v>10.05387502607203</v>
      </c>
      <c r="M287" s="71">
        <v>84.363809037954738</v>
      </c>
      <c r="N287" s="71">
        <v>86.392226667825952</v>
      </c>
      <c r="O287" s="71">
        <v>55.486933298244942</v>
      </c>
      <c r="P287" s="71">
        <v>29.547413055719751</v>
      </c>
      <c r="Q287" s="71">
        <v>3.3717443152703499</v>
      </c>
      <c r="R287" s="71">
        <v>74.676190222957246</v>
      </c>
      <c r="S287" s="71">
        <v>4.9750772108799994</v>
      </c>
      <c r="T287" s="72"/>
      <c r="U287" s="71">
        <v>6751433</v>
      </c>
      <c r="V287" s="71">
        <v>1521</v>
      </c>
      <c r="W287" s="71">
        <v>131</v>
      </c>
      <c r="X287" s="71">
        <v>17627</v>
      </c>
      <c r="Y287" s="71">
        <v>22122</v>
      </c>
      <c r="Z287" s="71">
        <v>28050</v>
      </c>
      <c r="AA287" s="71">
        <v>5947</v>
      </c>
      <c r="AB287" s="71">
        <v>57837</v>
      </c>
      <c r="AC287" s="71">
        <v>13760855.5</v>
      </c>
      <c r="AD287" s="71">
        <v>4.9750772108799994</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3.76</v>
      </c>
      <c r="BK287" s="71">
        <v>0</v>
      </c>
      <c r="BL287" s="71">
        <v>6.3150000000000004</v>
      </c>
      <c r="BM287" s="71">
        <v>0</v>
      </c>
      <c r="BN287" s="72"/>
      <c r="BO287" s="71">
        <v>0</v>
      </c>
      <c r="BP287" s="71">
        <v>0</v>
      </c>
      <c r="BQ287" s="71">
        <v>1</v>
      </c>
      <c r="BR287" s="71">
        <v>0</v>
      </c>
      <c r="BS287" s="71">
        <v>1</v>
      </c>
      <c r="BT287" s="71">
        <v>0</v>
      </c>
      <c r="BU287"/>
      <c r="BV287" s="70">
        <v>3.76</v>
      </c>
      <c r="BW287" s="70">
        <v>0</v>
      </c>
      <c r="BX287" s="70">
        <v>6.3150000000000004</v>
      </c>
      <c r="BY287" s="70">
        <v>0</v>
      </c>
      <c r="BZ287" s="70">
        <v>0</v>
      </c>
      <c r="CA287" s="70">
        <v>0</v>
      </c>
      <c r="CB287" s="70">
        <v>0</v>
      </c>
      <c r="CC287" s="70">
        <v>0</v>
      </c>
      <c r="CD287" s="70">
        <v>0</v>
      </c>
    </row>
    <row r="288" spans="1:82">
      <c r="A288" s="70" t="s">
        <v>2015</v>
      </c>
      <c r="B288" s="70">
        <v>211</v>
      </c>
      <c r="C288" s="70">
        <v>7</v>
      </c>
      <c r="D288" s="70">
        <v>13</v>
      </c>
      <c r="E288" s="70">
        <v>2010</v>
      </c>
      <c r="F288" s="70" t="s">
        <v>177</v>
      </c>
      <c r="G288" s="70" t="s">
        <v>2008</v>
      </c>
      <c r="H288" s="70" t="s">
        <v>2009</v>
      </c>
      <c r="I288" s="148"/>
      <c r="J288" s="71">
        <v>100.2085100354853</v>
      </c>
      <c r="K288" s="71">
        <v>2.7877265196309429</v>
      </c>
      <c r="L288" s="71">
        <v>8.7520538201665357</v>
      </c>
      <c r="M288" s="71">
        <v>82.065379272970773</v>
      </c>
      <c r="N288" s="71">
        <v>80.376671197341111</v>
      </c>
      <c r="O288" s="71">
        <v>54.875870247878879</v>
      </c>
      <c r="P288" s="71">
        <v>30.56919848479588</v>
      </c>
      <c r="Q288" s="71">
        <v>3.4840042384686898</v>
      </c>
      <c r="R288" s="71">
        <v>78.263687445202549</v>
      </c>
      <c r="S288" s="71">
        <v>4.7837523733399996</v>
      </c>
      <c r="T288" s="72"/>
      <c r="U288" s="71">
        <v>6736831</v>
      </c>
      <c r="V288" s="71">
        <v>1521</v>
      </c>
      <c r="W288" s="71">
        <v>131</v>
      </c>
      <c r="X288" s="71">
        <v>17627</v>
      </c>
      <c r="Y288" s="71">
        <v>22172</v>
      </c>
      <c r="Z288" s="71">
        <v>27870</v>
      </c>
      <c r="AA288" s="71">
        <v>5999</v>
      </c>
      <c r="AB288" s="71">
        <v>57266</v>
      </c>
      <c r="AC288" s="71">
        <v>13667075.5</v>
      </c>
      <c r="AD288" s="71">
        <v>4.7837523733399996</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3.0179999999999998</v>
      </c>
      <c r="BK288" s="71">
        <v>0</v>
      </c>
      <c r="BL288" s="71">
        <v>0</v>
      </c>
      <c r="BM288" s="71">
        <v>0</v>
      </c>
      <c r="BN288" s="72"/>
      <c r="BO288" s="71">
        <v>0</v>
      </c>
      <c r="BP288" s="71">
        <v>0</v>
      </c>
      <c r="BQ288" s="71">
        <v>1</v>
      </c>
      <c r="BR288" s="71">
        <v>0</v>
      </c>
      <c r="BS288" s="71">
        <v>0</v>
      </c>
      <c r="BT288" s="71">
        <v>0</v>
      </c>
      <c r="BU288"/>
      <c r="BV288" s="70">
        <v>3.0179999999999998</v>
      </c>
      <c r="BW288" s="70">
        <v>0</v>
      </c>
      <c r="BX288" s="70">
        <v>0</v>
      </c>
      <c r="BY288" s="70">
        <v>0</v>
      </c>
      <c r="BZ288" s="70">
        <v>0</v>
      </c>
      <c r="CA288" s="70">
        <v>0</v>
      </c>
      <c r="CB288" s="70">
        <v>0</v>
      </c>
      <c r="CC288" s="70">
        <v>0</v>
      </c>
      <c r="CD288" s="70">
        <v>0</v>
      </c>
    </row>
    <row r="289" spans="1:82">
      <c r="A289" s="70" t="s">
        <v>2016</v>
      </c>
      <c r="B289" s="70">
        <v>212</v>
      </c>
      <c r="C289" s="70">
        <v>8</v>
      </c>
      <c r="D289" s="70">
        <v>13</v>
      </c>
      <c r="E289" s="70">
        <v>2011</v>
      </c>
      <c r="F289" s="70" t="s">
        <v>178</v>
      </c>
      <c r="G289" s="70" t="s">
        <v>2008</v>
      </c>
      <c r="H289" s="70" t="s">
        <v>2009</v>
      </c>
      <c r="I289" s="148"/>
      <c r="J289" s="71">
        <v>81.666765272158685</v>
      </c>
      <c r="K289" s="71">
        <v>3.871986253755229</v>
      </c>
      <c r="L289" s="71">
        <v>7.3946201837421492</v>
      </c>
      <c r="M289" s="71">
        <v>86.587150422465555</v>
      </c>
      <c r="N289" s="71">
        <v>96.542630046748954</v>
      </c>
      <c r="O289" s="71">
        <v>54.720783305370318</v>
      </c>
      <c r="P289" s="71">
        <v>30.04208692857085</v>
      </c>
      <c r="Q289" s="71">
        <v>3.9749680018420701</v>
      </c>
      <c r="R289" s="71">
        <v>68.321690078690324</v>
      </c>
      <c r="S289" s="71">
        <v>7.3482688008999997</v>
      </c>
      <c r="T289" s="72"/>
      <c r="U289" s="71">
        <v>6271293</v>
      </c>
      <c r="V289" s="71">
        <v>1521</v>
      </c>
      <c r="W289" s="71">
        <v>131</v>
      </c>
      <c r="X289" s="71">
        <v>17627</v>
      </c>
      <c r="Y289" s="71">
        <v>22178</v>
      </c>
      <c r="Z289" s="71">
        <v>28395</v>
      </c>
      <c r="AA289" s="71">
        <v>6071</v>
      </c>
      <c r="AB289" s="71">
        <v>56642</v>
      </c>
      <c r="AC289" s="71">
        <v>11911186.5</v>
      </c>
      <c r="AD289" s="71">
        <v>7.3482688008999997</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0</v>
      </c>
      <c r="BM289" s="71">
        <v>0</v>
      </c>
      <c r="BN289" s="72"/>
      <c r="BO289" s="71">
        <v>0</v>
      </c>
      <c r="BP289" s="71">
        <v>0</v>
      </c>
      <c r="BQ289" s="71">
        <v>0</v>
      </c>
      <c r="BR289" s="71">
        <v>0</v>
      </c>
      <c r="BS289" s="71">
        <v>0</v>
      </c>
      <c r="BT289" s="71">
        <v>0</v>
      </c>
      <c r="BU289"/>
      <c r="BV289" s="70">
        <v>0</v>
      </c>
      <c r="BW289" s="70">
        <v>0</v>
      </c>
      <c r="BX289" s="70">
        <v>0</v>
      </c>
      <c r="BY289" s="70">
        <v>0</v>
      </c>
      <c r="BZ289" s="70">
        <v>0</v>
      </c>
      <c r="CA289" s="70">
        <v>0</v>
      </c>
      <c r="CB289" s="70">
        <v>0</v>
      </c>
      <c r="CC289" s="70">
        <v>0</v>
      </c>
      <c r="CD289" s="70">
        <v>0</v>
      </c>
    </row>
    <row r="290" spans="1:82">
      <c r="A290" s="70" t="s">
        <v>2017</v>
      </c>
      <c r="B290" s="70">
        <v>213</v>
      </c>
      <c r="C290" s="70">
        <v>9</v>
      </c>
      <c r="D290" s="70">
        <v>13</v>
      </c>
      <c r="E290" s="70">
        <v>2012</v>
      </c>
      <c r="F290" s="70" t="s">
        <v>179</v>
      </c>
      <c r="G290" s="70" t="s">
        <v>2008</v>
      </c>
      <c r="H290" s="70" t="s">
        <v>2009</v>
      </c>
      <c r="I290" s="148"/>
      <c r="J290" s="71">
        <v>129.12312938914221</v>
      </c>
      <c r="K290" s="71">
        <v>3.625956562207119</v>
      </c>
      <c r="L290" s="71">
        <v>7.3749052740578636</v>
      </c>
      <c r="M290" s="71">
        <v>97.071134655404819</v>
      </c>
      <c r="N290" s="71">
        <v>102.78321342289991</v>
      </c>
      <c r="O290" s="71">
        <v>55.414411067821874</v>
      </c>
      <c r="P290" s="71">
        <v>30.347380035420585</v>
      </c>
      <c r="Q290" s="71">
        <v>4.3008048421026999</v>
      </c>
      <c r="R290" s="71">
        <v>93.355534384861869</v>
      </c>
      <c r="S290" s="71">
        <v>5.2721186503999986</v>
      </c>
      <c r="T290" s="72"/>
      <c r="U290" s="71">
        <v>8070674</v>
      </c>
      <c r="V290" s="71">
        <v>1521</v>
      </c>
      <c r="W290" s="71">
        <v>131</v>
      </c>
      <c r="X290" s="71">
        <v>17627</v>
      </c>
      <c r="Y290" s="71">
        <v>22484</v>
      </c>
      <c r="Z290" s="71">
        <v>28983</v>
      </c>
      <c r="AA290" s="71">
        <v>6098</v>
      </c>
      <c r="AB290" s="71">
        <v>56407</v>
      </c>
      <c r="AC290" s="71">
        <v>15854030</v>
      </c>
      <c r="AD290" s="71">
        <v>5.2721186503999986</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0</v>
      </c>
      <c r="BM290" s="71">
        <v>0</v>
      </c>
      <c r="BN290" s="72"/>
      <c r="BO290" s="71">
        <v>0</v>
      </c>
      <c r="BP290" s="71">
        <v>0</v>
      </c>
      <c r="BQ290" s="71">
        <v>0</v>
      </c>
      <c r="BR290" s="71">
        <v>0</v>
      </c>
      <c r="BS290" s="71">
        <v>0</v>
      </c>
      <c r="BT290" s="71">
        <v>0</v>
      </c>
      <c r="BU290"/>
      <c r="BV290" s="70">
        <v>0</v>
      </c>
      <c r="BW290" s="70">
        <v>0</v>
      </c>
      <c r="BX290" s="70">
        <v>0</v>
      </c>
      <c r="BY290" s="70">
        <v>0</v>
      </c>
      <c r="BZ290" s="70">
        <v>0</v>
      </c>
      <c r="CA290" s="70">
        <v>0</v>
      </c>
      <c r="CB290" s="70">
        <v>0</v>
      </c>
      <c r="CC290" s="70">
        <v>0</v>
      </c>
      <c r="CD290" s="70">
        <v>0</v>
      </c>
    </row>
    <row r="291" spans="1:82">
      <c r="A291" s="70" t="s">
        <v>2018</v>
      </c>
      <c r="B291" s="70">
        <v>214</v>
      </c>
      <c r="C291" s="70">
        <v>10</v>
      </c>
      <c r="D291" s="70">
        <v>13</v>
      </c>
      <c r="E291" s="70">
        <v>2013</v>
      </c>
      <c r="F291" s="70" t="s">
        <v>180</v>
      </c>
      <c r="G291" s="70" t="s">
        <v>2008</v>
      </c>
      <c r="H291" s="70" t="s">
        <v>2009</v>
      </c>
      <c r="I291" s="148"/>
      <c r="J291" s="71">
        <v>116.4787213329692</v>
      </c>
      <c r="K291" s="71">
        <v>3.2721494405323668</v>
      </c>
      <c r="L291" s="71">
        <v>5.2162720986731896</v>
      </c>
      <c r="M291" s="71">
        <v>95.186951268718715</v>
      </c>
      <c r="N291" s="71">
        <v>101.9417627998163</v>
      </c>
      <c r="O291" s="71">
        <v>53.706723340171337</v>
      </c>
      <c r="P291" s="71">
        <v>29.742396779009169</v>
      </c>
      <c r="Q291" s="71">
        <v>4.3516769055003701</v>
      </c>
      <c r="R291" s="71">
        <v>97.508294845580636</v>
      </c>
      <c r="S291" s="71">
        <v>6.3292186491200004</v>
      </c>
      <c r="T291" s="72"/>
      <c r="U291" s="71">
        <v>7492605</v>
      </c>
      <c r="V291" s="71">
        <v>1521</v>
      </c>
      <c r="W291" s="71">
        <v>131</v>
      </c>
      <c r="X291" s="71">
        <v>17627</v>
      </c>
      <c r="Y291" s="71">
        <v>22701</v>
      </c>
      <c r="Z291" s="71">
        <v>29344</v>
      </c>
      <c r="AA291" s="71">
        <v>5954</v>
      </c>
      <c r="AB291" s="71">
        <v>56256</v>
      </c>
      <c r="AC291" s="71">
        <v>16164126.5</v>
      </c>
      <c r="AD291" s="71">
        <v>6.3292186491200004</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0</v>
      </c>
      <c r="BM291" s="71">
        <v>0</v>
      </c>
      <c r="BN291" s="72"/>
      <c r="BO291" s="71">
        <v>0</v>
      </c>
      <c r="BP291" s="71">
        <v>0</v>
      </c>
      <c r="BQ291" s="71">
        <v>0</v>
      </c>
      <c r="BR291" s="71">
        <v>0</v>
      </c>
      <c r="BS291" s="71">
        <v>0</v>
      </c>
      <c r="BT291" s="71">
        <v>0</v>
      </c>
      <c r="BU291"/>
      <c r="BV291" s="70">
        <v>0</v>
      </c>
      <c r="BW291" s="70">
        <v>0</v>
      </c>
      <c r="BX291" s="70">
        <v>0</v>
      </c>
      <c r="BY291" s="70">
        <v>0</v>
      </c>
      <c r="BZ291" s="70">
        <v>0</v>
      </c>
      <c r="CA291" s="70">
        <v>0</v>
      </c>
      <c r="CB291" s="70">
        <v>0</v>
      </c>
      <c r="CC291" s="70">
        <v>0</v>
      </c>
      <c r="CD291" s="70">
        <v>0</v>
      </c>
    </row>
    <row r="292" spans="1:82">
      <c r="A292" s="70" t="s">
        <v>2019</v>
      </c>
      <c r="B292" s="70">
        <v>215</v>
      </c>
      <c r="C292" s="70">
        <v>11</v>
      </c>
      <c r="D292" s="70">
        <v>13</v>
      </c>
      <c r="E292" s="70">
        <v>2014</v>
      </c>
      <c r="F292" s="70" t="s">
        <v>181</v>
      </c>
      <c r="G292" s="1064" t="s">
        <v>2008</v>
      </c>
      <c r="H292" s="70" t="s">
        <v>2009</v>
      </c>
      <c r="I292" s="148"/>
      <c r="J292" s="71">
        <v>104.6980862868968</v>
      </c>
      <c r="K292" s="71">
        <v>3.4700655808008372</v>
      </c>
      <c r="L292" s="71">
        <v>10.23357509790986</v>
      </c>
      <c r="M292" s="71">
        <v>87.557026072566146</v>
      </c>
      <c r="N292" s="71">
        <v>88.971490066213946</v>
      </c>
      <c r="O292" s="71">
        <v>51.04489153552754</v>
      </c>
      <c r="P292" s="71">
        <v>29.575628155187641</v>
      </c>
      <c r="Q292" s="71">
        <v>4.15632356764712</v>
      </c>
      <c r="R292" s="71">
        <v>96.355970298880948</v>
      </c>
      <c r="S292" s="71">
        <v>5.9082677000000006</v>
      </c>
      <c r="T292" s="72"/>
      <c r="U292" s="71">
        <v>7440244</v>
      </c>
      <c r="V292" s="71">
        <v>1632</v>
      </c>
      <c r="W292" s="71">
        <v>206</v>
      </c>
      <c r="X292" s="71">
        <v>16592</v>
      </c>
      <c r="Y292" s="71">
        <v>22932</v>
      </c>
      <c r="Z292" s="71">
        <v>29374</v>
      </c>
      <c r="AA292" s="71">
        <v>5890</v>
      </c>
      <c r="AB292" s="71">
        <v>56002</v>
      </c>
      <c r="AC292" s="71">
        <v>16023329</v>
      </c>
      <c r="AD292" s="71">
        <v>5.9082677000000006</v>
      </c>
      <c r="AE292" s="72"/>
      <c r="AF292" s="71"/>
      <c r="AG292" s="71"/>
      <c r="AH292" s="71"/>
      <c r="AI292" s="71"/>
      <c r="AJ292" s="71"/>
      <c r="AK292" s="71"/>
      <c r="AL292" s="71"/>
      <c r="AM292" s="71"/>
      <c r="AN292" s="71"/>
      <c r="AO292" s="71"/>
      <c r="AP292" s="71"/>
      <c r="AQ292" s="72"/>
      <c r="AR292" s="71">
        <v>704</v>
      </c>
      <c r="AS292" s="71">
        <v>54</v>
      </c>
      <c r="AT292" s="71">
        <v>0</v>
      </c>
      <c r="AU292" s="71">
        <v>0</v>
      </c>
      <c r="AV292" s="71">
        <v>0</v>
      </c>
      <c r="AW292" s="71">
        <v>0</v>
      </c>
      <c r="AX292" s="71"/>
      <c r="AY292" s="72"/>
      <c r="AZ292" s="71">
        <v>2817.4</v>
      </c>
      <c r="BA292" s="71">
        <v>1395.1</v>
      </c>
      <c r="BB292" s="71">
        <v>0</v>
      </c>
      <c r="BC292" s="71">
        <v>0</v>
      </c>
      <c r="BD292" s="71">
        <v>0</v>
      </c>
      <c r="BE292" s="71">
        <v>0</v>
      </c>
      <c r="BF292" s="71"/>
      <c r="BG292" s="72"/>
      <c r="BH292" s="71">
        <v>0</v>
      </c>
      <c r="BI292" s="71">
        <v>0</v>
      </c>
      <c r="BJ292" s="71">
        <v>0</v>
      </c>
      <c r="BK292" s="71">
        <v>0</v>
      </c>
      <c r="BL292" s="71">
        <v>0</v>
      </c>
      <c r="BM292" s="71">
        <v>0</v>
      </c>
      <c r="BN292" s="72"/>
      <c r="BO292" s="71">
        <v>0</v>
      </c>
      <c r="BP292" s="71">
        <v>0</v>
      </c>
      <c r="BQ292" s="71">
        <v>0</v>
      </c>
      <c r="BR292" s="71">
        <v>0</v>
      </c>
      <c r="BS292" s="71">
        <v>0</v>
      </c>
      <c r="BT292" s="71">
        <v>0</v>
      </c>
      <c r="BU292"/>
      <c r="BV292" s="70">
        <v>0</v>
      </c>
      <c r="BW292" s="70">
        <v>0</v>
      </c>
      <c r="BX292" s="70">
        <v>0</v>
      </c>
      <c r="BY292" s="70">
        <v>0</v>
      </c>
      <c r="BZ292" s="70">
        <v>0</v>
      </c>
      <c r="CA292" s="70">
        <v>0</v>
      </c>
      <c r="CB292" s="70">
        <v>0</v>
      </c>
      <c r="CC292" s="70">
        <v>0</v>
      </c>
      <c r="CD292" s="70">
        <v>0</v>
      </c>
    </row>
    <row r="293" spans="1:82">
      <c r="A293" s="70" t="s">
        <v>2020</v>
      </c>
      <c r="B293" s="70">
        <v>216</v>
      </c>
      <c r="C293" s="70">
        <v>12</v>
      </c>
      <c r="D293" s="70">
        <v>13</v>
      </c>
      <c r="E293" s="70">
        <v>2015</v>
      </c>
      <c r="F293" s="70" t="s">
        <v>182</v>
      </c>
      <c r="G293" s="1064" t="s">
        <v>2008</v>
      </c>
      <c r="H293" s="70" t="s">
        <v>2009</v>
      </c>
      <c r="I293" s="148"/>
      <c r="J293" s="71">
        <v>115.99093863639141</v>
      </c>
      <c r="K293" s="71">
        <v>3.8811938162627899</v>
      </c>
      <c r="L293" s="71">
        <v>13.234061844107901</v>
      </c>
      <c r="M293" s="71">
        <v>83.810527707718094</v>
      </c>
      <c r="N293" s="71">
        <v>76.698889888577739</v>
      </c>
      <c r="O293" s="71">
        <v>50.609958253497986</v>
      </c>
      <c r="P293" s="71">
        <v>29.036161455094135</v>
      </c>
      <c r="Q293" s="71">
        <v>4.0327364867184299</v>
      </c>
      <c r="R293" s="71">
        <v>101.27294504777672</v>
      </c>
      <c r="S293" s="71">
        <v>6.6900820799999998</v>
      </c>
      <c r="T293" s="72"/>
      <c r="U293" s="71">
        <v>8945689</v>
      </c>
      <c r="V293" s="71">
        <v>1632</v>
      </c>
      <c r="W293" s="71">
        <v>206</v>
      </c>
      <c r="X293" s="71">
        <v>16592</v>
      </c>
      <c r="Y293" s="71">
        <v>22998</v>
      </c>
      <c r="Z293" s="71">
        <v>29404</v>
      </c>
      <c r="AA293" s="71">
        <v>5778</v>
      </c>
      <c r="AB293" s="71">
        <v>55506</v>
      </c>
      <c r="AC293" s="71">
        <v>17310957.5</v>
      </c>
      <c r="AD293" s="71">
        <v>6.6900820799999998</v>
      </c>
      <c r="AE293" s="72"/>
      <c r="AF293" s="71">
        <v>65454947.338038579</v>
      </c>
      <c r="AG293" s="71">
        <v>2943667.1594387549</v>
      </c>
      <c r="AH293" s="71">
        <v>1968139.3910038881</v>
      </c>
      <c r="AI293" s="71">
        <v>102431806.5892742</v>
      </c>
      <c r="AJ293" s="71">
        <v>99501063.800680622</v>
      </c>
      <c r="AK293" s="71">
        <v>0</v>
      </c>
      <c r="AL293" s="71">
        <v>0</v>
      </c>
      <c r="AM293" s="71">
        <v>7606864.4610872371</v>
      </c>
      <c r="AN293" s="71">
        <v>0</v>
      </c>
      <c r="AO293" s="71">
        <v>0</v>
      </c>
      <c r="AP293" s="71">
        <v>279906488.73952329</v>
      </c>
      <c r="AQ293" s="72"/>
      <c r="AR293" s="71">
        <v>768</v>
      </c>
      <c r="AS293" s="71">
        <v>72</v>
      </c>
      <c r="AT293" s="71">
        <v>0</v>
      </c>
      <c r="AU293" s="71">
        <v>0</v>
      </c>
      <c r="AV293" s="71">
        <v>0</v>
      </c>
      <c r="AW293" s="71">
        <v>0</v>
      </c>
      <c r="AX293" s="71"/>
      <c r="AY293" s="72"/>
      <c r="AZ293" s="71">
        <v>3085.5</v>
      </c>
      <c r="BA293" s="71">
        <v>3536.2</v>
      </c>
      <c r="BB293" s="71">
        <v>0</v>
      </c>
      <c r="BC293" s="71">
        <v>0</v>
      </c>
      <c r="BD293" s="71">
        <v>0</v>
      </c>
      <c r="BE293" s="71">
        <v>0</v>
      </c>
      <c r="BF293" s="71"/>
      <c r="BG293" s="72"/>
      <c r="BH293" s="71">
        <v>0</v>
      </c>
      <c r="BI293" s="71">
        <v>0</v>
      </c>
      <c r="BJ293" s="71">
        <v>0</v>
      </c>
      <c r="BK293" s="71">
        <v>0</v>
      </c>
      <c r="BL293" s="71">
        <v>0</v>
      </c>
      <c r="BM293" s="71">
        <v>0</v>
      </c>
      <c r="BN293" s="72"/>
      <c r="BO293" s="71">
        <v>0</v>
      </c>
      <c r="BP293" s="71">
        <v>0</v>
      </c>
      <c r="BQ293" s="71">
        <v>0</v>
      </c>
      <c r="BR293" s="71">
        <v>0</v>
      </c>
      <c r="BS293" s="71">
        <v>0</v>
      </c>
      <c r="BT293" s="71">
        <v>0</v>
      </c>
      <c r="BU293"/>
      <c r="BV293" s="70">
        <v>0</v>
      </c>
      <c r="BW293" s="70">
        <v>0</v>
      </c>
      <c r="BX293" s="70">
        <v>0</v>
      </c>
      <c r="BY293" s="70">
        <v>0</v>
      </c>
      <c r="BZ293" s="70">
        <v>0</v>
      </c>
      <c r="CA293" s="70">
        <v>0</v>
      </c>
      <c r="CB293" s="70">
        <v>0</v>
      </c>
      <c r="CC293" s="70">
        <v>0</v>
      </c>
      <c r="CD293" s="70">
        <v>0</v>
      </c>
    </row>
    <row r="294" spans="1:82">
      <c r="A294" s="70" t="s">
        <v>2021</v>
      </c>
      <c r="B294" s="70">
        <v>217</v>
      </c>
      <c r="C294" s="70">
        <v>13</v>
      </c>
      <c r="D294" s="70">
        <v>13</v>
      </c>
      <c r="E294" s="70">
        <v>2016</v>
      </c>
      <c r="F294" s="70" t="s">
        <v>155</v>
      </c>
      <c r="G294" s="70" t="s">
        <v>2008</v>
      </c>
      <c r="H294" s="70" t="s">
        <v>2009</v>
      </c>
      <c r="I294" s="148"/>
      <c r="J294" s="71">
        <v>102.86537162363234</v>
      </c>
      <c r="K294" s="71">
        <v>3.9225068086635844</v>
      </c>
      <c r="L294" s="71">
        <v>11.552280567396625</v>
      </c>
      <c r="M294" s="71">
        <v>68.99633698127758</v>
      </c>
      <c r="N294" s="71">
        <v>77.000517698798518</v>
      </c>
      <c r="O294" s="71">
        <v>50.230017434430522</v>
      </c>
      <c r="P294" s="71">
        <v>28.185445939486229</v>
      </c>
      <c r="Q294" s="71">
        <v>3.9012187943111885</v>
      </c>
      <c r="R294" s="71">
        <v>52.66965555138438</v>
      </c>
      <c r="S294" s="71">
        <v>8.0290239104000012</v>
      </c>
      <c r="T294" s="72"/>
      <c r="U294" s="71">
        <v>7831208</v>
      </c>
      <c r="V294" s="71">
        <v>1632</v>
      </c>
      <c r="W294" s="71">
        <v>206</v>
      </c>
      <c r="X294" s="71">
        <v>16592</v>
      </c>
      <c r="Y294" s="71">
        <v>23208</v>
      </c>
      <c r="Z294" s="71">
        <v>29542</v>
      </c>
      <c r="AA294" s="71">
        <v>5801</v>
      </c>
      <c r="AB294" s="71">
        <v>55233</v>
      </c>
      <c r="AC294" s="71">
        <v>8995458.7154729273</v>
      </c>
      <c r="AD294" s="71">
        <v>8.0290239104000012</v>
      </c>
      <c r="AE294" s="72"/>
      <c r="AF294" s="71">
        <v>57785030.353393354</v>
      </c>
      <c r="AG294" s="71">
        <v>2847859.2065499229</v>
      </c>
      <c r="AH294" s="71">
        <v>1336991.2477226791</v>
      </c>
      <c r="AI294" s="71">
        <v>96354604.541729107</v>
      </c>
      <c r="AJ294" s="71">
        <v>91707892.500490114</v>
      </c>
      <c r="AK294" s="71">
        <v>0</v>
      </c>
      <c r="AL294" s="71">
        <v>0</v>
      </c>
      <c r="AM294" s="71">
        <v>7575331.6769643268</v>
      </c>
      <c r="AN294" s="71">
        <v>0</v>
      </c>
      <c r="AO294" s="71">
        <v>0</v>
      </c>
      <c r="AP294" s="71">
        <v>257607709.52684948</v>
      </c>
      <c r="AQ294" s="72"/>
      <c r="AR294" s="71">
        <v>856</v>
      </c>
      <c r="AS294" s="71">
        <v>86</v>
      </c>
      <c r="AT294" s="71">
        <v>0</v>
      </c>
      <c r="AU294" s="71">
        <v>0</v>
      </c>
      <c r="AV294" s="71">
        <v>0</v>
      </c>
      <c r="AW294" s="71">
        <v>0</v>
      </c>
      <c r="AX294" s="71"/>
      <c r="AY294" s="72"/>
      <c r="AZ294" s="71">
        <v>3493</v>
      </c>
      <c r="BA294" s="71">
        <v>3762.3</v>
      </c>
      <c r="BB294" s="71">
        <v>0</v>
      </c>
      <c r="BC294" s="71">
        <v>0</v>
      </c>
      <c r="BD294" s="71">
        <v>0</v>
      </c>
      <c r="BE294" s="71">
        <v>0</v>
      </c>
      <c r="BF294" s="71"/>
      <c r="BG294" s="72"/>
      <c r="BH294" s="71">
        <v>0</v>
      </c>
      <c r="BI294" s="71">
        <v>0</v>
      </c>
      <c r="BJ294" s="71">
        <v>0</v>
      </c>
      <c r="BK294" s="71">
        <v>0</v>
      </c>
      <c r="BL294" s="71">
        <v>0</v>
      </c>
      <c r="BM294" s="71">
        <v>0</v>
      </c>
      <c r="BN294" s="72"/>
      <c r="BO294" s="71">
        <v>0</v>
      </c>
      <c r="BP294" s="71">
        <v>0</v>
      </c>
      <c r="BQ294" s="71">
        <v>0</v>
      </c>
      <c r="BR294" s="71">
        <v>0</v>
      </c>
      <c r="BS294" s="71">
        <v>0</v>
      </c>
      <c r="BT294" s="71">
        <v>0</v>
      </c>
      <c r="BU294"/>
      <c r="BV294" s="70">
        <v>0</v>
      </c>
      <c r="BW294" s="70">
        <v>0</v>
      </c>
      <c r="BX294" s="70">
        <v>0</v>
      </c>
      <c r="BY294" s="70">
        <v>0</v>
      </c>
      <c r="BZ294" s="70">
        <v>0</v>
      </c>
      <c r="CA294" s="70">
        <v>0</v>
      </c>
      <c r="CB294" s="70">
        <v>0</v>
      </c>
      <c r="CC294" s="70">
        <v>0</v>
      </c>
      <c r="CD294" s="70">
        <v>0</v>
      </c>
    </row>
    <row r="295" spans="1:82">
      <c r="A295" s="70" t="s">
        <v>2022</v>
      </c>
      <c r="B295" s="70">
        <v>218</v>
      </c>
      <c r="C295" s="70">
        <v>14</v>
      </c>
      <c r="D295" s="70">
        <v>13</v>
      </c>
      <c r="E295" s="70">
        <v>2017</v>
      </c>
      <c r="F295" s="70" t="s">
        <v>156</v>
      </c>
      <c r="G295" s="70" t="s">
        <v>2008</v>
      </c>
      <c r="H295" s="70" t="s">
        <v>2009</v>
      </c>
      <c r="I295" s="148"/>
      <c r="J295" s="71">
        <v>104.28528371511801</v>
      </c>
      <c r="K295" s="71">
        <v>4.0125576678032555</v>
      </c>
      <c r="L295" s="71">
        <v>12.303503149208627</v>
      </c>
      <c r="M295" s="71">
        <v>66.998107508743075</v>
      </c>
      <c r="N295" s="71">
        <v>84.035128087411664</v>
      </c>
      <c r="O295" s="71">
        <v>49.385295030285647</v>
      </c>
      <c r="P295" s="71">
        <v>27.910342330806696</v>
      </c>
      <c r="Q295" s="71">
        <v>3.7479764237847699</v>
      </c>
      <c r="R295" s="71">
        <v>51.531455142266168</v>
      </c>
      <c r="S295" s="71">
        <v>9.2488804169999987</v>
      </c>
      <c r="T295" s="72"/>
      <c r="U295" s="71">
        <v>8646202</v>
      </c>
      <c r="V295" s="71">
        <v>1632</v>
      </c>
      <c r="W295" s="71">
        <v>206</v>
      </c>
      <c r="X295" s="71">
        <v>16592</v>
      </c>
      <c r="Y295" s="71">
        <v>23417</v>
      </c>
      <c r="Z295" s="71">
        <v>29527</v>
      </c>
      <c r="AA295" s="71">
        <v>5781</v>
      </c>
      <c r="AB295" s="71">
        <v>54873</v>
      </c>
      <c r="AC295" s="71">
        <v>8975696.7499999981</v>
      </c>
      <c r="AD295" s="71">
        <v>9.2488804169999987</v>
      </c>
      <c r="AE295" s="72"/>
      <c r="AF295" s="71">
        <v>61812529.828154981</v>
      </c>
      <c r="AG295" s="71">
        <v>2890946.0767553402</v>
      </c>
      <c r="AH295" s="71">
        <v>1995551.267022514</v>
      </c>
      <c r="AI295" s="71">
        <v>98439919.746065855</v>
      </c>
      <c r="AJ295" s="71">
        <v>105379321.1447771</v>
      </c>
      <c r="AK295" s="71">
        <v>0</v>
      </c>
      <c r="AL295" s="71">
        <v>0</v>
      </c>
      <c r="AM295" s="71">
        <v>7537732.9256123202</v>
      </c>
      <c r="AN295" s="71">
        <v>0</v>
      </c>
      <c r="AO295" s="71">
        <v>0</v>
      </c>
      <c r="AP295" s="71">
        <v>278056000.98838812</v>
      </c>
      <c r="AQ295" s="72"/>
      <c r="AR295" s="71">
        <v>935</v>
      </c>
      <c r="AS295" s="71">
        <v>92</v>
      </c>
      <c r="AT295" s="71">
        <v>0</v>
      </c>
      <c r="AU295" s="71">
        <v>0</v>
      </c>
      <c r="AV295" s="71">
        <v>0</v>
      </c>
      <c r="AW295" s="71">
        <v>0</v>
      </c>
      <c r="AX295" s="71"/>
      <c r="AY295" s="72"/>
      <c r="AZ295" s="71">
        <v>3873.4</v>
      </c>
      <c r="BA295" s="71">
        <v>3840.5</v>
      </c>
      <c r="BB295" s="71">
        <v>0</v>
      </c>
      <c r="BC295" s="71">
        <v>0</v>
      </c>
      <c r="BD295" s="71">
        <v>0</v>
      </c>
      <c r="BE295" s="71">
        <v>0</v>
      </c>
      <c r="BF295" s="71"/>
      <c r="BG295" s="72"/>
      <c r="BH295" s="71">
        <v>0</v>
      </c>
      <c r="BI295" s="71">
        <v>0</v>
      </c>
      <c r="BJ295" s="71">
        <v>0</v>
      </c>
      <c r="BK295" s="71">
        <v>0</v>
      </c>
      <c r="BL295" s="71">
        <v>0</v>
      </c>
      <c r="BM295" s="71">
        <v>0</v>
      </c>
      <c r="BN295" s="72"/>
      <c r="BO295" s="71">
        <v>0</v>
      </c>
      <c r="BP295" s="71">
        <v>0</v>
      </c>
      <c r="BQ295" s="71">
        <v>0</v>
      </c>
      <c r="BR295" s="71">
        <v>0</v>
      </c>
      <c r="BS295" s="71">
        <v>0</v>
      </c>
      <c r="BT295" s="71">
        <v>0</v>
      </c>
      <c r="BU295"/>
      <c r="BV295" s="70">
        <v>0</v>
      </c>
      <c r="BW295" s="70">
        <v>0</v>
      </c>
      <c r="BX295" s="70">
        <v>0</v>
      </c>
      <c r="BY295" s="70">
        <v>0</v>
      </c>
      <c r="BZ295" s="70">
        <v>0</v>
      </c>
      <c r="CA295" s="70">
        <v>0</v>
      </c>
      <c r="CB295" s="70">
        <v>0</v>
      </c>
      <c r="CC295" s="70">
        <v>0</v>
      </c>
      <c r="CD295" s="70">
        <v>0</v>
      </c>
    </row>
    <row r="296" spans="1:82">
      <c r="A296" s="70" t="s">
        <v>2023</v>
      </c>
      <c r="B296" s="70">
        <v>219</v>
      </c>
      <c r="C296" s="70">
        <v>15</v>
      </c>
      <c r="D296" s="70">
        <v>13</v>
      </c>
      <c r="E296" s="70">
        <v>2018</v>
      </c>
      <c r="F296" s="70" t="s">
        <v>183</v>
      </c>
      <c r="G296" s="70" t="s">
        <v>2008</v>
      </c>
      <c r="H296" s="70" t="s">
        <v>2009</v>
      </c>
      <c r="I296" s="148"/>
      <c r="J296" s="71">
        <v>97.554725841614115</v>
      </c>
      <c r="K296" s="71">
        <v>3.7226866205519777</v>
      </c>
      <c r="L296" s="71">
        <v>11.396893971766358</v>
      </c>
      <c r="M296" s="71">
        <v>71.440061053429616</v>
      </c>
      <c r="N296" s="71">
        <v>78.804669945249572</v>
      </c>
      <c r="O296" s="71">
        <v>48.546073785426529</v>
      </c>
      <c r="P296" s="71">
        <v>27.364842589103063</v>
      </c>
      <c r="Q296" s="71">
        <v>3.4493117142171998</v>
      </c>
      <c r="R296" s="71">
        <v>53.170613481641986</v>
      </c>
      <c r="S296" s="71">
        <v>7.2425270642499999</v>
      </c>
      <c r="T296" s="72"/>
      <c r="U296" s="71">
        <v>8607605</v>
      </c>
      <c r="V296" s="71">
        <v>1632</v>
      </c>
      <c r="W296" s="71">
        <v>206</v>
      </c>
      <c r="X296" s="71">
        <v>16592</v>
      </c>
      <c r="Y296" s="71">
        <v>23531</v>
      </c>
      <c r="Z296" s="71">
        <v>29581</v>
      </c>
      <c r="AA296" s="71">
        <v>5725</v>
      </c>
      <c r="AB296" s="71">
        <v>54422</v>
      </c>
      <c r="AC296" s="71">
        <v>9224907.7500000019</v>
      </c>
      <c r="AD296" s="71">
        <v>7.2425270642499999</v>
      </c>
      <c r="AE296" s="72"/>
      <c r="AF296" s="71">
        <v>55378950.767519787</v>
      </c>
      <c r="AG296" s="71">
        <v>2551707.020462133</v>
      </c>
      <c r="AH296" s="71">
        <v>1874541.359635086</v>
      </c>
      <c r="AI296" s="71">
        <v>93678514.460374445</v>
      </c>
      <c r="AJ296" s="71">
        <v>102268668.58590481</v>
      </c>
      <c r="AK296" s="71">
        <v>0</v>
      </c>
      <c r="AL296" s="71">
        <v>0</v>
      </c>
      <c r="AM296" s="71">
        <v>7491248.7471493548</v>
      </c>
      <c r="AN296" s="71">
        <v>0</v>
      </c>
      <c r="AO296" s="71">
        <v>0</v>
      </c>
      <c r="AP296" s="71">
        <v>263243630.94104561</v>
      </c>
      <c r="AQ296" s="72"/>
      <c r="AR296" s="71">
        <v>1043</v>
      </c>
      <c r="AS296" s="71">
        <v>100</v>
      </c>
      <c r="AT296" s="71">
        <v>0</v>
      </c>
      <c r="AU296" s="71">
        <v>0</v>
      </c>
      <c r="AV296" s="71">
        <v>0</v>
      </c>
      <c r="AW296" s="71">
        <v>0</v>
      </c>
      <c r="AX296" s="71"/>
      <c r="AY296" s="72"/>
      <c r="AZ296" s="71">
        <v>4378.2999999999993</v>
      </c>
      <c r="BA296" s="71">
        <v>11503</v>
      </c>
      <c r="BB296" s="71">
        <v>0</v>
      </c>
      <c r="BC296" s="71">
        <v>0</v>
      </c>
      <c r="BD296" s="71">
        <v>0</v>
      </c>
      <c r="BE296" s="71">
        <v>0</v>
      </c>
      <c r="BF296" s="71"/>
      <c r="BG296" s="72"/>
      <c r="BH296" s="71">
        <v>0</v>
      </c>
      <c r="BI296" s="71">
        <v>0</v>
      </c>
      <c r="BJ296" s="71">
        <v>0</v>
      </c>
      <c r="BK296" s="71">
        <v>0</v>
      </c>
      <c r="BL296" s="71">
        <v>0</v>
      </c>
      <c r="BM296" s="71">
        <v>0</v>
      </c>
      <c r="BN296" s="72"/>
      <c r="BO296" s="71">
        <v>0</v>
      </c>
      <c r="BP296" s="71">
        <v>0</v>
      </c>
      <c r="BQ296" s="71">
        <v>0</v>
      </c>
      <c r="BR296" s="71">
        <v>0</v>
      </c>
      <c r="BS296" s="71">
        <v>0</v>
      </c>
      <c r="BT296" s="71">
        <v>0</v>
      </c>
      <c r="BU296"/>
      <c r="BV296" s="70">
        <v>0</v>
      </c>
      <c r="BW296" s="70">
        <v>0</v>
      </c>
      <c r="BX296" s="70">
        <v>0</v>
      </c>
      <c r="BY296" s="70">
        <v>0</v>
      </c>
      <c r="BZ296" s="70">
        <v>0</v>
      </c>
      <c r="CA296" s="70">
        <v>0</v>
      </c>
      <c r="CB296" s="70">
        <v>0</v>
      </c>
      <c r="CC296" s="70">
        <v>0</v>
      </c>
      <c r="CD296" s="70">
        <v>0</v>
      </c>
    </row>
    <row r="297" spans="1:82">
      <c r="A297" s="70" t="s">
        <v>2024</v>
      </c>
      <c r="B297" s="70">
        <v>220</v>
      </c>
      <c r="C297" s="70">
        <v>16</v>
      </c>
      <c r="D297" s="70">
        <v>13</v>
      </c>
      <c r="E297" s="70">
        <v>2019</v>
      </c>
      <c r="F297" s="70" t="s">
        <v>158</v>
      </c>
      <c r="G297" s="70" t="s">
        <v>2008</v>
      </c>
      <c r="H297" s="70" t="s">
        <v>2009</v>
      </c>
      <c r="I297" s="148"/>
      <c r="J297" s="71">
        <v>90.229224294046375</v>
      </c>
      <c r="K297" s="71">
        <v>3.4665182746288643</v>
      </c>
      <c r="L297" s="71">
        <v>11.520769315221843</v>
      </c>
      <c r="M297" s="71">
        <v>68.307082321798404</v>
      </c>
      <c r="N297" s="71">
        <v>69.415224645790047</v>
      </c>
      <c r="O297" s="71">
        <v>46.876770894970363</v>
      </c>
      <c r="P297" s="71">
        <v>26.91624821043871</v>
      </c>
      <c r="Q297" s="71">
        <v>3.33080909988601</v>
      </c>
      <c r="R297" s="71">
        <v>51.685685669680893</v>
      </c>
      <c r="S297" s="71">
        <v>8.6023522308416016</v>
      </c>
      <c r="T297" s="72"/>
      <c r="U297" s="71">
        <v>8189941</v>
      </c>
      <c r="V297" s="71">
        <v>1632</v>
      </c>
      <c r="W297" s="71">
        <v>206</v>
      </c>
      <c r="X297" s="71">
        <v>16592</v>
      </c>
      <c r="Y297" s="71">
        <v>23739</v>
      </c>
      <c r="Z297" s="71">
        <v>29348</v>
      </c>
      <c r="AA297" s="71">
        <v>5589</v>
      </c>
      <c r="AB297" s="71">
        <v>53975</v>
      </c>
      <c r="AC297" s="71">
        <v>9114151.5</v>
      </c>
      <c r="AD297" s="71">
        <v>8.6023522308416016</v>
      </c>
      <c r="AE297" s="72"/>
      <c r="AF297" s="71">
        <v>53322202.312391452</v>
      </c>
      <c r="AG297" s="71">
        <v>2488916.0859139459</v>
      </c>
      <c r="AH297" s="71">
        <v>2033807.841897395</v>
      </c>
      <c r="AI297" s="71">
        <v>93531233.646434352</v>
      </c>
      <c r="AJ297" s="71">
        <v>92327674.394452408</v>
      </c>
      <c r="AK297" s="71">
        <v>0</v>
      </c>
      <c r="AL297" s="71">
        <v>0</v>
      </c>
      <c r="AM297" s="71">
        <v>7350988.6764175445</v>
      </c>
      <c r="AN297" s="71">
        <v>0</v>
      </c>
      <c r="AO297" s="71">
        <v>0</v>
      </c>
      <c r="AP297" s="71">
        <v>251054822.95750707</v>
      </c>
      <c r="AQ297" s="72"/>
      <c r="AR297" s="71">
        <v>1122</v>
      </c>
      <c r="AS297" s="71">
        <v>100</v>
      </c>
      <c r="AT297" s="71">
        <v>0</v>
      </c>
      <c r="AU297" s="71">
        <v>0</v>
      </c>
      <c r="AV297" s="71">
        <v>0</v>
      </c>
      <c r="AW297" s="71">
        <v>0</v>
      </c>
      <c r="AX297" s="71"/>
      <c r="AY297" s="72"/>
      <c r="AZ297" s="71">
        <v>4777.9000000000033</v>
      </c>
      <c r="BA297" s="71">
        <v>11503.4</v>
      </c>
      <c r="BB297" s="71">
        <v>0</v>
      </c>
      <c r="BC297" s="71">
        <v>0</v>
      </c>
      <c r="BD297" s="71">
        <v>0</v>
      </c>
      <c r="BE297" s="71">
        <v>0</v>
      </c>
      <c r="BF297" s="71"/>
      <c r="BG297" s="72"/>
      <c r="BH297" s="71">
        <v>0</v>
      </c>
      <c r="BI297" s="71">
        <v>0</v>
      </c>
      <c r="BJ297" s="71">
        <v>0</v>
      </c>
      <c r="BK297" s="71">
        <v>0</v>
      </c>
      <c r="BL297" s="71">
        <v>0</v>
      </c>
      <c r="BM297" s="71">
        <v>0</v>
      </c>
      <c r="BN297" s="72"/>
      <c r="BO297" s="71">
        <v>0</v>
      </c>
      <c r="BP297" s="71">
        <v>0</v>
      </c>
      <c r="BQ297" s="71">
        <v>0</v>
      </c>
      <c r="BR297" s="71">
        <v>0</v>
      </c>
      <c r="BS297" s="71">
        <v>0</v>
      </c>
      <c r="BT297" s="71">
        <v>0</v>
      </c>
      <c r="BU297"/>
      <c r="BV297" s="70">
        <v>0</v>
      </c>
      <c r="BW297" s="70">
        <v>0</v>
      </c>
      <c r="BX297" s="70">
        <v>0</v>
      </c>
      <c r="BY297" s="70">
        <v>0</v>
      </c>
      <c r="BZ297" s="70">
        <v>0</v>
      </c>
      <c r="CA297" s="70">
        <v>0</v>
      </c>
      <c r="CB297" s="70">
        <v>0</v>
      </c>
      <c r="CC297" s="70">
        <v>0</v>
      </c>
      <c r="CD297" s="70">
        <v>0</v>
      </c>
    </row>
    <row r="298" spans="1:82">
      <c r="A298" s="70" t="s">
        <v>2025</v>
      </c>
      <c r="B298" s="70">
        <v>221</v>
      </c>
      <c r="C298" s="70">
        <v>17</v>
      </c>
      <c r="D298" s="70">
        <v>13</v>
      </c>
      <c r="E298" s="70">
        <v>2020</v>
      </c>
      <c r="F298" s="70" t="s">
        <v>159</v>
      </c>
      <c r="G298" s="70" t="s">
        <v>2008</v>
      </c>
      <c r="H298" s="70" t="s">
        <v>2009</v>
      </c>
      <c r="I298" s="148"/>
      <c r="J298" s="71">
        <v>85.71304578696197</v>
      </c>
      <c r="K298" s="71">
        <v>3.329131207827372</v>
      </c>
      <c r="L298" s="71">
        <v>7.4415556572526986</v>
      </c>
      <c r="M298" s="71">
        <v>54.687922556876877</v>
      </c>
      <c r="N298" s="71">
        <v>71.624369226022679</v>
      </c>
      <c r="O298" s="71">
        <v>41.104265371325681</v>
      </c>
      <c r="P298" s="71">
        <v>25.237444751611982</v>
      </c>
      <c r="Q298" s="71">
        <v>3.1528657230338402</v>
      </c>
      <c r="R298" s="71">
        <v>49.76466330842937</v>
      </c>
      <c r="S298" s="71">
        <v>9.597329800499999</v>
      </c>
      <c r="T298" s="72"/>
      <c r="U298" s="71">
        <v>8362128</v>
      </c>
      <c r="V298" s="71">
        <v>1505</v>
      </c>
      <c r="W298" s="71">
        <v>183</v>
      </c>
      <c r="X298" s="71">
        <v>15591</v>
      </c>
      <c r="Y298" s="71">
        <v>23804</v>
      </c>
      <c r="Z298" s="71">
        <v>29372</v>
      </c>
      <c r="AA298" s="71">
        <v>5570</v>
      </c>
      <c r="AB298" s="71">
        <v>53474</v>
      </c>
      <c r="AC298" s="71">
        <v>8821770.2499999981</v>
      </c>
      <c r="AD298" s="71">
        <v>9.597329800499999</v>
      </c>
      <c r="AE298" s="72"/>
      <c r="AF298" s="71">
        <v>52560540.758898273</v>
      </c>
      <c r="AG298" s="71">
        <v>2326977.0239405064</v>
      </c>
      <c r="AH298" s="71">
        <v>1416534.2107729972</v>
      </c>
      <c r="AI298" s="71">
        <v>79074688.504428431</v>
      </c>
      <c r="AJ298" s="71">
        <v>98370726.742544219</v>
      </c>
      <c r="AK298" s="71"/>
      <c r="AL298" s="71"/>
      <c r="AM298" s="71">
        <v>6978951.1085313484</v>
      </c>
      <c r="AN298" s="71"/>
      <c r="AO298" s="71"/>
      <c r="AP298" s="71">
        <v>240728418.34911579</v>
      </c>
      <c r="AQ298" s="72"/>
      <c r="AR298" s="71">
        <v>1194</v>
      </c>
      <c r="AS298" s="71">
        <v>101</v>
      </c>
      <c r="AT298" s="71">
        <v>0</v>
      </c>
      <c r="AU298" s="71">
        <v>0</v>
      </c>
      <c r="AV298" s="71">
        <v>0</v>
      </c>
      <c r="AW298" s="71">
        <v>0</v>
      </c>
      <c r="AX298" s="71"/>
      <c r="AY298" s="72"/>
      <c r="AZ298" s="71">
        <v>5097.9000000000051</v>
      </c>
      <c r="BA298" s="71">
        <v>11519.9</v>
      </c>
      <c r="BB298" s="71">
        <v>0</v>
      </c>
      <c r="BC298" s="71">
        <v>0</v>
      </c>
      <c r="BD298" s="71">
        <v>0</v>
      </c>
      <c r="BE298" s="71">
        <v>0</v>
      </c>
      <c r="BF298" s="71"/>
      <c r="BG298" s="72"/>
      <c r="BH298" s="71">
        <v>0</v>
      </c>
      <c r="BI298" s="71">
        <v>0</v>
      </c>
      <c r="BJ298" s="71">
        <v>3.9990000000000001</v>
      </c>
      <c r="BK298" s="71">
        <v>0</v>
      </c>
      <c r="BL298" s="71">
        <v>0</v>
      </c>
      <c r="BM298" s="71">
        <v>0</v>
      </c>
      <c r="BN298" s="72"/>
      <c r="BO298" s="71">
        <v>0</v>
      </c>
      <c r="BP298" s="71">
        <v>0</v>
      </c>
      <c r="BQ298" s="71">
        <v>1</v>
      </c>
      <c r="BR298" s="71">
        <v>0</v>
      </c>
      <c r="BS298" s="71">
        <v>0</v>
      </c>
      <c r="BT298" s="71">
        <v>0</v>
      </c>
      <c r="BU298"/>
      <c r="BV298" s="70">
        <v>3.9990000000000001</v>
      </c>
      <c r="BW298" s="70">
        <v>0</v>
      </c>
      <c r="BX298" s="70">
        <v>0</v>
      </c>
      <c r="BY298" s="70">
        <v>0</v>
      </c>
      <c r="BZ298" s="70">
        <v>0</v>
      </c>
      <c r="CA298" s="70">
        <v>0</v>
      </c>
      <c r="CB298" s="70">
        <v>0</v>
      </c>
      <c r="CC298" s="70">
        <v>0</v>
      </c>
      <c r="CD298" s="70">
        <v>0</v>
      </c>
    </row>
    <row r="299" spans="1:82">
      <c r="A299" s="70" t="s">
        <v>2026</v>
      </c>
      <c r="B299" s="70">
        <v>221</v>
      </c>
      <c r="C299" s="70">
        <v>18</v>
      </c>
      <c r="D299" s="70">
        <v>13</v>
      </c>
      <c r="E299" s="70">
        <v>2021</v>
      </c>
      <c r="F299" s="70" t="s">
        <v>160</v>
      </c>
      <c r="G299" s="70" t="s">
        <v>2008</v>
      </c>
      <c r="H299" s="70" t="s">
        <v>2009</v>
      </c>
      <c r="I299" s="148"/>
      <c r="J299" s="71">
        <v>92.460222609106467</v>
      </c>
      <c r="K299" s="71">
        <v>3.5618198646747787</v>
      </c>
      <c r="L299" s="71">
        <v>7.4215607238957242</v>
      </c>
      <c r="M299" s="71">
        <v>61.966682073417935</v>
      </c>
      <c r="N299" s="71">
        <v>68.898866707036476</v>
      </c>
      <c r="O299" s="71">
        <v>39.756077402660949</v>
      </c>
      <c r="P299" s="71">
        <v>25.835151053051383</v>
      </c>
      <c r="Q299" s="71">
        <v>3.0942247565271201</v>
      </c>
      <c r="R299" s="71">
        <v>48.901354681373078</v>
      </c>
      <c r="S299" s="71">
        <v>10.65690053142</v>
      </c>
      <c r="T299" s="72"/>
      <c r="U299" s="71">
        <v>9508347</v>
      </c>
      <c r="V299" s="71">
        <v>1505</v>
      </c>
      <c r="W299" s="71">
        <v>183</v>
      </c>
      <c r="X299" s="71">
        <v>15591</v>
      </c>
      <c r="Y299" s="71">
        <v>23855</v>
      </c>
      <c r="Z299" s="71">
        <v>29251</v>
      </c>
      <c r="AA299" s="71">
        <v>5560</v>
      </c>
      <c r="AB299" s="71">
        <v>52995</v>
      </c>
      <c r="AC299" s="71">
        <v>8409686.4999999981</v>
      </c>
      <c r="AD299" s="71">
        <v>10.65690053142</v>
      </c>
      <c r="AE299" s="72"/>
      <c r="AF299" s="71">
        <v>59439406.702023327</v>
      </c>
      <c r="AG299" s="71">
        <v>2475050.2885863627</v>
      </c>
      <c r="AH299" s="71">
        <v>1187299.0485985568</v>
      </c>
      <c r="AI299" s="71">
        <v>91166584.737012044</v>
      </c>
      <c r="AJ299" s="71">
        <v>92124311.150341943</v>
      </c>
      <c r="AK299" s="71">
        <v>0</v>
      </c>
      <c r="AL299" s="71">
        <v>0</v>
      </c>
      <c r="AM299" s="71">
        <v>6956329.7343745157</v>
      </c>
      <c r="AN299" s="71">
        <v>0</v>
      </c>
      <c r="AO299" s="71">
        <v>0</v>
      </c>
      <c r="AP299" s="71">
        <v>253348981.66093677</v>
      </c>
      <c r="AQ299" s="72"/>
      <c r="AR299" s="71">
        <v>1267</v>
      </c>
      <c r="AS299" s="71">
        <v>101</v>
      </c>
      <c r="AT299" s="71">
        <v>0</v>
      </c>
      <c r="AU299" s="71">
        <v>0</v>
      </c>
      <c r="AV299" s="71">
        <v>0</v>
      </c>
      <c r="AW299" s="71">
        <v>0</v>
      </c>
      <c r="AX299" s="71"/>
      <c r="AY299" s="72"/>
      <c r="AZ299" s="71">
        <v>5488.7000000000025</v>
      </c>
      <c r="BA299" s="71">
        <v>11519.9</v>
      </c>
      <c r="BB299" s="71">
        <v>0</v>
      </c>
      <c r="BC299" s="71">
        <v>0</v>
      </c>
      <c r="BD299" s="71">
        <v>0</v>
      </c>
      <c r="BE299" s="71">
        <v>0</v>
      </c>
      <c r="BF299" s="71"/>
      <c r="BG299" s="72"/>
      <c r="BH299" s="71">
        <v>0</v>
      </c>
      <c r="BI299" s="71">
        <v>0</v>
      </c>
      <c r="BJ299" s="71">
        <v>3.7709999999999999</v>
      </c>
      <c r="BK299" s="71">
        <v>0</v>
      </c>
      <c r="BL299" s="71">
        <v>0</v>
      </c>
      <c r="BM299" s="71">
        <v>0</v>
      </c>
      <c r="BN299" s="72"/>
      <c r="BO299" s="71">
        <v>0</v>
      </c>
      <c r="BP299" s="71">
        <v>0</v>
      </c>
      <c r="BQ299" s="71">
        <v>1</v>
      </c>
      <c r="BR299" s="71">
        <v>0</v>
      </c>
      <c r="BS299" s="71">
        <v>0</v>
      </c>
      <c r="BT299" s="71">
        <v>0</v>
      </c>
      <c r="BU299"/>
      <c r="BV299" s="70">
        <v>3.7709999999999999</v>
      </c>
      <c r="BW299" s="70">
        <v>0</v>
      </c>
      <c r="BX299" s="70">
        <v>0</v>
      </c>
      <c r="BY299" s="70">
        <v>0</v>
      </c>
      <c r="BZ299" s="70">
        <v>0</v>
      </c>
      <c r="CA299" s="70">
        <v>0</v>
      </c>
      <c r="CB299" s="70">
        <v>0</v>
      </c>
      <c r="CC299" s="70">
        <v>0</v>
      </c>
      <c r="CD299" s="70">
        <v>0</v>
      </c>
    </row>
    <row r="300" spans="1:82">
      <c r="A300" s="70" t="s">
        <v>2027</v>
      </c>
      <c r="B300" s="70">
        <v>221</v>
      </c>
      <c r="C300" s="70">
        <v>19</v>
      </c>
      <c r="D300" s="70">
        <v>13</v>
      </c>
      <c r="E300" s="70">
        <v>2022</v>
      </c>
      <c r="F300" s="70" t="s">
        <v>161</v>
      </c>
      <c r="G300" s="70" t="s">
        <v>2008</v>
      </c>
      <c r="H300" s="70" t="s">
        <v>2009</v>
      </c>
      <c r="I300" s="148"/>
      <c r="J300" s="71">
        <v>80.735847768954343</v>
      </c>
      <c r="K300" s="71">
        <v>3.2532511093434695</v>
      </c>
      <c r="L300" s="71">
        <v>7.5265561436959656</v>
      </c>
      <c r="M300" s="71">
        <v>57.226908793860432</v>
      </c>
      <c r="N300" s="71">
        <v>71.371389527684428</v>
      </c>
      <c r="O300" s="71">
        <v>41.722158579435231</v>
      </c>
      <c r="P300" s="71">
        <v>25.227534613372935</v>
      </c>
      <c r="Q300" s="71">
        <v>3.0891361157167396</v>
      </c>
      <c r="R300" s="71">
        <v>51.887840399682915</v>
      </c>
      <c r="S300" s="71">
        <v>7.0298478317199997</v>
      </c>
      <c r="T300" s="72"/>
      <c r="U300" s="71">
        <v>9347488</v>
      </c>
      <c r="V300" s="71">
        <v>1505</v>
      </c>
      <c r="W300" s="71">
        <v>183</v>
      </c>
      <c r="X300" s="71">
        <v>15591</v>
      </c>
      <c r="Y300" s="71">
        <v>24003</v>
      </c>
      <c r="Z300" s="71">
        <v>29166</v>
      </c>
      <c r="AA300" s="71">
        <v>5512</v>
      </c>
      <c r="AB300" s="71">
        <v>52474</v>
      </c>
      <c r="AC300" s="71">
        <v>9035351.25</v>
      </c>
      <c r="AD300" s="71">
        <v>7.0298478317199997</v>
      </c>
      <c r="AE300" s="72"/>
      <c r="AF300" s="71">
        <v>52549445.104680128</v>
      </c>
      <c r="AG300" s="71">
        <v>2431537.089093932</v>
      </c>
      <c r="AH300" s="71">
        <v>1690220.7874919984</v>
      </c>
      <c r="AI300" s="71">
        <v>87010453.527144358</v>
      </c>
      <c r="AJ300" s="71">
        <v>104095212.07949293</v>
      </c>
      <c r="AK300" s="71">
        <v>0</v>
      </c>
      <c r="AL300" s="71">
        <v>0</v>
      </c>
      <c r="AM300" s="71">
        <v>6775825.6467189817</v>
      </c>
      <c r="AN300" s="71">
        <v>0</v>
      </c>
      <c r="AO300" s="71">
        <v>0</v>
      </c>
      <c r="AP300" s="71">
        <v>254552694.23462233</v>
      </c>
      <c r="AQ300" s="72"/>
      <c r="AR300" s="71">
        <v>1341</v>
      </c>
      <c r="AS300" s="71">
        <v>102</v>
      </c>
      <c r="AT300" s="71">
        <v>0</v>
      </c>
      <c r="AU300" s="71">
        <v>0</v>
      </c>
      <c r="AV300" s="71">
        <v>0</v>
      </c>
      <c r="AW300" s="71">
        <v>0</v>
      </c>
      <c r="AX300" s="71"/>
      <c r="AY300" s="72"/>
      <c r="AZ300" s="71">
        <v>5888.5999999999995</v>
      </c>
      <c r="BA300" s="71">
        <v>11540.199999999995</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2028</v>
      </c>
      <c r="B301" s="70">
        <v>221</v>
      </c>
      <c r="C301" s="70">
        <v>20</v>
      </c>
      <c r="D301" s="70">
        <v>13</v>
      </c>
      <c r="E301" s="70">
        <v>2023</v>
      </c>
      <c r="F301" s="70" t="s">
        <v>1539</v>
      </c>
      <c r="G301" s="70" t="s">
        <v>2008</v>
      </c>
      <c r="H301" s="70" t="s">
        <v>2009</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1425</v>
      </c>
      <c r="AS301" s="71">
        <v>102</v>
      </c>
      <c r="AT301" s="71">
        <v>0</v>
      </c>
      <c r="AU301" s="71">
        <v>0</v>
      </c>
      <c r="AV301" s="71">
        <v>0</v>
      </c>
      <c r="AW301" s="71">
        <v>0</v>
      </c>
      <c r="AX301" s="71"/>
      <c r="AY301" s="72"/>
      <c r="AZ301" s="71">
        <v>6335.0999999999949</v>
      </c>
      <c r="BA301" s="71">
        <v>11540.199999999995</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2029</v>
      </c>
      <c r="B302" s="70">
        <v>221</v>
      </c>
      <c r="C302" s="70">
        <v>21</v>
      </c>
      <c r="D302" s="70">
        <v>13</v>
      </c>
      <c r="E302" s="70">
        <v>2024</v>
      </c>
      <c r="F302" s="70" t="s">
        <v>1554</v>
      </c>
      <c r="G302" s="70" t="s">
        <v>2008</v>
      </c>
      <c r="H302" s="70" t="s">
        <v>2009</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2030</v>
      </c>
      <c r="B303" s="70">
        <v>256</v>
      </c>
      <c r="C303" s="70">
        <v>1</v>
      </c>
      <c r="D303" s="70">
        <v>16</v>
      </c>
      <c r="E303" s="70">
        <v>1990</v>
      </c>
      <c r="F303" s="70" t="s">
        <v>787</v>
      </c>
      <c r="G303" s="70" t="s">
        <v>2031</v>
      </c>
      <c r="H303" s="70" t="s">
        <v>2032</v>
      </c>
      <c r="I303" s="148"/>
      <c r="J303" s="71">
        <v>68.431606478940012</v>
      </c>
      <c r="K303" s="71">
        <v>9.6102863946688188</v>
      </c>
      <c r="L303" s="71">
        <v>38.891417191845811</v>
      </c>
      <c r="M303" s="71">
        <v>36.982036792410717</v>
      </c>
      <c r="N303" s="71">
        <v>42.013549712864112</v>
      </c>
      <c r="O303" s="71">
        <v>37.402291824099059</v>
      </c>
      <c r="P303" s="71">
        <v>72.719082771670344</v>
      </c>
      <c r="Q303" s="71">
        <v>3.5698342862554302</v>
      </c>
      <c r="R303" s="71">
        <v>0.70492916397284966</v>
      </c>
      <c r="S303" s="71">
        <v>2.8516571892131819</v>
      </c>
      <c r="T303" s="72"/>
      <c r="U303" s="71">
        <v>7151629</v>
      </c>
      <c r="V303" s="71">
        <v>2391</v>
      </c>
      <c r="W303" s="71">
        <v>429</v>
      </c>
      <c r="X303" s="71">
        <v>13812</v>
      </c>
      <c r="Y303" s="71">
        <v>19909</v>
      </c>
      <c r="Z303" s="71">
        <v>15384</v>
      </c>
      <c r="AA303" s="71">
        <v>17657</v>
      </c>
      <c r="AB303" s="71">
        <v>57962</v>
      </c>
      <c r="AC303" s="71">
        <v>122095</v>
      </c>
      <c r="AD303" s="71">
        <v>2.8516571892131819</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2033</v>
      </c>
      <c r="B304" s="70">
        <v>257</v>
      </c>
      <c r="C304" s="70">
        <v>2</v>
      </c>
      <c r="D304" s="70">
        <v>16</v>
      </c>
      <c r="E304" s="70">
        <v>2005</v>
      </c>
      <c r="F304" s="70" t="s">
        <v>789</v>
      </c>
      <c r="G304" s="70" t="s">
        <v>2031</v>
      </c>
      <c r="H304" s="70" t="s">
        <v>2032</v>
      </c>
      <c r="I304" s="148"/>
      <c r="J304" s="71">
        <v>108.1467669629746</v>
      </c>
      <c r="K304" s="71">
        <v>4.8982279195269118</v>
      </c>
      <c r="L304" s="71">
        <v>36.574523387882287</v>
      </c>
      <c r="M304" s="71">
        <v>59.112216289383433</v>
      </c>
      <c r="N304" s="71">
        <v>59.503407087366433</v>
      </c>
      <c r="O304" s="71">
        <v>63.527639652817811</v>
      </c>
      <c r="P304" s="71">
        <v>75.721615103979289</v>
      </c>
      <c r="Q304" s="71">
        <v>3.4168536395968299</v>
      </c>
      <c r="R304" s="71">
        <v>0.22781293225044211</v>
      </c>
      <c r="S304" s="71">
        <v>7.0442122184031959</v>
      </c>
      <c r="T304" s="72"/>
      <c r="U304" s="71">
        <v>11677877</v>
      </c>
      <c r="V304" s="71">
        <v>1820</v>
      </c>
      <c r="W304" s="71">
        <v>389</v>
      </c>
      <c r="X304" s="71">
        <v>12672</v>
      </c>
      <c r="Y304" s="71">
        <v>23834</v>
      </c>
      <c r="Z304" s="71">
        <v>30237</v>
      </c>
      <c r="AA304" s="71">
        <v>15058</v>
      </c>
      <c r="AB304" s="71">
        <v>57997</v>
      </c>
      <c r="AC304" s="71">
        <v>40284</v>
      </c>
      <c r="AD304" s="71">
        <v>7.0442122184031959</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2034</v>
      </c>
      <c r="B305" s="70">
        <v>258</v>
      </c>
      <c r="C305" s="70">
        <v>3</v>
      </c>
      <c r="D305" s="70">
        <v>16</v>
      </c>
      <c r="E305" s="70">
        <v>2006</v>
      </c>
      <c r="F305" s="70" t="s">
        <v>790</v>
      </c>
      <c r="G305" s="70" t="s">
        <v>2031</v>
      </c>
      <c r="H305" s="70" t="s">
        <v>2032</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2035</v>
      </c>
      <c r="B306" s="70">
        <v>259</v>
      </c>
      <c r="C306" s="70">
        <v>4</v>
      </c>
      <c r="D306" s="70">
        <v>16</v>
      </c>
      <c r="E306" s="70">
        <v>2007</v>
      </c>
      <c r="F306" s="70" t="s">
        <v>791</v>
      </c>
      <c r="G306" s="70" t="s">
        <v>2031</v>
      </c>
      <c r="H306" s="70" t="s">
        <v>2032</v>
      </c>
      <c r="I306" s="148"/>
      <c r="J306" s="71">
        <v>74.743935714213194</v>
      </c>
      <c r="K306" s="71">
        <v>4.699225771710938</v>
      </c>
      <c r="L306" s="71">
        <v>20.56919960895635</v>
      </c>
      <c r="M306" s="71">
        <v>62.51650434579075</v>
      </c>
      <c r="N306" s="71">
        <v>59.35888366666493</v>
      </c>
      <c r="O306" s="71">
        <v>62.048385340789437</v>
      </c>
      <c r="P306" s="71">
        <v>74.845991172053758</v>
      </c>
      <c r="Q306" s="71">
        <v>3.5648897852317099</v>
      </c>
      <c r="R306" s="71">
        <v>0.17607737787483621</v>
      </c>
      <c r="S306" s="71">
        <v>7.6439212693998186</v>
      </c>
      <c r="T306" s="72"/>
      <c r="U306" s="71">
        <v>10082836</v>
      </c>
      <c r="V306" s="71">
        <v>1802</v>
      </c>
      <c r="W306" s="71">
        <v>294</v>
      </c>
      <c r="X306" s="71">
        <v>15691</v>
      </c>
      <c r="Y306" s="71">
        <v>23930</v>
      </c>
      <c r="Z306" s="71">
        <v>30701</v>
      </c>
      <c r="AA306" s="71">
        <v>14657</v>
      </c>
      <c r="AB306" s="71">
        <v>57310</v>
      </c>
      <c r="AC306" s="71">
        <v>32029</v>
      </c>
      <c r="AD306" s="71">
        <v>7.6439212693998186</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2036</v>
      </c>
      <c r="B307" s="70">
        <v>260</v>
      </c>
      <c r="C307" s="70">
        <v>5</v>
      </c>
      <c r="D307" s="70">
        <v>16</v>
      </c>
      <c r="E307" s="70">
        <v>2008</v>
      </c>
      <c r="F307" s="70" t="s">
        <v>792</v>
      </c>
      <c r="G307" s="70" t="s">
        <v>2031</v>
      </c>
      <c r="H307" s="70" t="s">
        <v>2032</v>
      </c>
      <c r="I307" s="148"/>
      <c r="J307" s="71">
        <v>70.997676273213614</v>
      </c>
      <c r="K307" s="71">
        <v>3.6656122639458659</v>
      </c>
      <c r="L307" s="71">
        <v>17.77974190939954</v>
      </c>
      <c r="M307" s="71">
        <v>66.550433174863471</v>
      </c>
      <c r="N307" s="71">
        <v>53.626362804094491</v>
      </c>
      <c r="O307" s="71">
        <v>60.190458558726263</v>
      </c>
      <c r="P307" s="71">
        <v>73.327401501619093</v>
      </c>
      <c r="Q307" s="71">
        <v>3.47085270634674</v>
      </c>
      <c r="R307" s="71">
        <v>0.24120867550902339</v>
      </c>
      <c r="S307" s="71">
        <v>6.2737849028928467</v>
      </c>
      <c r="T307" s="72"/>
      <c r="U307" s="71">
        <v>10358503</v>
      </c>
      <c r="V307" s="71">
        <v>1802</v>
      </c>
      <c r="W307" s="71">
        <v>294</v>
      </c>
      <c r="X307" s="71">
        <v>15691</v>
      </c>
      <c r="Y307" s="71">
        <v>24013</v>
      </c>
      <c r="Z307" s="71">
        <v>30827</v>
      </c>
      <c r="AA307" s="71">
        <v>14376</v>
      </c>
      <c r="AB307" s="71">
        <v>56716</v>
      </c>
      <c r="AC307" s="71">
        <v>45561</v>
      </c>
      <c r="AD307" s="71">
        <v>6.2737849028928467</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2037</v>
      </c>
      <c r="B308" s="70">
        <v>261</v>
      </c>
      <c r="C308" s="70">
        <v>6</v>
      </c>
      <c r="D308" s="70">
        <v>16</v>
      </c>
      <c r="E308" s="70">
        <v>2009</v>
      </c>
      <c r="F308" s="70" t="s">
        <v>176</v>
      </c>
      <c r="G308" s="70" t="s">
        <v>2031</v>
      </c>
      <c r="H308" s="70" t="s">
        <v>2032</v>
      </c>
      <c r="I308" s="148"/>
      <c r="J308" s="71">
        <v>49.507805983964538</v>
      </c>
      <c r="K308" s="71">
        <v>3.601370017963462</v>
      </c>
      <c r="L308" s="71">
        <v>42.745364804989293</v>
      </c>
      <c r="M308" s="71">
        <v>60.868505148918437</v>
      </c>
      <c r="N308" s="71">
        <v>50.571382534020472</v>
      </c>
      <c r="O308" s="71">
        <v>61.407517660514003</v>
      </c>
      <c r="P308" s="71">
        <v>70.333475570332737</v>
      </c>
      <c r="Q308" s="71">
        <v>3.2767779185074599</v>
      </c>
      <c r="R308" s="71">
        <v>0.22130128735762081</v>
      </c>
      <c r="S308" s="71">
        <v>5.397233148021515</v>
      </c>
      <c r="T308" s="72"/>
      <c r="U308" s="71">
        <v>6866233</v>
      </c>
      <c r="V308" s="71">
        <v>1670</v>
      </c>
      <c r="W308" s="71">
        <v>1045</v>
      </c>
      <c r="X308" s="71">
        <v>15995</v>
      </c>
      <c r="Y308" s="71">
        <v>24111</v>
      </c>
      <c r="Z308" s="71">
        <v>31043</v>
      </c>
      <c r="AA308" s="71">
        <v>14156</v>
      </c>
      <c r="AB308" s="71">
        <v>56208</v>
      </c>
      <c r="AC308" s="71">
        <v>40780</v>
      </c>
      <c r="AD308" s="71">
        <v>5.397233148021515</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27.196000000000002</v>
      </c>
      <c r="BK308" s="71">
        <v>0</v>
      </c>
      <c r="BL308" s="71">
        <v>0</v>
      </c>
      <c r="BM308" s="71">
        <v>0</v>
      </c>
      <c r="BN308" s="72"/>
      <c r="BO308" s="71">
        <v>0</v>
      </c>
      <c r="BP308" s="71">
        <v>0</v>
      </c>
      <c r="BQ308" s="71">
        <v>5</v>
      </c>
      <c r="BR308" s="71">
        <v>0</v>
      </c>
      <c r="BS308" s="71">
        <v>0</v>
      </c>
      <c r="BT308" s="71">
        <v>0</v>
      </c>
      <c r="BU308"/>
      <c r="BV308" s="70">
        <v>27.196000000000002</v>
      </c>
      <c r="BW308" s="70">
        <v>0</v>
      </c>
      <c r="BX308" s="70">
        <v>0</v>
      </c>
      <c r="BY308" s="70">
        <v>0</v>
      </c>
      <c r="BZ308" s="70">
        <v>0</v>
      </c>
      <c r="CA308" s="70">
        <v>0</v>
      </c>
      <c r="CB308" s="70">
        <v>0</v>
      </c>
      <c r="CC308" s="70">
        <v>0</v>
      </c>
      <c r="CD308" s="70">
        <v>0</v>
      </c>
    </row>
    <row r="309" spans="1:82">
      <c r="A309" s="70" t="s">
        <v>2038</v>
      </c>
      <c r="B309" s="70">
        <v>262</v>
      </c>
      <c r="C309" s="70">
        <v>7</v>
      </c>
      <c r="D309" s="70">
        <v>16</v>
      </c>
      <c r="E309" s="70">
        <v>2010</v>
      </c>
      <c r="F309" s="70" t="s">
        <v>177</v>
      </c>
      <c r="G309" s="70" t="s">
        <v>2031</v>
      </c>
      <c r="H309" s="70" t="s">
        <v>2032</v>
      </c>
      <c r="I309" s="148"/>
      <c r="J309" s="71">
        <v>46.216238799469529</v>
      </c>
      <c r="K309" s="71">
        <v>3.8267506239889011</v>
      </c>
      <c r="L309" s="71">
        <v>39.352723437558602</v>
      </c>
      <c r="M309" s="71">
        <v>65.603489332194201</v>
      </c>
      <c r="N309" s="71">
        <v>59.813388211288093</v>
      </c>
      <c r="O309" s="71">
        <v>61.928807715690219</v>
      </c>
      <c r="P309" s="71">
        <v>71.233009771455514</v>
      </c>
      <c r="Q309" s="71">
        <v>3.3981604571590198</v>
      </c>
      <c r="R309" s="71">
        <v>0.23779614628231771</v>
      </c>
      <c r="S309" s="71">
        <v>7.0203449496306796</v>
      </c>
      <c r="T309" s="72"/>
      <c r="U309" s="71">
        <v>6746070</v>
      </c>
      <c r="V309" s="71">
        <v>1670</v>
      </c>
      <c r="W309" s="71">
        <v>1045</v>
      </c>
      <c r="X309" s="71">
        <v>15995</v>
      </c>
      <c r="Y309" s="71">
        <v>24197</v>
      </c>
      <c r="Z309" s="71">
        <v>31452</v>
      </c>
      <c r="AA309" s="71">
        <v>13979</v>
      </c>
      <c r="AB309" s="71">
        <v>55855</v>
      </c>
      <c r="AC309" s="71">
        <v>41526</v>
      </c>
      <c r="AD309" s="71">
        <v>7.0203449496306796</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21.183</v>
      </c>
      <c r="BK309" s="71">
        <v>0</v>
      </c>
      <c r="BL309" s="71">
        <v>0</v>
      </c>
      <c r="BM309" s="71">
        <v>0</v>
      </c>
      <c r="BN309" s="72"/>
      <c r="BO309" s="71">
        <v>0</v>
      </c>
      <c r="BP309" s="71">
        <v>0</v>
      </c>
      <c r="BQ309" s="71">
        <v>5</v>
      </c>
      <c r="BR309" s="71">
        <v>0</v>
      </c>
      <c r="BS309" s="71">
        <v>0</v>
      </c>
      <c r="BT309" s="71">
        <v>0</v>
      </c>
      <c r="BU309"/>
      <c r="BV309" s="70">
        <v>21.183</v>
      </c>
      <c r="BW309" s="70">
        <v>0</v>
      </c>
      <c r="BX309" s="70">
        <v>0</v>
      </c>
      <c r="BY309" s="70">
        <v>0</v>
      </c>
      <c r="BZ309" s="70">
        <v>0</v>
      </c>
      <c r="CA309" s="70">
        <v>0</v>
      </c>
      <c r="CB309" s="70">
        <v>0</v>
      </c>
      <c r="CC309" s="70">
        <v>0</v>
      </c>
      <c r="CD309" s="70">
        <v>0</v>
      </c>
    </row>
    <row r="310" spans="1:82">
      <c r="A310" s="70" t="s">
        <v>2039</v>
      </c>
      <c r="B310" s="70">
        <v>263</v>
      </c>
      <c r="C310" s="70">
        <v>8</v>
      </c>
      <c r="D310" s="70">
        <v>16</v>
      </c>
      <c r="E310" s="70">
        <v>2011</v>
      </c>
      <c r="F310" s="70" t="s">
        <v>178</v>
      </c>
      <c r="G310" s="70" t="s">
        <v>2031</v>
      </c>
      <c r="H310" s="70" t="s">
        <v>2032</v>
      </c>
      <c r="I310" s="148"/>
      <c r="J310" s="71">
        <v>50.680446664121447</v>
      </c>
      <c r="K310" s="71">
        <v>5.0624526891421677</v>
      </c>
      <c r="L310" s="71">
        <v>52.949504045908668</v>
      </c>
      <c r="M310" s="71">
        <v>78.087059775917226</v>
      </c>
      <c r="N310" s="71">
        <v>74.291875018338956</v>
      </c>
      <c r="O310" s="71">
        <v>61.664223426844138</v>
      </c>
      <c r="P310" s="71">
        <v>68.729129525765202</v>
      </c>
      <c r="Q310" s="71">
        <v>3.9118086642187899</v>
      </c>
      <c r="R310" s="71">
        <v>0.2470520895109207</v>
      </c>
      <c r="S310" s="71">
        <v>5.3181560013874316</v>
      </c>
      <c r="T310" s="72"/>
      <c r="U310" s="71">
        <v>6234479</v>
      </c>
      <c r="V310" s="71">
        <v>1670</v>
      </c>
      <c r="W310" s="71">
        <v>1045</v>
      </c>
      <c r="X310" s="71">
        <v>15995</v>
      </c>
      <c r="Y310" s="71">
        <v>24408</v>
      </c>
      <c r="Z310" s="71">
        <v>31998</v>
      </c>
      <c r="AA310" s="71">
        <v>13889</v>
      </c>
      <c r="AB310" s="71">
        <v>55742</v>
      </c>
      <c r="AC310" s="71">
        <v>43071</v>
      </c>
      <c r="AD310" s="71">
        <v>5.3181560013874316</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23.846</v>
      </c>
      <c r="BK310" s="71">
        <v>0</v>
      </c>
      <c r="BL310" s="71">
        <v>0</v>
      </c>
      <c r="BM310" s="71">
        <v>0</v>
      </c>
      <c r="BN310" s="72"/>
      <c r="BO310" s="71">
        <v>0</v>
      </c>
      <c r="BP310" s="71">
        <v>0</v>
      </c>
      <c r="BQ310" s="71">
        <v>5</v>
      </c>
      <c r="BR310" s="71">
        <v>0</v>
      </c>
      <c r="BS310" s="71">
        <v>0</v>
      </c>
      <c r="BT310" s="71">
        <v>0</v>
      </c>
      <c r="BU310"/>
      <c r="BV310" s="70">
        <v>23.846</v>
      </c>
      <c r="BW310" s="70">
        <v>0</v>
      </c>
      <c r="BX310" s="70">
        <v>0</v>
      </c>
      <c r="BY310" s="70">
        <v>0</v>
      </c>
      <c r="BZ310" s="70">
        <v>0</v>
      </c>
      <c r="CA310" s="70">
        <v>0</v>
      </c>
      <c r="CB310" s="70">
        <v>0</v>
      </c>
      <c r="CC310" s="70">
        <v>0</v>
      </c>
      <c r="CD310" s="70">
        <v>0</v>
      </c>
    </row>
    <row r="311" spans="1:82">
      <c r="A311" s="70" t="s">
        <v>2040</v>
      </c>
      <c r="B311" s="70">
        <v>264</v>
      </c>
      <c r="C311" s="70">
        <v>9</v>
      </c>
      <c r="D311" s="70">
        <v>16</v>
      </c>
      <c r="E311" s="70">
        <v>2012</v>
      </c>
      <c r="F311" s="70" t="s">
        <v>179</v>
      </c>
      <c r="G311" s="1064" t="s">
        <v>2031</v>
      </c>
      <c r="H311" s="70" t="s">
        <v>2032</v>
      </c>
      <c r="I311" s="148"/>
      <c r="J311" s="71">
        <v>61.128348711310622</v>
      </c>
      <c r="K311" s="71">
        <v>5.1846428973329246</v>
      </c>
      <c r="L311" s="71">
        <v>53.659180945843687</v>
      </c>
      <c r="M311" s="71">
        <v>87.345550885942657</v>
      </c>
      <c r="N311" s="71">
        <v>77.475818808783927</v>
      </c>
      <c r="O311" s="71">
        <v>62.211437992091504</v>
      </c>
      <c r="P311" s="71">
        <v>68.139771637418619</v>
      </c>
      <c r="Q311" s="71">
        <v>4.2503300285960099</v>
      </c>
      <c r="R311" s="71">
        <v>0.26291304196785908</v>
      </c>
      <c r="S311" s="71">
        <v>4.8227556607786202</v>
      </c>
      <c r="T311" s="72"/>
      <c r="U311" s="71">
        <v>7299795</v>
      </c>
      <c r="V311" s="71">
        <v>1670</v>
      </c>
      <c r="W311" s="71">
        <v>1045</v>
      </c>
      <c r="X311" s="71">
        <v>15995</v>
      </c>
      <c r="Y311" s="71">
        <v>24695</v>
      </c>
      <c r="Z311" s="71">
        <v>32538</v>
      </c>
      <c r="AA311" s="71">
        <v>13692</v>
      </c>
      <c r="AB311" s="71">
        <v>55745</v>
      </c>
      <c r="AC311" s="71">
        <v>44649</v>
      </c>
      <c r="AD311" s="71">
        <v>4.8227556607786202</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28.152999999999999</v>
      </c>
      <c r="BK311" s="71">
        <v>0</v>
      </c>
      <c r="BL311" s="71">
        <v>0</v>
      </c>
      <c r="BM311" s="71">
        <v>0</v>
      </c>
      <c r="BN311" s="72"/>
      <c r="BO311" s="71">
        <v>0</v>
      </c>
      <c r="BP311" s="71">
        <v>0</v>
      </c>
      <c r="BQ311" s="71">
        <v>6</v>
      </c>
      <c r="BR311" s="71">
        <v>0</v>
      </c>
      <c r="BS311" s="71">
        <v>0</v>
      </c>
      <c r="BT311" s="71">
        <v>0</v>
      </c>
      <c r="BU311"/>
      <c r="BV311" s="70">
        <v>28.152999999999999</v>
      </c>
      <c r="BW311" s="70">
        <v>0</v>
      </c>
      <c r="BX311" s="70">
        <v>0</v>
      </c>
      <c r="BY311" s="70">
        <v>0</v>
      </c>
      <c r="BZ311" s="70">
        <v>0</v>
      </c>
      <c r="CA311" s="70">
        <v>0</v>
      </c>
      <c r="CB311" s="70">
        <v>0</v>
      </c>
      <c r="CC311" s="70">
        <v>0</v>
      </c>
      <c r="CD311" s="70">
        <v>0</v>
      </c>
    </row>
    <row r="312" spans="1:82">
      <c r="A312" s="70" t="s">
        <v>2041</v>
      </c>
      <c r="B312" s="70">
        <v>265</v>
      </c>
      <c r="C312" s="70">
        <v>10</v>
      </c>
      <c r="D312" s="70">
        <v>16</v>
      </c>
      <c r="E312" s="70">
        <v>2013</v>
      </c>
      <c r="F312" s="70" t="s">
        <v>180</v>
      </c>
      <c r="G312" s="1064" t="s">
        <v>2031</v>
      </c>
      <c r="H312" s="70" t="s">
        <v>2032</v>
      </c>
      <c r="I312" s="148"/>
      <c r="J312" s="71">
        <v>71.220520393211487</v>
      </c>
      <c r="K312" s="71">
        <v>4.5653696856740504</v>
      </c>
      <c r="L312" s="71">
        <v>49.113352412652368</v>
      </c>
      <c r="M312" s="71">
        <v>87.487250936025887</v>
      </c>
      <c r="N312" s="71">
        <v>83.752495017862387</v>
      </c>
      <c r="O312" s="71">
        <v>60.075977607612593</v>
      </c>
      <c r="P312" s="71">
        <v>67.307533456561885</v>
      </c>
      <c r="Q312" s="71">
        <v>4.3217405616005404</v>
      </c>
      <c r="R312" s="71">
        <v>0.24730984156701999</v>
      </c>
      <c r="S312" s="71">
        <v>6.6540626023085068</v>
      </c>
      <c r="T312" s="72"/>
      <c r="U312" s="71">
        <v>7643111</v>
      </c>
      <c r="V312" s="71">
        <v>1670</v>
      </c>
      <c r="W312" s="71">
        <v>1045</v>
      </c>
      <c r="X312" s="71">
        <v>15995</v>
      </c>
      <c r="Y312" s="71">
        <v>24876</v>
      </c>
      <c r="Z312" s="71">
        <v>32824</v>
      </c>
      <c r="AA312" s="71">
        <v>13474</v>
      </c>
      <c r="AB312" s="71">
        <v>55869</v>
      </c>
      <c r="AC312" s="71">
        <v>40997</v>
      </c>
      <c r="AD312" s="71">
        <v>6.6540626023085068</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31.087</v>
      </c>
      <c r="BK312" s="71">
        <v>0</v>
      </c>
      <c r="BL312" s="71">
        <v>0</v>
      </c>
      <c r="BM312" s="71">
        <v>0</v>
      </c>
      <c r="BN312" s="72"/>
      <c r="BO312" s="71">
        <v>0</v>
      </c>
      <c r="BP312" s="71">
        <v>0</v>
      </c>
      <c r="BQ312" s="71">
        <v>6</v>
      </c>
      <c r="BR312" s="71">
        <v>0</v>
      </c>
      <c r="BS312" s="71">
        <v>0</v>
      </c>
      <c r="BT312" s="71">
        <v>0</v>
      </c>
      <c r="BU312"/>
      <c r="BV312" s="70">
        <v>31.087</v>
      </c>
      <c r="BW312" s="70">
        <v>0</v>
      </c>
      <c r="BX312" s="70">
        <v>0</v>
      </c>
      <c r="BY312" s="70">
        <v>0</v>
      </c>
      <c r="BZ312" s="70">
        <v>0</v>
      </c>
      <c r="CA312" s="70">
        <v>0</v>
      </c>
      <c r="CB312" s="70">
        <v>0</v>
      </c>
      <c r="CC312" s="70">
        <v>0</v>
      </c>
      <c r="CD312" s="70">
        <v>0</v>
      </c>
    </row>
    <row r="313" spans="1:82">
      <c r="A313" s="70" t="s">
        <v>2042</v>
      </c>
      <c r="B313" s="70">
        <v>266</v>
      </c>
      <c r="C313" s="70">
        <v>11</v>
      </c>
      <c r="D313" s="70">
        <v>16</v>
      </c>
      <c r="E313" s="70">
        <v>2014</v>
      </c>
      <c r="F313" s="70" t="s">
        <v>181</v>
      </c>
      <c r="G313" s="70" t="s">
        <v>2031</v>
      </c>
      <c r="H313" s="70" t="s">
        <v>2032</v>
      </c>
      <c r="I313" s="148"/>
      <c r="J313" s="71">
        <v>62.254210310856621</v>
      </c>
      <c r="K313" s="71">
        <v>4.7343632667997806</v>
      </c>
      <c r="L313" s="71">
        <v>35.037597334230902</v>
      </c>
      <c r="M313" s="71">
        <v>80.982804715026916</v>
      </c>
      <c r="N313" s="71">
        <v>80.561990168955035</v>
      </c>
      <c r="O313" s="71">
        <v>57.627517297649774</v>
      </c>
      <c r="P313" s="71">
        <v>66.728441859811298</v>
      </c>
      <c r="Q313" s="71">
        <v>4.1140196421880502</v>
      </c>
      <c r="R313" s="71">
        <v>0.26165854671304001</v>
      </c>
      <c r="S313" s="71">
        <v>5.8767195426751497</v>
      </c>
      <c r="T313" s="72"/>
      <c r="U313" s="71">
        <v>7756842</v>
      </c>
      <c r="V313" s="71">
        <v>1512</v>
      </c>
      <c r="W313" s="71">
        <v>750</v>
      </c>
      <c r="X313" s="71">
        <v>15951</v>
      </c>
      <c r="Y313" s="71">
        <v>24966</v>
      </c>
      <c r="Z313" s="71">
        <v>33162</v>
      </c>
      <c r="AA313" s="71">
        <v>13289</v>
      </c>
      <c r="AB313" s="71">
        <v>55432</v>
      </c>
      <c r="AC313" s="71">
        <v>43512</v>
      </c>
      <c r="AD313" s="71">
        <v>5.8767195426751497</v>
      </c>
      <c r="AE313" s="72"/>
      <c r="AF313" s="71"/>
      <c r="AG313" s="71"/>
      <c r="AH313" s="71"/>
      <c r="AI313" s="71"/>
      <c r="AJ313" s="71"/>
      <c r="AK313" s="71"/>
      <c r="AL313" s="71"/>
      <c r="AM313" s="71"/>
      <c r="AN313" s="71"/>
      <c r="AO313" s="71"/>
      <c r="AP313" s="71"/>
      <c r="AQ313" s="72"/>
      <c r="AR313" s="71">
        <v>1759</v>
      </c>
      <c r="AS313" s="71">
        <v>545</v>
      </c>
      <c r="AT313" s="71">
        <v>0</v>
      </c>
      <c r="AU313" s="71">
        <v>0</v>
      </c>
      <c r="AV313" s="71">
        <v>0</v>
      </c>
      <c r="AW313" s="71">
        <v>0</v>
      </c>
      <c r="AX313" s="71"/>
      <c r="AY313" s="72"/>
      <c r="AZ313" s="71">
        <v>8238.8179999999993</v>
      </c>
      <c r="BA313" s="71">
        <v>32549.75</v>
      </c>
      <c r="BB313" s="71">
        <v>0</v>
      </c>
      <c r="BC313" s="71">
        <v>0</v>
      </c>
      <c r="BD313" s="71">
        <v>0</v>
      </c>
      <c r="BE313" s="71">
        <v>0</v>
      </c>
      <c r="BF313" s="71"/>
      <c r="BG313" s="72"/>
      <c r="BH313" s="71">
        <v>0</v>
      </c>
      <c r="BI313" s="71">
        <v>0</v>
      </c>
      <c r="BJ313" s="71">
        <v>29.015999999999998</v>
      </c>
      <c r="BK313" s="71">
        <v>0</v>
      </c>
      <c r="BL313" s="71">
        <v>0</v>
      </c>
      <c r="BM313" s="71">
        <v>0</v>
      </c>
      <c r="BN313" s="72"/>
      <c r="BO313" s="71">
        <v>0</v>
      </c>
      <c r="BP313" s="71">
        <v>0</v>
      </c>
      <c r="BQ313" s="71">
        <v>5</v>
      </c>
      <c r="BR313" s="71">
        <v>0</v>
      </c>
      <c r="BS313" s="71">
        <v>0</v>
      </c>
      <c r="BT313" s="71">
        <v>0</v>
      </c>
      <c r="BU313"/>
      <c r="BV313" s="70">
        <v>29.015999999999998</v>
      </c>
      <c r="BW313" s="70">
        <v>0</v>
      </c>
      <c r="BX313" s="70">
        <v>0</v>
      </c>
      <c r="BY313" s="70">
        <v>0</v>
      </c>
      <c r="BZ313" s="70">
        <v>0</v>
      </c>
      <c r="CA313" s="70">
        <v>0</v>
      </c>
      <c r="CB313" s="70">
        <v>0</v>
      </c>
      <c r="CC313" s="70">
        <v>0</v>
      </c>
      <c r="CD313" s="70">
        <v>0</v>
      </c>
    </row>
    <row r="314" spans="1:82">
      <c r="A314" s="70" t="s">
        <v>2043</v>
      </c>
      <c r="B314" s="70">
        <v>267</v>
      </c>
      <c r="C314" s="70">
        <v>12</v>
      </c>
      <c r="D314" s="70">
        <v>16</v>
      </c>
      <c r="E314" s="70">
        <v>2015</v>
      </c>
      <c r="F314" s="70" t="s">
        <v>182</v>
      </c>
      <c r="G314" s="70" t="s">
        <v>2031</v>
      </c>
      <c r="H314" s="70" t="s">
        <v>2032</v>
      </c>
      <c r="I314" s="148"/>
      <c r="J314" s="71">
        <v>57.0388976782992</v>
      </c>
      <c r="K314" s="71">
        <v>3.9586749531588219</v>
      </c>
      <c r="L314" s="71">
        <v>37.62492278998532</v>
      </c>
      <c r="M314" s="71">
        <v>81.057888434176476</v>
      </c>
      <c r="N314" s="71">
        <v>70.214932129335352</v>
      </c>
      <c r="O314" s="71">
        <v>57.48784538385366</v>
      </c>
      <c r="P314" s="71">
        <v>66.333909866258665</v>
      </c>
      <c r="Q314" s="71">
        <v>3.9961914924327799</v>
      </c>
      <c r="R314" s="71">
        <v>0.31886050190372328</v>
      </c>
      <c r="S314" s="71">
        <v>5.4164917799996637</v>
      </c>
      <c r="T314" s="72"/>
      <c r="U314" s="71">
        <v>8167030</v>
      </c>
      <c r="V314" s="71">
        <v>1512</v>
      </c>
      <c r="W314" s="71">
        <v>750</v>
      </c>
      <c r="X314" s="71">
        <v>15951</v>
      </c>
      <c r="Y314" s="71">
        <v>24937</v>
      </c>
      <c r="Z314" s="71">
        <v>33400</v>
      </c>
      <c r="AA314" s="71">
        <v>13200</v>
      </c>
      <c r="AB314" s="71">
        <v>55003</v>
      </c>
      <c r="AC314" s="71">
        <v>54504</v>
      </c>
      <c r="AD314" s="71">
        <v>5.4164917799996637</v>
      </c>
      <c r="AE314" s="72"/>
      <c r="AF314" s="71">
        <v>77199140.217046514</v>
      </c>
      <c r="AG314" s="71">
        <v>3397939.562245301</v>
      </c>
      <c r="AH314" s="71">
        <v>6292330.3945248164</v>
      </c>
      <c r="AI314" s="71">
        <v>97979037.591836095</v>
      </c>
      <c r="AJ314" s="71">
        <v>112769950.50644191</v>
      </c>
      <c r="AK314" s="71">
        <v>0</v>
      </c>
      <c r="AL314" s="71">
        <v>0</v>
      </c>
      <c r="AM314" s="71">
        <v>7537930.4210928809</v>
      </c>
      <c r="AN314" s="71">
        <v>0</v>
      </c>
      <c r="AO314" s="71">
        <v>0</v>
      </c>
      <c r="AP314" s="71">
        <v>305176328.69318748</v>
      </c>
      <c r="AQ314" s="72"/>
      <c r="AR314" s="71">
        <v>1875</v>
      </c>
      <c r="AS314" s="71">
        <v>675</v>
      </c>
      <c r="AT314" s="71">
        <v>0</v>
      </c>
      <c r="AU314" s="71">
        <v>0</v>
      </c>
      <c r="AV314" s="71">
        <v>0</v>
      </c>
      <c r="AW314" s="71">
        <v>0</v>
      </c>
      <c r="AX314" s="71"/>
      <c r="AY314" s="72"/>
      <c r="AZ314" s="71">
        <v>9029.7279999999992</v>
      </c>
      <c r="BA314" s="71">
        <v>41793.25</v>
      </c>
      <c r="BB314" s="71">
        <v>0</v>
      </c>
      <c r="BC314" s="71">
        <v>0</v>
      </c>
      <c r="BD314" s="71">
        <v>0</v>
      </c>
      <c r="BE314" s="71">
        <v>0</v>
      </c>
      <c r="BF314" s="71"/>
      <c r="BG314" s="72"/>
      <c r="BH314" s="71">
        <v>0</v>
      </c>
      <c r="BI314" s="71">
        <v>0</v>
      </c>
      <c r="BJ314" s="71">
        <v>32.612000000000002</v>
      </c>
      <c r="BK314" s="71">
        <v>0</v>
      </c>
      <c r="BL314" s="71">
        <v>0</v>
      </c>
      <c r="BM314" s="71">
        <v>0</v>
      </c>
      <c r="BN314" s="72"/>
      <c r="BO314" s="71">
        <v>0</v>
      </c>
      <c r="BP314" s="71">
        <v>0</v>
      </c>
      <c r="BQ314" s="71">
        <v>6</v>
      </c>
      <c r="BR314" s="71">
        <v>0</v>
      </c>
      <c r="BS314" s="71">
        <v>0</v>
      </c>
      <c r="BT314" s="71">
        <v>0</v>
      </c>
      <c r="BU314"/>
      <c r="BV314" s="70">
        <v>32.612000000000002</v>
      </c>
      <c r="BW314" s="70">
        <v>0</v>
      </c>
      <c r="BX314" s="70">
        <v>0</v>
      </c>
      <c r="BY314" s="70">
        <v>0</v>
      </c>
      <c r="BZ314" s="70">
        <v>0</v>
      </c>
      <c r="CA314" s="70">
        <v>0</v>
      </c>
      <c r="CB314" s="70">
        <v>0</v>
      </c>
      <c r="CC314" s="70">
        <v>0</v>
      </c>
      <c r="CD314" s="70">
        <v>0</v>
      </c>
    </row>
    <row r="315" spans="1:82">
      <c r="A315" s="70" t="s">
        <v>2044</v>
      </c>
      <c r="B315" s="70">
        <v>268</v>
      </c>
      <c r="C315" s="70">
        <v>13</v>
      </c>
      <c r="D315" s="70">
        <v>16</v>
      </c>
      <c r="E315" s="70">
        <v>2016</v>
      </c>
      <c r="F315" s="70" t="s">
        <v>155</v>
      </c>
      <c r="G315" s="70" t="s">
        <v>2031</v>
      </c>
      <c r="H315" s="70" t="s">
        <v>2032</v>
      </c>
      <c r="I315" s="148"/>
      <c r="J315" s="71">
        <v>48.58472086299772</v>
      </c>
      <c r="K315" s="71">
        <v>3.8295323030153106</v>
      </c>
      <c r="L315" s="71">
        <v>33.216613786258542</v>
      </c>
      <c r="M315" s="71">
        <v>62.994460235855506</v>
      </c>
      <c r="N315" s="71">
        <v>64.758300652068101</v>
      </c>
      <c r="O315" s="71">
        <v>57.177409325199022</v>
      </c>
      <c r="P315" s="71">
        <v>64.276032465689241</v>
      </c>
      <c r="Q315" s="71">
        <v>3.8612410665473496</v>
      </c>
      <c r="R315" s="71">
        <v>0.27387941128761284</v>
      </c>
      <c r="S315" s="71">
        <v>5.9828762777147944</v>
      </c>
      <c r="T315" s="72"/>
      <c r="U315" s="71">
        <v>7456641</v>
      </c>
      <c r="V315" s="71">
        <v>1512</v>
      </c>
      <c r="W315" s="71">
        <v>750</v>
      </c>
      <c r="X315" s="71">
        <v>15951</v>
      </c>
      <c r="Y315" s="71">
        <v>25019</v>
      </c>
      <c r="Z315" s="71">
        <v>33628</v>
      </c>
      <c r="AA315" s="71">
        <v>13229</v>
      </c>
      <c r="AB315" s="71">
        <v>54667</v>
      </c>
      <c r="AC315" s="71">
        <v>46775.90752140386</v>
      </c>
      <c r="AD315" s="71">
        <v>5.9828762777147944</v>
      </c>
      <c r="AE315" s="72"/>
      <c r="AF315" s="71">
        <v>67805939.763589337</v>
      </c>
      <c r="AG315" s="71">
        <v>3274496.777701214</v>
      </c>
      <c r="AH315" s="71">
        <v>5302771.6033255998</v>
      </c>
      <c r="AI315" s="71">
        <v>98615090.216662347</v>
      </c>
      <c r="AJ315" s="71">
        <v>106748362.75521541</v>
      </c>
      <c r="AK315" s="71">
        <v>0</v>
      </c>
      <c r="AL315" s="71">
        <v>0</v>
      </c>
      <c r="AM315" s="71">
        <v>7497703.4885776406</v>
      </c>
      <c r="AN315" s="71">
        <v>0</v>
      </c>
      <c r="AO315" s="71">
        <v>0</v>
      </c>
      <c r="AP315" s="71">
        <v>289244364.6050716</v>
      </c>
      <c r="AQ315" s="72"/>
      <c r="AR315" s="71">
        <v>1992</v>
      </c>
      <c r="AS315" s="71">
        <v>780</v>
      </c>
      <c r="AT315" s="71">
        <v>0</v>
      </c>
      <c r="AU315" s="71">
        <v>0</v>
      </c>
      <c r="AV315" s="71">
        <v>0</v>
      </c>
      <c r="AW315" s="71">
        <v>0</v>
      </c>
      <c r="AX315" s="71"/>
      <c r="AY315" s="72"/>
      <c r="AZ315" s="71">
        <v>9828.4680000000008</v>
      </c>
      <c r="BA315" s="71">
        <v>47035.65</v>
      </c>
      <c r="BB315" s="71">
        <v>0</v>
      </c>
      <c r="BC315" s="71">
        <v>0</v>
      </c>
      <c r="BD315" s="71">
        <v>0</v>
      </c>
      <c r="BE315" s="71">
        <v>0</v>
      </c>
      <c r="BF315" s="71"/>
      <c r="BG315" s="72"/>
      <c r="BH315" s="71">
        <v>0</v>
      </c>
      <c r="BI315" s="71">
        <v>0</v>
      </c>
      <c r="BJ315" s="71">
        <v>32.207999999999998</v>
      </c>
      <c r="BK315" s="71">
        <v>0</v>
      </c>
      <c r="BL315" s="71">
        <v>0</v>
      </c>
      <c r="BM315" s="71">
        <v>0</v>
      </c>
      <c r="BN315" s="72"/>
      <c r="BO315" s="71">
        <v>0</v>
      </c>
      <c r="BP315" s="71">
        <v>0</v>
      </c>
      <c r="BQ315" s="71">
        <v>6</v>
      </c>
      <c r="BR315" s="71">
        <v>0</v>
      </c>
      <c r="BS315" s="71">
        <v>0</v>
      </c>
      <c r="BT315" s="71">
        <v>0</v>
      </c>
      <c r="BU315"/>
      <c r="BV315" s="70">
        <v>32.207999999999998</v>
      </c>
      <c r="BW315" s="70">
        <v>0</v>
      </c>
      <c r="BX315" s="70">
        <v>0</v>
      </c>
      <c r="BY315" s="70">
        <v>0</v>
      </c>
      <c r="BZ315" s="70">
        <v>0</v>
      </c>
      <c r="CA315" s="70">
        <v>0</v>
      </c>
      <c r="CB315" s="70">
        <v>0</v>
      </c>
      <c r="CC315" s="70">
        <v>0</v>
      </c>
      <c r="CD315" s="70">
        <v>0</v>
      </c>
    </row>
    <row r="316" spans="1:82">
      <c r="A316" s="70" t="s">
        <v>2045</v>
      </c>
      <c r="B316" s="70">
        <v>269</v>
      </c>
      <c r="C316" s="70">
        <v>14</v>
      </c>
      <c r="D316" s="70">
        <v>16</v>
      </c>
      <c r="E316" s="70">
        <v>2017</v>
      </c>
      <c r="F316" s="70" t="s">
        <v>156</v>
      </c>
      <c r="G316" s="70" t="s">
        <v>2031</v>
      </c>
      <c r="H316" s="70" t="s">
        <v>2032</v>
      </c>
      <c r="I316" s="148"/>
      <c r="J316" s="71">
        <v>47.97818747044375</v>
      </c>
      <c r="K316" s="71">
        <v>3.9731413767304278</v>
      </c>
      <c r="L316" s="71">
        <v>30.308431685825351</v>
      </c>
      <c r="M316" s="71">
        <v>57.056641063865463</v>
      </c>
      <c r="N316" s="71">
        <v>66.978000898654756</v>
      </c>
      <c r="O316" s="71">
        <v>56.80805858040614</v>
      </c>
      <c r="P316" s="71">
        <v>63.366760610938918</v>
      </c>
      <c r="Q316" s="71">
        <v>3.7003694118229999</v>
      </c>
      <c r="R316" s="71">
        <v>0.21874624634299095</v>
      </c>
      <c r="S316" s="71">
        <v>12.907976874092164</v>
      </c>
      <c r="T316" s="72"/>
      <c r="U316" s="71">
        <v>8489972</v>
      </c>
      <c r="V316" s="71">
        <v>1512</v>
      </c>
      <c r="W316" s="71">
        <v>750</v>
      </c>
      <c r="X316" s="71">
        <v>15951</v>
      </c>
      <c r="Y316" s="71">
        <v>25091</v>
      </c>
      <c r="Z316" s="71">
        <v>33965</v>
      </c>
      <c r="AA316" s="71">
        <v>13125</v>
      </c>
      <c r="AB316" s="71">
        <v>54176</v>
      </c>
      <c r="AC316" s="71">
        <v>38100.999999999993</v>
      </c>
      <c r="AD316" s="71">
        <v>12.90797687409216</v>
      </c>
      <c r="AE316" s="72"/>
      <c r="AF316" s="71">
        <v>71820439.020450071</v>
      </c>
      <c r="AG316" s="71">
        <v>3405079.988683254</v>
      </c>
      <c r="AH316" s="71">
        <v>6236686.0383749921</v>
      </c>
      <c r="AI316" s="71">
        <v>94243092.480045035</v>
      </c>
      <c r="AJ316" s="71">
        <v>123106539.2805106</v>
      </c>
      <c r="AK316" s="71">
        <v>0</v>
      </c>
      <c r="AL316" s="71">
        <v>0</v>
      </c>
      <c r="AM316" s="71">
        <v>7441988.2087360453</v>
      </c>
      <c r="AN316" s="71">
        <v>0</v>
      </c>
      <c r="AO316" s="71">
        <v>0</v>
      </c>
      <c r="AP316" s="71">
        <v>306253825.01680005</v>
      </c>
      <c r="AQ316" s="72"/>
      <c r="AR316" s="71">
        <v>2051</v>
      </c>
      <c r="AS316" s="71">
        <v>864</v>
      </c>
      <c r="AT316" s="71">
        <v>0</v>
      </c>
      <c r="AU316" s="71">
        <v>0</v>
      </c>
      <c r="AV316" s="71">
        <v>0</v>
      </c>
      <c r="AW316" s="71">
        <v>0</v>
      </c>
      <c r="AX316" s="71"/>
      <c r="AY316" s="72"/>
      <c r="AZ316" s="71">
        <v>10218.968000000001</v>
      </c>
      <c r="BA316" s="71">
        <v>52081.650000000009</v>
      </c>
      <c r="BB316" s="71">
        <v>0</v>
      </c>
      <c r="BC316" s="71">
        <v>0</v>
      </c>
      <c r="BD316" s="71">
        <v>0</v>
      </c>
      <c r="BE316" s="71">
        <v>0</v>
      </c>
      <c r="BF316" s="71"/>
      <c r="BG316" s="72"/>
      <c r="BH316" s="71">
        <v>0</v>
      </c>
      <c r="BI316" s="71">
        <v>0</v>
      </c>
      <c r="BJ316" s="71">
        <v>20.242000000000001</v>
      </c>
      <c r="BK316" s="71">
        <v>0</v>
      </c>
      <c r="BL316" s="71">
        <v>0</v>
      </c>
      <c r="BM316" s="71">
        <v>0</v>
      </c>
      <c r="BN316" s="72"/>
      <c r="BO316" s="71">
        <v>0</v>
      </c>
      <c r="BP316" s="71">
        <v>0</v>
      </c>
      <c r="BQ316" s="71">
        <v>4</v>
      </c>
      <c r="BR316" s="71">
        <v>0</v>
      </c>
      <c r="BS316" s="71">
        <v>0</v>
      </c>
      <c r="BT316" s="71">
        <v>0</v>
      </c>
      <c r="BU316"/>
      <c r="BV316" s="70">
        <v>20.242000000000001</v>
      </c>
      <c r="BW316" s="70">
        <v>0</v>
      </c>
      <c r="BX316" s="70">
        <v>0</v>
      </c>
      <c r="BY316" s="70">
        <v>0</v>
      </c>
      <c r="BZ316" s="70">
        <v>0</v>
      </c>
      <c r="CA316" s="70">
        <v>0</v>
      </c>
      <c r="CB316" s="70">
        <v>0</v>
      </c>
      <c r="CC316" s="70">
        <v>0</v>
      </c>
      <c r="CD316" s="70">
        <v>0</v>
      </c>
    </row>
    <row r="317" spans="1:82">
      <c r="A317" s="70" t="s">
        <v>2046</v>
      </c>
      <c r="B317" s="70">
        <v>270</v>
      </c>
      <c r="C317" s="70">
        <v>15</v>
      </c>
      <c r="D317" s="70">
        <v>16</v>
      </c>
      <c r="E317" s="70">
        <v>2018</v>
      </c>
      <c r="F317" s="70" t="s">
        <v>183</v>
      </c>
      <c r="G317" s="70" t="s">
        <v>2031</v>
      </c>
      <c r="H317" s="70" t="s">
        <v>2032</v>
      </c>
      <c r="I317" s="148"/>
      <c r="J317" s="71">
        <v>42.246131198641493</v>
      </c>
      <c r="K317" s="71">
        <v>3.4502074882339366</v>
      </c>
      <c r="L317" s="71">
        <v>26.948278124194026</v>
      </c>
      <c r="M317" s="71">
        <v>51.005906631995551</v>
      </c>
      <c r="N317" s="71">
        <v>47.534492185090585</v>
      </c>
      <c r="O317" s="71">
        <v>55.959028563452009</v>
      </c>
      <c r="P317" s="71">
        <v>62.49221869169142</v>
      </c>
      <c r="Q317" s="71">
        <v>3.4017127083486698</v>
      </c>
      <c r="R317" s="71">
        <v>0.17934670502203903</v>
      </c>
      <c r="S317" s="71">
        <v>4.6409313447222731</v>
      </c>
      <c r="T317" s="72"/>
      <c r="U317" s="71">
        <v>8706936</v>
      </c>
      <c r="V317" s="71">
        <v>1512</v>
      </c>
      <c r="W317" s="71">
        <v>750</v>
      </c>
      <c r="X317" s="71">
        <v>15951</v>
      </c>
      <c r="Y317" s="71">
        <v>25205</v>
      </c>
      <c r="Z317" s="71">
        <v>34098</v>
      </c>
      <c r="AA317" s="71">
        <v>13074</v>
      </c>
      <c r="AB317" s="71">
        <v>53671</v>
      </c>
      <c r="AC317" s="71">
        <v>31116</v>
      </c>
      <c r="AD317" s="71">
        <v>4.6409313447222731</v>
      </c>
      <c r="AE317" s="72"/>
      <c r="AF317" s="71">
        <v>75085683.237389863</v>
      </c>
      <c r="AG317" s="71">
        <v>3121641.515056693</v>
      </c>
      <c r="AH317" s="71">
        <v>5535325.4937149426</v>
      </c>
      <c r="AI317" s="71">
        <v>90199969.535379782</v>
      </c>
      <c r="AJ317" s="71">
        <v>113588013.06305221</v>
      </c>
      <c r="AK317" s="71">
        <v>0</v>
      </c>
      <c r="AL317" s="71">
        <v>0</v>
      </c>
      <c r="AM317" s="71">
        <v>7387872.7630049055</v>
      </c>
      <c r="AN317" s="71">
        <v>0</v>
      </c>
      <c r="AO317" s="71">
        <v>0</v>
      </c>
      <c r="AP317" s="71">
        <v>294918505.60759842</v>
      </c>
      <c r="AQ317" s="72"/>
      <c r="AR317" s="71">
        <v>2133</v>
      </c>
      <c r="AS317" s="71">
        <v>941</v>
      </c>
      <c r="AT317" s="71">
        <v>0</v>
      </c>
      <c r="AU317" s="71">
        <v>0</v>
      </c>
      <c r="AV317" s="71">
        <v>0</v>
      </c>
      <c r="AW317" s="71">
        <v>0</v>
      </c>
      <c r="AX317" s="71"/>
      <c r="AY317" s="72"/>
      <c r="AZ317" s="71">
        <v>10804.177999999993</v>
      </c>
      <c r="BA317" s="71">
        <v>57468.45</v>
      </c>
      <c r="BB317" s="71">
        <v>0</v>
      </c>
      <c r="BC317" s="71">
        <v>0</v>
      </c>
      <c r="BD317" s="71">
        <v>0</v>
      </c>
      <c r="BE317" s="71">
        <v>0</v>
      </c>
      <c r="BF317" s="71"/>
      <c r="BG317" s="72"/>
      <c r="BH317" s="71">
        <v>0</v>
      </c>
      <c r="BI317" s="71">
        <v>0</v>
      </c>
      <c r="BJ317" s="71">
        <v>24.245999999999999</v>
      </c>
      <c r="BK317" s="71">
        <v>0</v>
      </c>
      <c r="BL317" s="71">
        <v>0</v>
      </c>
      <c r="BM317" s="71">
        <v>0</v>
      </c>
      <c r="BN317" s="72"/>
      <c r="BO317" s="71">
        <v>0</v>
      </c>
      <c r="BP317" s="71">
        <v>0</v>
      </c>
      <c r="BQ317" s="71">
        <v>5</v>
      </c>
      <c r="BR317" s="71">
        <v>0</v>
      </c>
      <c r="BS317" s="71">
        <v>0</v>
      </c>
      <c r="BT317" s="71">
        <v>0</v>
      </c>
      <c r="BU317"/>
      <c r="BV317" s="70">
        <v>24.245999999999999</v>
      </c>
      <c r="BW317" s="70">
        <v>0</v>
      </c>
      <c r="BX317" s="70">
        <v>0</v>
      </c>
      <c r="BY317" s="70">
        <v>0</v>
      </c>
      <c r="BZ317" s="70">
        <v>0</v>
      </c>
      <c r="CA317" s="70">
        <v>0</v>
      </c>
      <c r="CB317" s="70">
        <v>0</v>
      </c>
      <c r="CC317" s="70">
        <v>0</v>
      </c>
      <c r="CD317" s="70">
        <v>0</v>
      </c>
    </row>
    <row r="318" spans="1:82">
      <c r="A318" s="70" t="s">
        <v>2047</v>
      </c>
      <c r="B318" s="70">
        <v>271</v>
      </c>
      <c r="C318" s="70">
        <v>16</v>
      </c>
      <c r="D318" s="70">
        <v>16</v>
      </c>
      <c r="E318" s="70">
        <v>2019</v>
      </c>
      <c r="F318" s="70" t="s">
        <v>158</v>
      </c>
      <c r="G318" s="70" t="s">
        <v>2031</v>
      </c>
      <c r="H318" s="70" t="s">
        <v>2032</v>
      </c>
      <c r="I318" s="148"/>
      <c r="J318" s="71">
        <v>42.065907209227689</v>
      </c>
      <c r="K318" s="71">
        <v>3.2968946022867831</v>
      </c>
      <c r="L318" s="71">
        <v>27.524724152552167</v>
      </c>
      <c r="M318" s="71">
        <v>55.07423646407576</v>
      </c>
      <c r="N318" s="71">
        <v>52.725031868045512</v>
      </c>
      <c r="O318" s="71">
        <v>54.457429020482472</v>
      </c>
      <c r="P318" s="71">
        <v>61.518725110063343</v>
      </c>
      <c r="Q318" s="71">
        <v>3.29834952440588</v>
      </c>
      <c r="R318" s="71">
        <v>0.1950685388174295</v>
      </c>
      <c r="S318" s="71">
        <v>4.5264658190149385</v>
      </c>
      <c r="T318" s="72"/>
      <c r="U318" s="71">
        <v>8145175</v>
      </c>
      <c r="V318" s="71">
        <v>1512</v>
      </c>
      <c r="W318" s="71">
        <v>750</v>
      </c>
      <c r="X318" s="71">
        <v>15951</v>
      </c>
      <c r="Y318" s="71">
        <v>25397</v>
      </c>
      <c r="Z318" s="71">
        <v>34094</v>
      </c>
      <c r="AA318" s="71">
        <v>12774</v>
      </c>
      <c r="AB318" s="71">
        <v>53449</v>
      </c>
      <c r="AC318" s="71">
        <v>34398</v>
      </c>
      <c r="AD318" s="71">
        <v>4.5264658190149376</v>
      </c>
      <c r="AE318" s="72"/>
      <c r="AF318" s="71">
        <v>72977304.543701008</v>
      </c>
      <c r="AG318" s="71">
        <v>3043745.3561418471</v>
      </c>
      <c r="AH318" s="71">
        <v>6402674.9123904798</v>
      </c>
      <c r="AI318" s="71">
        <v>91129097.93853125</v>
      </c>
      <c r="AJ318" s="71">
        <v>121270720.19069409</v>
      </c>
      <c r="AK318" s="71">
        <v>0</v>
      </c>
      <c r="AL318" s="71">
        <v>0</v>
      </c>
      <c r="AM318" s="71">
        <v>7279351.4361434244</v>
      </c>
      <c r="AN318" s="71">
        <v>0</v>
      </c>
      <c r="AO318" s="71">
        <v>0</v>
      </c>
      <c r="AP318" s="71">
        <v>302102894.3776021</v>
      </c>
      <c r="AQ318" s="72"/>
      <c r="AR318" s="71">
        <v>2197</v>
      </c>
      <c r="AS318" s="71">
        <v>1027</v>
      </c>
      <c r="AT318" s="71">
        <v>0</v>
      </c>
      <c r="AU318" s="71">
        <v>0</v>
      </c>
      <c r="AV318" s="71">
        <v>0</v>
      </c>
      <c r="AW318" s="71">
        <v>0</v>
      </c>
      <c r="AX318" s="71"/>
      <c r="AY318" s="72"/>
      <c r="AZ318" s="71">
        <v>11161.56799999999</v>
      </c>
      <c r="BA318" s="71">
        <v>62014.550000000032</v>
      </c>
      <c r="BB318" s="71">
        <v>0</v>
      </c>
      <c r="BC318" s="71">
        <v>0</v>
      </c>
      <c r="BD318" s="71">
        <v>0</v>
      </c>
      <c r="BE318" s="71">
        <v>0</v>
      </c>
      <c r="BF318" s="71"/>
      <c r="BG318" s="72"/>
      <c r="BH318" s="71">
        <v>0</v>
      </c>
      <c r="BI318" s="71">
        <v>0</v>
      </c>
      <c r="BJ318" s="71">
        <v>20.001000000000001</v>
      </c>
      <c r="BK318" s="71">
        <v>0</v>
      </c>
      <c r="BL318" s="71">
        <v>0</v>
      </c>
      <c r="BM318" s="71">
        <v>0</v>
      </c>
      <c r="BN318" s="72"/>
      <c r="BO318" s="71">
        <v>0</v>
      </c>
      <c r="BP318" s="71">
        <v>0</v>
      </c>
      <c r="BQ318" s="71">
        <v>5</v>
      </c>
      <c r="BR318" s="71">
        <v>0</v>
      </c>
      <c r="BS318" s="71">
        <v>0</v>
      </c>
      <c r="BT318" s="71">
        <v>0</v>
      </c>
      <c r="BU318"/>
      <c r="BV318" s="70">
        <v>20.001000000000001</v>
      </c>
      <c r="BW318" s="70">
        <v>0</v>
      </c>
      <c r="BX318" s="70">
        <v>0</v>
      </c>
      <c r="BY318" s="70">
        <v>0</v>
      </c>
      <c r="BZ318" s="70">
        <v>0</v>
      </c>
      <c r="CA318" s="70">
        <v>0</v>
      </c>
      <c r="CB318" s="70">
        <v>0</v>
      </c>
      <c r="CC318" s="70">
        <v>0</v>
      </c>
      <c r="CD318" s="70">
        <v>0</v>
      </c>
    </row>
    <row r="319" spans="1:82">
      <c r="A319" s="70" t="s">
        <v>2048</v>
      </c>
      <c r="B319" s="70">
        <v>272</v>
      </c>
      <c r="C319" s="70">
        <v>17</v>
      </c>
      <c r="D319" s="70">
        <v>16</v>
      </c>
      <c r="E319" s="70">
        <v>2020</v>
      </c>
      <c r="F319" s="70" t="s">
        <v>159</v>
      </c>
      <c r="G319" s="70" t="s">
        <v>2031</v>
      </c>
      <c r="H319" s="70" t="s">
        <v>2032</v>
      </c>
      <c r="I319" s="148"/>
      <c r="J319" s="71">
        <v>47.523629695232898</v>
      </c>
      <c r="K319" s="71">
        <v>3.6753864612117275</v>
      </c>
      <c r="L319" s="71">
        <v>35.989038483374564</v>
      </c>
      <c r="M319" s="71">
        <v>53.15209509103255</v>
      </c>
      <c r="N319" s="71">
        <v>51.733812130580226</v>
      </c>
      <c r="O319" s="71">
        <v>47.88733680857257</v>
      </c>
      <c r="P319" s="71">
        <v>57.941910858817593</v>
      </c>
      <c r="Q319" s="71">
        <v>3.1306375303124501</v>
      </c>
      <c r="R319" s="71">
        <v>0.14959121629957775</v>
      </c>
      <c r="S319" s="71">
        <v>5.1679658913846813</v>
      </c>
      <c r="T319" s="72"/>
      <c r="U319" s="71">
        <v>9430709</v>
      </c>
      <c r="V319" s="71">
        <v>1495</v>
      </c>
      <c r="W319" s="71">
        <v>856</v>
      </c>
      <c r="X319" s="71">
        <v>15737</v>
      </c>
      <c r="Y319" s="71">
        <v>25540</v>
      </c>
      <c r="Z319" s="71">
        <v>34219</v>
      </c>
      <c r="AA319" s="71">
        <v>12788</v>
      </c>
      <c r="AB319" s="71">
        <v>53097</v>
      </c>
      <c r="AC319" s="71">
        <v>26517.999999999996</v>
      </c>
      <c r="AD319" s="71">
        <v>5.1679658913846813</v>
      </c>
      <c r="AE319" s="72"/>
      <c r="AF319" s="71">
        <v>79717967.337450847</v>
      </c>
      <c r="AG319" s="71">
        <v>3153560.8620914523</v>
      </c>
      <c r="AH319" s="71">
        <v>9699028.9041338339</v>
      </c>
      <c r="AI319" s="71">
        <v>84718958.737930283</v>
      </c>
      <c r="AJ319" s="71">
        <v>112322583.9066983</v>
      </c>
      <c r="AK319" s="71"/>
      <c r="AL319" s="71"/>
      <c r="AM319" s="71">
        <v>6929748.4199739881</v>
      </c>
      <c r="AN319" s="71"/>
      <c r="AO319" s="71"/>
      <c r="AP319" s="71">
        <v>296541848.16827869</v>
      </c>
      <c r="AQ319" s="72"/>
      <c r="AR319" s="71">
        <v>2273</v>
      </c>
      <c r="AS319" s="71">
        <v>1070</v>
      </c>
      <c r="AT319" s="71">
        <v>0</v>
      </c>
      <c r="AU319" s="71">
        <v>1</v>
      </c>
      <c r="AV319" s="71">
        <v>0</v>
      </c>
      <c r="AW319" s="71">
        <v>0</v>
      </c>
      <c r="AX319" s="71"/>
      <c r="AY319" s="72"/>
      <c r="AZ319" s="71">
        <v>11668.887999999981</v>
      </c>
      <c r="BA319" s="71">
        <v>85625.249999999738</v>
      </c>
      <c r="BB319" s="71">
        <v>0</v>
      </c>
      <c r="BC319" s="71">
        <v>450</v>
      </c>
      <c r="BD319" s="71">
        <v>0</v>
      </c>
      <c r="BE319" s="71">
        <v>0</v>
      </c>
      <c r="BF319" s="71"/>
      <c r="BG319" s="72"/>
      <c r="BH319" s="71">
        <v>0</v>
      </c>
      <c r="BI319" s="71">
        <v>0</v>
      </c>
      <c r="BJ319" s="71">
        <v>26.504999999999999</v>
      </c>
      <c r="BK319" s="71">
        <v>0</v>
      </c>
      <c r="BL319" s="71">
        <v>0</v>
      </c>
      <c r="BM319" s="71">
        <v>0</v>
      </c>
      <c r="BN319" s="72"/>
      <c r="BO319" s="71">
        <v>0</v>
      </c>
      <c r="BP319" s="71">
        <v>0</v>
      </c>
      <c r="BQ319" s="71">
        <v>5</v>
      </c>
      <c r="BR319" s="71">
        <v>0</v>
      </c>
      <c r="BS319" s="71">
        <v>0</v>
      </c>
      <c r="BT319" s="71">
        <v>0</v>
      </c>
      <c r="BU319"/>
      <c r="BV319" s="70">
        <v>26.504999999999999</v>
      </c>
      <c r="BW319" s="70">
        <v>0</v>
      </c>
      <c r="BX319" s="70">
        <v>0</v>
      </c>
      <c r="BY319" s="70">
        <v>0</v>
      </c>
      <c r="BZ319" s="70">
        <v>0</v>
      </c>
      <c r="CA319" s="70">
        <v>0</v>
      </c>
      <c r="CB319" s="70">
        <v>0</v>
      </c>
      <c r="CC319" s="70">
        <v>0</v>
      </c>
      <c r="CD319" s="70">
        <v>0</v>
      </c>
    </row>
    <row r="320" spans="1:82">
      <c r="A320" s="70" t="s">
        <v>2049</v>
      </c>
      <c r="B320" s="70">
        <v>272</v>
      </c>
      <c r="C320" s="70">
        <v>18</v>
      </c>
      <c r="D320" s="70">
        <v>16</v>
      </c>
      <c r="E320" s="70">
        <v>2021</v>
      </c>
      <c r="F320" s="70" t="s">
        <v>160</v>
      </c>
      <c r="G320" s="70" t="s">
        <v>2031</v>
      </c>
      <c r="H320" s="70" t="s">
        <v>2032</v>
      </c>
      <c r="I320" s="148"/>
      <c r="J320" s="71">
        <v>38.801731047337533</v>
      </c>
      <c r="K320" s="71">
        <v>3.7298475313901975</v>
      </c>
      <c r="L320" s="71">
        <v>31.49539882349697</v>
      </c>
      <c r="M320" s="71">
        <v>50.113084079910564</v>
      </c>
      <c r="N320" s="71">
        <v>46.944944490434516</v>
      </c>
      <c r="O320" s="71">
        <v>46.44166574985212</v>
      </c>
      <c r="P320" s="71">
        <v>59.583478768575155</v>
      </c>
      <c r="Q320" s="71">
        <v>3.0738476560454102</v>
      </c>
      <c r="R320" s="71">
        <v>0.19938075566965788</v>
      </c>
      <c r="S320" s="71">
        <v>3.7829451761732069</v>
      </c>
      <c r="T320" s="72"/>
      <c r="U320" s="71">
        <v>9996159</v>
      </c>
      <c r="V320" s="71">
        <v>1495</v>
      </c>
      <c r="W320" s="71">
        <v>856</v>
      </c>
      <c r="X320" s="71">
        <v>15737</v>
      </c>
      <c r="Y320" s="71">
        <v>25506</v>
      </c>
      <c r="Z320" s="71">
        <v>34170</v>
      </c>
      <c r="AA320" s="71">
        <v>12823</v>
      </c>
      <c r="AB320" s="71">
        <v>52646</v>
      </c>
      <c r="AC320" s="71">
        <v>34287.999999999993</v>
      </c>
      <c r="AD320" s="71">
        <v>3.7829451761732069</v>
      </c>
      <c r="AE320" s="72"/>
      <c r="AF320" s="71">
        <v>74370934.713319406</v>
      </c>
      <c r="AG320" s="71">
        <v>3199243.6479539685</v>
      </c>
      <c r="AH320" s="71">
        <v>8949650.3425354641</v>
      </c>
      <c r="AI320" s="71">
        <v>95261114.03086479</v>
      </c>
      <c r="AJ320" s="71">
        <v>121375242.1505499</v>
      </c>
      <c r="AK320" s="71">
        <v>0</v>
      </c>
      <c r="AL320" s="71">
        <v>0</v>
      </c>
      <c r="AM320" s="71">
        <v>6910518.637529592</v>
      </c>
      <c r="AN320" s="71">
        <v>0</v>
      </c>
      <c r="AO320" s="71">
        <v>0</v>
      </c>
      <c r="AP320" s="71">
        <v>310066703.52275312</v>
      </c>
      <c r="AQ320" s="72"/>
      <c r="AR320" s="71">
        <v>2354</v>
      </c>
      <c r="AS320" s="71">
        <v>1096</v>
      </c>
      <c r="AT320" s="71">
        <v>0</v>
      </c>
      <c r="AU320" s="71">
        <v>1</v>
      </c>
      <c r="AV320" s="71">
        <v>0</v>
      </c>
      <c r="AW320" s="71">
        <v>0</v>
      </c>
      <c r="AX320" s="71"/>
      <c r="AY320" s="72"/>
      <c r="AZ320" s="71">
        <v>12161.587999999971</v>
      </c>
      <c r="BA320" s="71">
        <v>86871.049999999726</v>
      </c>
      <c r="BB320" s="71">
        <v>0</v>
      </c>
      <c r="BC320" s="71">
        <v>450</v>
      </c>
      <c r="BD320" s="71">
        <v>0</v>
      </c>
      <c r="BE320" s="71">
        <v>0</v>
      </c>
      <c r="BF320" s="71"/>
      <c r="BG320" s="72"/>
      <c r="BH320" s="71">
        <v>0</v>
      </c>
      <c r="BI320" s="71">
        <v>0</v>
      </c>
      <c r="BJ320" s="71">
        <v>25.495999999999999</v>
      </c>
      <c r="BK320" s="71">
        <v>0</v>
      </c>
      <c r="BL320" s="71">
        <v>0</v>
      </c>
      <c r="BM320" s="71">
        <v>0</v>
      </c>
      <c r="BN320" s="72"/>
      <c r="BO320" s="71">
        <v>0</v>
      </c>
      <c r="BP320" s="71">
        <v>0</v>
      </c>
      <c r="BQ320" s="71">
        <v>5</v>
      </c>
      <c r="BR320" s="71">
        <v>0</v>
      </c>
      <c r="BS320" s="71">
        <v>0</v>
      </c>
      <c r="BT320" s="71">
        <v>0</v>
      </c>
      <c r="BU320"/>
      <c r="BV320" s="70">
        <v>25.495999999999999</v>
      </c>
      <c r="BW320" s="70">
        <v>0</v>
      </c>
      <c r="BX320" s="70">
        <v>0</v>
      </c>
      <c r="BY320" s="70">
        <v>0</v>
      </c>
      <c r="BZ320" s="70">
        <v>0</v>
      </c>
      <c r="CA320" s="70">
        <v>0</v>
      </c>
      <c r="CB320" s="70">
        <v>0</v>
      </c>
      <c r="CC320" s="70">
        <v>0</v>
      </c>
      <c r="CD320" s="70">
        <v>0</v>
      </c>
    </row>
    <row r="321" spans="1:82">
      <c r="A321" s="70" t="s">
        <v>2050</v>
      </c>
      <c r="B321" s="70">
        <v>272</v>
      </c>
      <c r="C321" s="70">
        <v>19</v>
      </c>
      <c r="D321" s="70">
        <v>16</v>
      </c>
      <c r="E321" s="70">
        <v>2022</v>
      </c>
      <c r="F321" s="70" t="s">
        <v>161</v>
      </c>
      <c r="G321" s="70" t="s">
        <v>2031</v>
      </c>
      <c r="H321" s="70" t="s">
        <v>2032</v>
      </c>
      <c r="I321" s="148"/>
      <c r="J321" s="71">
        <v>52.282763469118706</v>
      </c>
      <c r="K321" s="71">
        <v>3.4478670015801938</v>
      </c>
      <c r="L321" s="71">
        <v>31.177973615165495</v>
      </c>
      <c r="M321" s="71">
        <v>54.71998105166336</v>
      </c>
      <c r="N321" s="71">
        <v>63.978907765982598</v>
      </c>
      <c r="O321" s="71">
        <v>48.931912376334139</v>
      </c>
      <c r="P321" s="71">
        <v>59.173946846208032</v>
      </c>
      <c r="Q321" s="71">
        <v>3.072475950287235</v>
      </c>
      <c r="R321" s="71">
        <v>0.16657445371957208</v>
      </c>
      <c r="S321" s="71">
        <v>3.9740037985273489</v>
      </c>
      <c r="T321" s="72"/>
      <c r="U321" s="71">
        <v>11856223</v>
      </c>
      <c r="V321" s="71">
        <v>1495</v>
      </c>
      <c r="W321" s="71">
        <v>856</v>
      </c>
      <c r="X321" s="71">
        <v>15737</v>
      </c>
      <c r="Y321" s="71">
        <v>25671</v>
      </c>
      <c r="Z321" s="71">
        <v>34206</v>
      </c>
      <c r="AA321" s="71">
        <v>12929</v>
      </c>
      <c r="AB321" s="71">
        <v>52191</v>
      </c>
      <c r="AC321" s="71">
        <v>29006</v>
      </c>
      <c r="AD321" s="71">
        <v>3.9740037985273489</v>
      </c>
      <c r="AE321" s="72"/>
      <c r="AF321" s="71">
        <v>80676087.660320163</v>
      </c>
      <c r="AG321" s="71">
        <v>2565647.3587635141</v>
      </c>
      <c r="AH321" s="71">
        <v>9939202.3660879321</v>
      </c>
      <c r="AI321" s="71">
        <v>86731503.879430205</v>
      </c>
      <c r="AJ321" s="71">
        <v>125664485.71720606</v>
      </c>
      <c r="AK321" s="71">
        <v>0</v>
      </c>
      <c r="AL321" s="71">
        <v>0</v>
      </c>
      <c r="AM321" s="71">
        <v>6739282.6224017683</v>
      </c>
      <c r="AN321" s="71">
        <v>0</v>
      </c>
      <c r="AO321" s="71">
        <v>0</v>
      </c>
      <c r="AP321" s="71">
        <v>312316209.60420966</v>
      </c>
      <c r="AQ321" s="72"/>
      <c r="AR321" s="71">
        <v>2466</v>
      </c>
      <c r="AS321" s="71">
        <v>1114</v>
      </c>
      <c r="AT321" s="71">
        <v>0</v>
      </c>
      <c r="AU321" s="71">
        <v>1</v>
      </c>
      <c r="AV321" s="71">
        <v>0</v>
      </c>
      <c r="AW321" s="71">
        <v>0</v>
      </c>
      <c r="AX321" s="71"/>
      <c r="AY321" s="72"/>
      <c r="AZ321" s="71">
        <v>12883.267999999964</v>
      </c>
      <c r="BA321" s="71">
        <v>87759.849999999744</v>
      </c>
      <c r="BB321" s="71">
        <v>0</v>
      </c>
      <c r="BC321" s="71">
        <v>450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2051</v>
      </c>
      <c r="B322" s="70">
        <v>272</v>
      </c>
      <c r="C322" s="70">
        <v>20</v>
      </c>
      <c r="D322" s="70">
        <v>16</v>
      </c>
      <c r="E322" s="70">
        <v>2023</v>
      </c>
      <c r="F322" s="70" t="s">
        <v>1539</v>
      </c>
      <c r="G322" s="70" t="s">
        <v>2031</v>
      </c>
      <c r="H322" s="70" t="s">
        <v>2032</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2595</v>
      </c>
      <c r="AS322" s="71">
        <v>1116</v>
      </c>
      <c r="AT322" s="71">
        <v>0</v>
      </c>
      <c r="AU322" s="71">
        <v>1</v>
      </c>
      <c r="AV322" s="71">
        <v>0</v>
      </c>
      <c r="AW322" s="71">
        <v>0</v>
      </c>
      <c r="AX322" s="71"/>
      <c r="AY322" s="72"/>
      <c r="AZ322" s="71">
        <v>13650.697999999958</v>
      </c>
      <c r="BA322" s="71">
        <v>87850.449999999735</v>
      </c>
      <c r="BB322" s="71">
        <v>0</v>
      </c>
      <c r="BC322" s="71">
        <v>450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2052</v>
      </c>
      <c r="B323" s="70">
        <v>272</v>
      </c>
      <c r="C323" s="70">
        <v>21</v>
      </c>
      <c r="D323" s="70">
        <v>16</v>
      </c>
      <c r="E323" s="70">
        <v>2024</v>
      </c>
      <c r="F323" s="70" t="s">
        <v>1554</v>
      </c>
      <c r="G323" s="70" t="s">
        <v>2031</v>
      </c>
      <c r="H323" s="70" t="s">
        <v>2032</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2053</v>
      </c>
      <c r="B324" s="70">
        <v>86</v>
      </c>
      <c r="C324" s="70">
        <v>1</v>
      </c>
      <c r="D324" s="70">
        <v>6</v>
      </c>
      <c r="E324" s="70">
        <v>1990</v>
      </c>
      <c r="F324" s="70" t="s">
        <v>787</v>
      </c>
      <c r="G324" s="70" t="s">
        <v>2054</v>
      </c>
      <c r="H324" s="70" t="s">
        <v>2055</v>
      </c>
      <c r="I324" s="148"/>
      <c r="J324" s="71">
        <v>151.2816450197696</v>
      </c>
      <c r="K324" s="71">
        <v>10.366267772906371</v>
      </c>
      <c r="L324" s="71">
        <v>9.7420007011069281</v>
      </c>
      <c r="M324" s="71">
        <v>33.888862240819179</v>
      </c>
      <c r="N324" s="71">
        <v>47.97928125695509</v>
      </c>
      <c r="O324" s="71">
        <v>46.555933836432189</v>
      </c>
      <c r="P324" s="71">
        <v>68.188811998105336</v>
      </c>
      <c r="Q324" s="71">
        <v>4.12573857299056</v>
      </c>
      <c r="R324" s="71">
        <v>0</v>
      </c>
      <c r="S324" s="71">
        <v>4.0645255808347489</v>
      </c>
      <c r="T324" s="72"/>
      <c r="U324" s="71">
        <v>15730779</v>
      </c>
      <c r="V324" s="71">
        <v>3189</v>
      </c>
      <c r="W324" s="71">
        <v>110</v>
      </c>
      <c r="X324" s="71">
        <v>11687</v>
      </c>
      <c r="Y324" s="71">
        <v>16437</v>
      </c>
      <c r="Z324" s="71">
        <v>19149</v>
      </c>
      <c r="AA324" s="71">
        <v>16557</v>
      </c>
      <c r="AB324" s="71">
        <v>66988</v>
      </c>
      <c r="AC324" s="71">
        <v>0</v>
      </c>
      <c r="AD324" s="71">
        <v>4.0645255808347489</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2056</v>
      </c>
      <c r="B325" s="70">
        <v>87</v>
      </c>
      <c r="C325" s="70">
        <v>2</v>
      </c>
      <c r="D325" s="70">
        <v>6</v>
      </c>
      <c r="E325" s="70">
        <v>2005</v>
      </c>
      <c r="F325" s="70" t="s">
        <v>789</v>
      </c>
      <c r="G325" s="70" t="s">
        <v>2054</v>
      </c>
      <c r="H325" s="70" t="s">
        <v>2055</v>
      </c>
      <c r="I325" s="148"/>
      <c r="J325" s="71">
        <v>162.91458267844521</v>
      </c>
      <c r="K325" s="71">
        <v>8.3310322255086255</v>
      </c>
      <c r="L325" s="71">
        <v>12.64748786792668</v>
      </c>
      <c r="M325" s="71">
        <v>76.140472398540879</v>
      </c>
      <c r="N325" s="71">
        <v>85.149271874071388</v>
      </c>
      <c r="O325" s="71">
        <v>74.221679598342917</v>
      </c>
      <c r="P325" s="71">
        <v>73.770493662862023</v>
      </c>
      <c r="Q325" s="71">
        <v>3.7673349110757299</v>
      </c>
      <c r="R325" s="71">
        <v>0</v>
      </c>
      <c r="S325" s="71">
        <v>3.9764547701365158</v>
      </c>
      <c r="T325" s="72"/>
      <c r="U325" s="71">
        <v>17633184</v>
      </c>
      <c r="V325" s="71">
        <v>3175</v>
      </c>
      <c r="W325" s="71">
        <v>151</v>
      </c>
      <c r="X325" s="71">
        <v>12321</v>
      </c>
      <c r="Y325" s="71">
        <v>18789</v>
      </c>
      <c r="Z325" s="71">
        <v>35327</v>
      </c>
      <c r="AA325" s="71">
        <v>14670</v>
      </c>
      <c r="AB325" s="71">
        <v>63946</v>
      </c>
      <c r="AC325" s="71">
        <v>0</v>
      </c>
      <c r="AD325" s="71">
        <v>3.9764547701365158</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2057</v>
      </c>
      <c r="B326" s="70">
        <v>88</v>
      </c>
      <c r="C326" s="70">
        <v>3</v>
      </c>
      <c r="D326" s="70">
        <v>6</v>
      </c>
      <c r="E326" s="70">
        <v>2006</v>
      </c>
      <c r="F326" s="70" t="s">
        <v>790</v>
      </c>
      <c r="G326" s="70" t="s">
        <v>2054</v>
      </c>
      <c r="H326" s="70" t="s">
        <v>2055</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2058</v>
      </c>
      <c r="B327" s="70">
        <v>89</v>
      </c>
      <c r="C327" s="70">
        <v>4</v>
      </c>
      <c r="D327" s="70">
        <v>6</v>
      </c>
      <c r="E327" s="70">
        <v>2007</v>
      </c>
      <c r="F327" s="70" t="s">
        <v>791</v>
      </c>
      <c r="G327" s="70" t="s">
        <v>2054</v>
      </c>
      <c r="H327" s="70" t="s">
        <v>2055</v>
      </c>
      <c r="I327" s="148"/>
      <c r="J327" s="71">
        <v>140.35458462041021</v>
      </c>
      <c r="K327" s="71">
        <v>7.3920969520856872</v>
      </c>
      <c r="L327" s="71">
        <v>13.365403009367361</v>
      </c>
      <c r="M327" s="71">
        <v>64.458916732560056</v>
      </c>
      <c r="N327" s="71">
        <v>88.179310760449923</v>
      </c>
      <c r="O327" s="71">
        <v>72.517446155267464</v>
      </c>
      <c r="P327" s="71">
        <v>73.717454360358062</v>
      </c>
      <c r="Q327" s="71">
        <v>3.8996074947820798</v>
      </c>
      <c r="R327" s="71">
        <v>0</v>
      </c>
      <c r="S327" s="71">
        <v>3.8017212751536702</v>
      </c>
      <c r="T327" s="72"/>
      <c r="U327" s="71">
        <v>17924918</v>
      </c>
      <c r="V327" s="71">
        <v>2945</v>
      </c>
      <c r="W327" s="71">
        <v>200</v>
      </c>
      <c r="X327" s="71">
        <v>14046</v>
      </c>
      <c r="Y327" s="71">
        <v>19082</v>
      </c>
      <c r="Z327" s="71">
        <v>35881</v>
      </c>
      <c r="AA327" s="71">
        <v>14436</v>
      </c>
      <c r="AB327" s="71">
        <v>62691</v>
      </c>
      <c r="AC327" s="71">
        <v>0</v>
      </c>
      <c r="AD327" s="71">
        <v>3.8017212751536702</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2059</v>
      </c>
      <c r="B328" s="70">
        <v>90</v>
      </c>
      <c r="C328" s="70">
        <v>5</v>
      </c>
      <c r="D328" s="70">
        <v>6</v>
      </c>
      <c r="E328" s="70">
        <v>2008</v>
      </c>
      <c r="F328" s="70" t="s">
        <v>792</v>
      </c>
      <c r="G328" s="70" t="s">
        <v>2054</v>
      </c>
      <c r="H328" s="70" t="s">
        <v>2055</v>
      </c>
      <c r="I328" s="148"/>
      <c r="J328" s="71">
        <v>137.99840663367851</v>
      </c>
      <c r="K328" s="71">
        <v>5.8563450093810667</v>
      </c>
      <c r="L328" s="71">
        <v>13.05696070389682</v>
      </c>
      <c r="M328" s="71">
        <v>72.233148166607265</v>
      </c>
      <c r="N328" s="71">
        <v>84.29766565760842</v>
      </c>
      <c r="O328" s="71">
        <v>70.482212769744081</v>
      </c>
      <c r="P328" s="71">
        <v>71.776794235585967</v>
      </c>
      <c r="Q328" s="71">
        <v>3.7950135566450398</v>
      </c>
      <c r="R328" s="71">
        <v>0</v>
      </c>
      <c r="S328" s="71">
        <v>3.4706843655242161</v>
      </c>
      <c r="T328" s="72"/>
      <c r="U328" s="71">
        <v>18365962</v>
      </c>
      <c r="V328" s="71">
        <v>2945</v>
      </c>
      <c r="W328" s="71">
        <v>200</v>
      </c>
      <c r="X328" s="71">
        <v>14046</v>
      </c>
      <c r="Y328" s="71">
        <v>19118</v>
      </c>
      <c r="Z328" s="71">
        <v>36098</v>
      </c>
      <c r="AA328" s="71">
        <v>14072</v>
      </c>
      <c r="AB328" s="71">
        <v>62013</v>
      </c>
      <c r="AC328" s="71">
        <v>0</v>
      </c>
      <c r="AD328" s="71">
        <v>3.4706843655242161</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2060</v>
      </c>
      <c r="B329" s="70">
        <v>91</v>
      </c>
      <c r="C329" s="70">
        <v>6</v>
      </c>
      <c r="D329" s="70">
        <v>6</v>
      </c>
      <c r="E329" s="70">
        <v>2009</v>
      </c>
      <c r="F329" s="70" t="s">
        <v>176</v>
      </c>
      <c r="G329" s="1064" t="s">
        <v>2054</v>
      </c>
      <c r="H329" s="70" t="s">
        <v>2055</v>
      </c>
      <c r="I329" s="148"/>
      <c r="J329" s="71">
        <v>107.958033749471</v>
      </c>
      <c r="K329" s="71">
        <v>5.0280848695282714</v>
      </c>
      <c r="L329" s="71">
        <v>11.277655612699951</v>
      </c>
      <c r="M329" s="71">
        <v>73.702969109694649</v>
      </c>
      <c r="N329" s="71">
        <v>77.201516979398917</v>
      </c>
      <c r="O329" s="71">
        <v>71.452531824096468</v>
      </c>
      <c r="P329" s="71">
        <v>68.703821714224432</v>
      </c>
      <c r="Q329" s="71">
        <v>3.5747357170680099</v>
      </c>
      <c r="R329" s="71">
        <v>0</v>
      </c>
      <c r="S329" s="71">
        <v>3.5801221231689881</v>
      </c>
      <c r="T329" s="72"/>
      <c r="U329" s="71">
        <v>12437456</v>
      </c>
      <c r="V329" s="71">
        <v>2579</v>
      </c>
      <c r="W329" s="71">
        <v>238</v>
      </c>
      <c r="X329" s="71">
        <v>14198</v>
      </c>
      <c r="Y329" s="71">
        <v>19126</v>
      </c>
      <c r="Z329" s="71">
        <v>36121</v>
      </c>
      <c r="AA329" s="71">
        <v>13828</v>
      </c>
      <c r="AB329" s="71">
        <v>61319</v>
      </c>
      <c r="AC329" s="71">
        <v>0</v>
      </c>
      <c r="AD329" s="71">
        <v>3.5801221231689881</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156.55000000000001</v>
      </c>
      <c r="BK329" s="71">
        <v>0</v>
      </c>
      <c r="BL329" s="71">
        <v>0</v>
      </c>
      <c r="BM329" s="71">
        <v>0</v>
      </c>
      <c r="BN329" s="72"/>
      <c r="BO329" s="71">
        <v>0</v>
      </c>
      <c r="BP329" s="71">
        <v>0</v>
      </c>
      <c r="BQ329" s="71">
        <v>7</v>
      </c>
      <c r="BR329" s="71">
        <v>0</v>
      </c>
      <c r="BS329" s="71">
        <v>0</v>
      </c>
      <c r="BT329" s="71">
        <v>0</v>
      </c>
      <c r="BU329"/>
      <c r="BV329" s="70">
        <v>156.55000000000001</v>
      </c>
      <c r="BW329" s="70">
        <v>0</v>
      </c>
      <c r="BX329" s="70">
        <v>0</v>
      </c>
      <c r="BY329" s="70">
        <v>0</v>
      </c>
      <c r="BZ329" s="70">
        <v>0</v>
      </c>
      <c r="CA329" s="70">
        <v>0</v>
      </c>
      <c r="CB329" s="70">
        <v>0</v>
      </c>
      <c r="CC329" s="70">
        <v>0</v>
      </c>
      <c r="CD329" s="70">
        <v>0</v>
      </c>
    </row>
    <row r="330" spans="1:82">
      <c r="A330" s="70" t="s">
        <v>2061</v>
      </c>
      <c r="B330" s="70">
        <v>92</v>
      </c>
      <c r="C330" s="70">
        <v>7</v>
      </c>
      <c r="D330" s="70">
        <v>6</v>
      </c>
      <c r="E330" s="70">
        <v>2010</v>
      </c>
      <c r="F330" s="70" t="s">
        <v>177</v>
      </c>
      <c r="G330" s="1064" t="s">
        <v>2054</v>
      </c>
      <c r="H330" s="70" t="s">
        <v>2055</v>
      </c>
      <c r="I330" s="148"/>
      <c r="J330" s="71">
        <v>119.29306990709119</v>
      </c>
      <c r="K330" s="71">
        <v>5.1249086889653839</v>
      </c>
      <c r="L330" s="71">
        <v>10.67697536772482</v>
      </c>
      <c r="M330" s="71">
        <v>71.880303139983667</v>
      </c>
      <c r="N330" s="71">
        <v>77.388346275516597</v>
      </c>
      <c r="O330" s="71">
        <v>71.287437471275737</v>
      </c>
      <c r="P330" s="71">
        <v>68.776874804015662</v>
      </c>
      <c r="Q330" s="71">
        <v>3.6895182662958002</v>
      </c>
      <c r="R330" s="71">
        <v>0</v>
      </c>
      <c r="S330" s="71">
        <v>4.2599031929354556</v>
      </c>
      <c r="T330" s="72"/>
      <c r="U330" s="71">
        <v>14702621</v>
      </c>
      <c r="V330" s="71">
        <v>2579</v>
      </c>
      <c r="W330" s="71">
        <v>238</v>
      </c>
      <c r="X330" s="71">
        <v>14198</v>
      </c>
      <c r="Y330" s="71">
        <v>19139</v>
      </c>
      <c r="Z330" s="71">
        <v>36205</v>
      </c>
      <c r="AA330" s="71">
        <v>13497</v>
      </c>
      <c r="AB330" s="71">
        <v>60644</v>
      </c>
      <c r="AC330" s="71">
        <v>0</v>
      </c>
      <c r="AD330" s="71">
        <v>4.2599031929354556</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180.18299999999999</v>
      </c>
      <c r="BK330" s="71">
        <v>0</v>
      </c>
      <c r="BL330" s="71">
        <v>0</v>
      </c>
      <c r="BM330" s="71">
        <v>0</v>
      </c>
      <c r="BN330" s="72"/>
      <c r="BO330" s="71">
        <v>0</v>
      </c>
      <c r="BP330" s="71">
        <v>0</v>
      </c>
      <c r="BQ330" s="71">
        <v>7</v>
      </c>
      <c r="BR330" s="71">
        <v>0</v>
      </c>
      <c r="BS330" s="71">
        <v>0</v>
      </c>
      <c r="BT330" s="71">
        <v>0</v>
      </c>
      <c r="BU330"/>
      <c r="BV330" s="70">
        <v>180.18299999999999</v>
      </c>
      <c r="BW330" s="70">
        <v>0</v>
      </c>
      <c r="BX330" s="70">
        <v>0</v>
      </c>
      <c r="BY330" s="70">
        <v>0</v>
      </c>
      <c r="BZ330" s="70">
        <v>0</v>
      </c>
      <c r="CA330" s="70">
        <v>0</v>
      </c>
      <c r="CB330" s="70">
        <v>0</v>
      </c>
      <c r="CC330" s="70">
        <v>0</v>
      </c>
      <c r="CD330" s="70">
        <v>0</v>
      </c>
    </row>
    <row r="331" spans="1:82">
      <c r="A331" s="70" t="s">
        <v>2062</v>
      </c>
      <c r="B331" s="70">
        <v>93</v>
      </c>
      <c r="C331" s="70">
        <v>8</v>
      </c>
      <c r="D331" s="70">
        <v>6</v>
      </c>
      <c r="E331" s="70">
        <v>2011</v>
      </c>
      <c r="F331" s="70" t="s">
        <v>178</v>
      </c>
      <c r="G331" s="70" t="s">
        <v>2054</v>
      </c>
      <c r="H331" s="70" t="s">
        <v>2055</v>
      </c>
      <c r="I331" s="148"/>
      <c r="J331" s="71">
        <v>134.77038675526791</v>
      </c>
      <c r="K331" s="71">
        <v>6.8841067525568658</v>
      </c>
      <c r="L331" s="71">
        <v>9.9674879065100761</v>
      </c>
      <c r="M331" s="71">
        <v>83.65452955590591</v>
      </c>
      <c r="N331" s="71">
        <v>90.123717523196518</v>
      </c>
      <c r="O331" s="71">
        <v>70.608021818118075</v>
      </c>
      <c r="P331" s="71">
        <v>66.497375085840076</v>
      </c>
      <c r="Q331" s="71">
        <v>4.1583406120750004</v>
      </c>
      <c r="R331" s="71">
        <v>0</v>
      </c>
      <c r="S331" s="71">
        <v>4.7106735001347353</v>
      </c>
      <c r="T331" s="72"/>
      <c r="U331" s="71">
        <v>13696924</v>
      </c>
      <c r="V331" s="71">
        <v>2579</v>
      </c>
      <c r="W331" s="71">
        <v>238</v>
      </c>
      <c r="X331" s="71">
        <v>14198</v>
      </c>
      <c r="Y331" s="71">
        <v>19042</v>
      </c>
      <c r="Z331" s="71">
        <v>36639</v>
      </c>
      <c r="AA331" s="71">
        <v>13438</v>
      </c>
      <c r="AB331" s="71">
        <v>59255</v>
      </c>
      <c r="AC331" s="71">
        <v>0</v>
      </c>
      <c r="AD331" s="71">
        <v>4.7106735001347353</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197.90299999999999</v>
      </c>
      <c r="BK331" s="71">
        <v>0</v>
      </c>
      <c r="BL331" s="71">
        <v>0</v>
      </c>
      <c r="BM331" s="71">
        <v>0</v>
      </c>
      <c r="BN331" s="72"/>
      <c r="BO331" s="71">
        <v>0</v>
      </c>
      <c r="BP331" s="71">
        <v>0</v>
      </c>
      <c r="BQ331" s="71">
        <v>9</v>
      </c>
      <c r="BR331" s="71">
        <v>0</v>
      </c>
      <c r="BS331" s="71">
        <v>0</v>
      </c>
      <c r="BT331" s="71">
        <v>0</v>
      </c>
      <c r="BU331"/>
      <c r="BV331" s="70">
        <v>197.90299999999999</v>
      </c>
      <c r="BW331" s="70">
        <v>0</v>
      </c>
      <c r="BX331" s="70">
        <v>0</v>
      </c>
      <c r="BY331" s="70">
        <v>0</v>
      </c>
      <c r="BZ331" s="70">
        <v>0</v>
      </c>
      <c r="CA331" s="70">
        <v>0</v>
      </c>
      <c r="CB331" s="70">
        <v>0</v>
      </c>
      <c r="CC331" s="70">
        <v>0</v>
      </c>
      <c r="CD331" s="70">
        <v>0</v>
      </c>
    </row>
    <row r="332" spans="1:82">
      <c r="A332" s="70" t="s">
        <v>2063</v>
      </c>
      <c r="B332" s="70">
        <v>94</v>
      </c>
      <c r="C332" s="70">
        <v>9</v>
      </c>
      <c r="D332" s="70">
        <v>6</v>
      </c>
      <c r="E332" s="70">
        <v>2012</v>
      </c>
      <c r="F332" s="70" t="s">
        <v>179</v>
      </c>
      <c r="G332" s="70" t="s">
        <v>2054</v>
      </c>
      <c r="H332" s="70" t="s">
        <v>2055</v>
      </c>
      <c r="I332" s="148"/>
      <c r="J332" s="71">
        <v>151.8564542161964</v>
      </c>
      <c r="K332" s="71">
        <v>6.4625939286631011</v>
      </c>
      <c r="L332" s="71">
        <v>9.9972570426770915</v>
      </c>
      <c r="M332" s="71">
        <v>94.12145753396986</v>
      </c>
      <c r="N332" s="71">
        <v>96.101352421945464</v>
      </c>
      <c r="O332" s="71">
        <v>71.224429531052706</v>
      </c>
      <c r="P332" s="71">
        <v>66.890642022972798</v>
      </c>
      <c r="Q332" s="71">
        <v>4.4686221601211802</v>
      </c>
      <c r="R332" s="71">
        <v>0</v>
      </c>
      <c r="S332" s="71">
        <v>5.6390224217727178</v>
      </c>
      <c r="T332" s="72"/>
      <c r="U332" s="71">
        <v>14153897</v>
      </c>
      <c r="V332" s="71">
        <v>2579</v>
      </c>
      <c r="W332" s="71">
        <v>238</v>
      </c>
      <c r="X332" s="71">
        <v>14198</v>
      </c>
      <c r="Y332" s="71">
        <v>19096</v>
      </c>
      <c r="Z332" s="71">
        <v>37252</v>
      </c>
      <c r="AA332" s="71">
        <v>13441</v>
      </c>
      <c r="AB332" s="71">
        <v>58608</v>
      </c>
      <c r="AC332" s="71">
        <v>0</v>
      </c>
      <c r="AD332" s="71">
        <v>5.6390224217727178</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208.458</v>
      </c>
      <c r="BK332" s="71">
        <v>0</v>
      </c>
      <c r="BL332" s="71">
        <v>0</v>
      </c>
      <c r="BM332" s="71">
        <v>0</v>
      </c>
      <c r="BN332" s="72"/>
      <c r="BO332" s="71">
        <v>0</v>
      </c>
      <c r="BP332" s="71">
        <v>0</v>
      </c>
      <c r="BQ332" s="71">
        <v>9</v>
      </c>
      <c r="BR332" s="71">
        <v>0</v>
      </c>
      <c r="BS332" s="71">
        <v>0</v>
      </c>
      <c r="BT332" s="71">
        <v>0</v>
      </c>
      <c r="BU332"/>
      <c r="BV332" s="70">
        <v>208.458</v>
      </c>
      <c r="BW332" s="70">
        <v>0</v>
      </c>
      <c r="BX332" s="70">
        <v>0</v>
      </c>
      <c r="BY332" s="70">
        <v>0</v>
      </c>
      <c r="BZ332" s="70">
        <v>0</v>
      </c>
      <c r="CA332" s="70">
        <v>0</v>
      </c>
      <c r="CB332" s="70">
        <v>0</v>
      </c>
      <c r="CC332" s="70">
        <v>0</v>
      </c>
      <c r="CD332" s="70">
        <v>0</v>
      </c>
    </row>
    <row r="333" spans="1:82">
      <c r="A333" s="70" t="s">
        <v>2064</v>
      </c>
      <c r="B333" s="70">
        <v>95</v>
      </c>
      <c r="C333" s="70">
        <v>10</v>
      </c>
      <c r="D333" s="70">
        <v>6</v>
      </c>
      <c r="E333" s="70">
        <v>2013</v>
      </c>
      <c r="F333" s="70" t="s">
        <v>180</v>
      </c>
      <c r="G333" s="70" t="s">
        <v>2054</v>
      </c>
      <c r="H333" s="70" t="s">
        <v>2055</v>
      </c>
      <c r="I333" s="148"/>
      <c r="J333" s="71">
        <v>122.8340154083796</v>
      </c>
      <c r="K333" s="71">
        <v>5.4865768965943111</v>
      </c>
      <c r="L333" s="71">
        <v>7.2524818236288882</v>
      </c>
      <c r="M333" s="71">
        <v>81.232756261378114</v>
      </c>
      <c r="N333" s="71">
        <v>95.365486182233752</v>
      </c>
      <c r="O333" s="71">
        <v>69.155825429674692</v>
      </c>
      <c r="P333" s="71">
        <v>67.627236747434679</v>
      </c>
      <c r="Q333" s="71">
        <v>4.5096355986358896</v>
      </c>
      <c r="R333" s="71">
        <v>0</v>
      </c>
      <c r="S333" s="71">
        <v>6.8469232070213666</v>
      </c>
      <c r="T333" s="72"/>
      <c r="U333" s="71">
        <v>12587314</v>
      </c>
      <c r="V333" s="71">
        <v>2579</v>
      </c>
      <c r="W333" s="71">
        <v>238</v>
      </c>
      <c r="X333" s="71">
        <v>14198</v>
      </c>
      <c r="Y333" s="71">
        <v>19266</v>
      </c>
      <c r="Z333" s="71">
        <v>37785</v>
      </c>
      <c r="AA333" s="71">
        <v>13538</v>
      </c>
      <c r="AB333" s="71">
        <v>58298</v>
      </c>
      <c r="AC333" s="71">
        <v>0</v>
      </c>
      <c r="AD333" s="71">
        <v>6.8469232070213666</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220.315</v>
      </c>
      <c r="BK333" s="71">
        <v>0</v>
      </c>
      <c r="BL333" s="71">
        <v>0</v>
      </c>
      <c r="BM333" s="71">
        <v>0</v>
      </c>
      <c r="BN333" s="72"/>
      <c r="BO333" s="71">
        <v>0</v>
      </c>
      <c r="BP333" s="71">
        <v>0</v>
      </c>
      <c r="BQ333" s="71">
        <v>9</v>
      </c>
      <c r="BR333" s="71">
        <v>0</v>
      </c>
      <c r="BS333" s="71">
        <v>0</v>
      </c>
      <c r="BT333" s="71">
        <v>0</v>
      </c>
      <c r="BU333"/>
      <c r="BV333" s="70">
        <v>220.315</v>
      </c>
      <c r="BW333" s="70">
        <v>0</v>
      </c>
      <c r="BX333" s="70">
        <v>0</v>
      </c>
      <c r="BY333" s="70">
        <v>0</v>
      </c>
      <c r="BZ333" s="70">
        <v>0</v>
      </c>
      <c r="CA333" s="70">
        <v>0</v>
      </c>
      <c r="CB333" s="70">
        <v>0</v>
      </c>
      <c r="CC333" s="70">
        <v>0</v>
      </c>
      <c r="CD333" s="70">
        <v>0</v>
      </c>
    </row>
    <row r="334" spans="1:82">
      <c r="A334" s="70" t="s">
        <v>2065</v>
      </c>
      <c r="B334" s="70">
        <v>96</v>
      </c>
      <c r="C334" s="70">
        <v>11</v>
      </c>
      <c r="D334" s="70">
        <v>6</v>
      </c>
      <c r="E334" s="70">
        <v>2014</v>
      </c>
      <c r="F334" s="70" t="s">
        <v>181</v>
      </c>
      <c r="G334" s="70" t="s">
        <v>2054</v>
      </c>
      <c r="H334" s="70" t="s">
        <v>2055</v>
      </c>
      <c r="I334" s="148"/>
      <c r="J334" s="71">
        <v>132.70966884126969</v>
      </c>
      <c r="K334" s="71">
        <v>6.2532541783840827</v>
      </c>
      <c r="L334" s="71">
        <v>9.4085055927557075</v>
      </c>
      <c r="M334" s="71">
        <v>91.016732424769231</v>
      </c>
      <c r="N334" s="71">
        <v>94.510875623464045</v>
      </c>
      <c r="O334" s="71">
        <v>66.721202781595295</v>
      </c>
      <c r="P334" s="71">
        <v>68.495949688440504</v>
      </c>
      <c r="Q334" s="71">
        <v>4.2803408649139802</v>
      </c>
      <c r="R334" s="71">
        <v>0</v>
      </c>
      <c r="S334" s="71">
        <v>7.1195740958029754</v>
      </c>
      <c r="T334" s="72"/>
      <c r="U334" s="71">
        <v>14626308</v>
      </c>
      <c r="V334" s="71">
        <v>2706</v>
      </c>
      <c r="W334" s="71">
        <v>205</v>
      </c>
      <c r="X334" s="71">
        <v>14228</v>
      </c>
      <c r="Y334" s="71">
        <v>19549</v>
      </c>
      <c r="Z334" s="71">
        <v>38395</v>
      </c>
      <c r="AA334" s="71">
        <v>13641</v>
      </c>
      <c r="AB334" s="71">
        <v>57673</v>
      </c>
      <c r="AC334" s="71">
        <v>0</v>
      </c>
      <c r="AD334" s="71">
        <v>7.1195740958029754</v>
      </c>
      <c r="AE334" s="72"/>
      <c r="AF334" s="71"/>
      <c r="AG334" s="71"/>
      <c r="AH334" s="71"/>
      <c r="AI334" s="71"/>
      <c r="AJ334" s="71"/>
      <c r="AK334" s="71"/>
      <c r="AL334" s="71"/>
      <c r="AM334" s="71"/>
      <c r="AN334" s="71"/>
      <c r="AO334" s="71"/>
      <c r="AP334" s="71"/>
      <c r="AQ334" s="72"/>
      <c r="AR334" s="71">
        <v>1058</v>
      </c>
      <c r="AS334" s="71">
        <v>172</v>
      </c>
      <c r="AT334" s="71">
        <v>0</v>
      </c>
      <c r="AU334" s="71">
        <v>0</v>
      </c>
      <c r="AV334" s="71">
        <v>0</v>
      </c>
      <c r="AW334" s="71">
        <v>0</v>
      </c>
      <c r="AX334" s="71"/>
      <c r="AY334" s="72"/>
      <c r="AZ334" s="71">
        <v>4617.8999999999996</v>
      </c>
      <c r="BA334" s="71">
        <v>12608.2</v>
      </c>
      <c r="BB334" s="71">
        <v>0</v>
      </c>
      <c r="BC334" s="71">
        <v>0</v>
      </c>
      <c r="BD334" s="71">
        <v>0</v>
      </c>
      <c r="BE334" s="71">
        <v>0</v>
      </c>
      <c r="BF334" s="71"/>
      <c r="BG334" s="72"/>
      <c r="BH334" s="71">
        <v>0</v>
      </c>
      <c r="BI334" s="71">
        <v>0</v>
      </c>
      <c r="BJ334" s="71">
        <v>210.02600000000001</v>
      </c>
      <c r="BK334" s="71">
        <v>0</v>
      </c>
      <c r="BL334" s="71">
        <v>0</v>
      </c>
      <c r="BM334" s="71">
        <v>0</v>
      </c>
      <c r="BN334" s="72"/>
      <c r="BO334" s="71">
        <v>0</v>
      </c>
      <c r="BP334" s="71">
        <v>0</v>
      </c>
      <c r="BQ334" s="71">
        <v>9</v>
      </c>
      <c r="BR334" s="71">
        <v>0</v>
      </c>
      <c r="BS334" s="71">
        <v>0</v>
      </c>
      <c r="BT334" s="71">
        <v>0</v>
      </c>
      <c r="BU334"/>
      <c r="BV334" s="70">
        <v>210.02600000000001</v>
      </c>
      <c r="BW334" s="70">
        <v>0</v>
      </c>
      <c r="BX334" s="70">
        <v>0</v>
      </c>
      <c r="BY334" s="70">
        <v>0</v>
      </c>
      <c r="BZ334" s="70">
        <v>0</v>
      </c>
      <c r="CA334" s="70">
        <v>0</v>
      </c>
      <c r="CB334" s="70">
        <v>0</v>
      </c>
      <c r="CC334" s="70">
        <v>0</v>
      </c>
      <c r="CD334" s="70">
        <v>0</v>
      </c>
    </row>
    <row r="335" spans="1:82">
      <c r="A335" s="70" t="s">
        <v>2066</v>
      </c>
      <c r="B335" s="70">
        <v>97</v>
      </c>
      <c r="C335" s="70">
        <v>12</v>
      </c>
      <c r="D335" s="70">
        <v>6</v>
      </c>
      <c r="E335" s="70">
        <v>2015</v>
      </c>
      <c r="F335" s="70" t="s">
        <v>182</v>
      </c>
      <c r="G335" s="70" t="s">
        <v>2054</v>
      </c>
      <c r="H335" s="70" t="s">
        <v>2055</v>
      </c>
      <c r="I335" s="148"/>
      <c r="J335" s="71">
        <v>127.309190341696</v>
      </c>
      <c r="K335" s="71">
        <v>6.3195868165501388</v>
      </c>
      <c r="L335" s="71">
        <v>9.5704046840483965</v>
      </c>
      <c r="M335" s="71">
        <v>89.542140629427223</v>
      </c>
      <c r="N335" s="71">
        <v>85.307959584569844</v>
      </c>
      <c r="O335" s="71">
        <v>66.071434752993724</v>
      </c>
      <c r="P335" s="71">
        <v>68.741026747011546</v>
      </c>
      <c r="Q335" s="71">
        <v>4.1385208041735204</v>
      </c>
      <c r="R335" s="71">
        <v>0</v>
      </c>
      <c r="S335" s="71">
        <v>5.7955586176960967</v>
      </c>
      <c r="T335" s="72"/>
      <c r="U335" s="71">
        <v>15535455</v>
      </c>
      <c r="V335" s="71">
        <v>2706</v>
      </c>
      <c r="W335" s="71">
        <v>205</v>
      </c>
      <c r="X335" s="71">
        <v>14228</v>
      </c>
      <c r="Y335" s="71">
        <v>19680</v>
      </c>
      <c r="Z335" s="71">
        <v>38387</v>
      </c>
      <c r="AA335" s="71">
        <v>13679</v>
      </c>
      <c r="AB335" s="71">
        <v>56962</v>
      </c>
      <c r="AC335" s="71">
        <v>0</v>
      </c>
      <c r="AD335" s="71">
        <v>5.7955586176960967</v>
      </c>
      <c r="AE335" s="72"/>
      <c r="AF335" s="71">
        <v>135417537.46486479</v>
      </c>
      <c r="AG335" s="71">
        <v>4647145.137155219</v>
      </c>
      <c r="AH335" s="71">
        <v>1664616.4991933759</v>
      </c>
      <c r="AI335" s="71">
        <v>100252198.3343344</v>
      </c>
      <c r="AJ335" s="71">
        <v>113531124.3004645</v>
      </c>
      <c r="AK335" s="71">
        <v>0</v>
      </c>
      <c r="AL335" s="71">
        <v>0</v>
      </c>
      <c r="AM335" s="71">
        <v>7806403.1533969529</v>
      </c>
      <c r="AN335" s="71">
        <v>0</v>
      </c>
      <c r="AO335" s="71">
        <v>0</v>
      </c>
      <c r="AP335" s="71">
        <v>363319024.88940924</v>
      </c>
      <c r="AQ335" s="72"/>
      <c r="AR335" s="71">
        <v>1174</v>
      </c>
      <c r="AS335" s="71">
        <v>247</v>
      </c>
      <c r="AT335" s="71">
        <v>0</v>
      </c>
      <c r="AU335" s="71">
        <v>0</v>
      </c>
      <c r="AV335" s="71">
        <v>0</v>
      </c>
      <c r="AW335" s="71">
        <v>0</v>
      </c>
      <c r="AX335" s="71"/>
      <c r="AY335" s="72"/>
      <c r="AZ335" s="71">
        <v>5233.6000000000004</v>
      </c>
      <c r="BA335" s="71">
        <v>24004.9</v>
      </c>
      <c r="BB335" s="71">
        <v>0</v>
      </c>
      <c r="BC335" s="71">
        <v>0</v>
      </c>
      <c r="BD335" s="71">
        <v>0</v>
      </c>
      <c r="BE335" s="71">
        <v>0</v>
      </c>
      <c r="BF335" s="71"/>
      <c r="BG335" s="72"/>
      <c r="BH335" s="71">
        <v>0</v>
      </c>
      <c r="BI335" s="71">
        <v>0</v>
      </c>
      <c r="BJ335" s="71">
        <v>172.14099999999999</v>
      </c>
      <c r="BK335" s="71">
        <v>0</v>
      </c>
      <c r="BL335" s="71">
        <v>0</v>
      </c>
      <c r="BM335" s="71">
        <v>0</v>
      </c>
      <c r="BN335" s="72"/>
      <c r="BO335" s="71">
        <v>0</v>
      </c>
      <c r="BP335" s="71">
        <v>0</v>
      </c>
      <c r="BQ335" s="71">
        <v>9</v>
      </c>
      <c r="BR335" s="71">
        <v>0</v>
      </c>
      <c r="BS335" s="71">
        <v>0</v>
      </c>
      <c r="BT335" s="71">
        <v>0</v>
      </c>
      <c r="BU335"/>
      <c r="BV335" s="70">
        <v>172.14099999999999</v>
      </c>
      <c r="BW335" s="70">
        <v>0</v>
      </c>
      <c r="BX335" s="70">
        <v>0</v>
      </c>
      <c r="BY335" s="70">
        <v>0</v>
      </c>
      <c r="BZ335" s="70">
        <v>0</v>
      </c>
      <c r="CA335" s="70">
        <v>0</v>
      </c>
      <c r="CB335" s="70">
        <v>0</v>
      </c>
      <c r="CC335" s="70">
        <v>0</v>
      </c>
      <c r="CD335" s="70">
        <v>0</v>
      </c>
    </row>
    <row r="336" spans="1:82">
      <c r="A336" s="70" t="s">
        <v>2067</v>
      </c>
      <c r="B336" s="70">
        <v>98</v>
      </c>
      <c r="C336" s="70">
        <v>13</v>
      </c>
      <c r="D336" s="70">
        <v>6</v>
      </c>
      <c r="E336" s="70">
        <v>2016</v>
      </c>
      <c r="F336" s="70" t="s">
        <v>155</v>
      </c>
      <c r="G336" s="70" t="s">
        <v>2054</v>
      </c>
      <c r="H336" s="70" t="s">
        <v>2055</v>
      </c>
      <c r="I336" s="148"/>
      <c r="J336" s="71">
        <v>136.81409000233734</v>
      </c>
      <c r="K336" s="71">
        <v>6.4916554802220627</v>
      </c>
      <c r="L336" s="71">
        <v>10.492929681200922</v>
      </c>
      <c r="M336" s="71">
        <v>65.417197482474336</v>
      </c>
      <c r="N336" s="71">
        <v>79.838908407860458</v>
      </c>
      <c r="O336" s="71">
        <v>65.658464330376049</v>
      </c>
      <c r="P336" s="71">
        <v>67.477930220235251</v>
      </c>
      <c r="Q336" s="71">
        <v>3.974676103276547</v>
      </c>
      <c r="R336" s="71">
        <v>0</v>
      </c>
      <c r="S336" s="71">
        <v>7.4625339955175898</v>
      </c>
      <c r="T336" s="72"/>
      <c r="U336" s="71">
        <v>16451786</v>
      </c>
      <c r="V336" s="71">
        <v>2706</v>
      </c>
      <c r="W336" s="71">
        <v>205</v>
      </c>
      <c r="X336" s="71">
        <v>14228</v>
      </c>
      <c r="Y336" s="71">
        <v>19796</v>
      </c>
      <c r="Z336" s="71">
        <v>38616</v>
      </c>
      <c r="AA336" s="71">
        <v>13888</v>
      </c>
      <c r="AB336" s="71">
        <v>56273</v>
      </c>
      <c r="AC336" s="71">
        <v>0</v>
      </c>
      <c r="AD336" s="71">
        <v>7.4625339955175898</v>
      </c>
      <c r="AE336" s="72"/>
      <c r="AF336" s="71">
        <v>151934459.32478869</v>
      </c>
      <c r="AG336" s="71">
        <v>4580812.447215979</v>
      </c>
      <c r="AH336" s="71">
        <v>1464546.724784065</v>
      </c>
      <c r="AI336" s="71">
        <v>89296699.869035408</v>
      </c>
      <c r="AJ336" s="71">
        <v>101779108.2294779</v>
      </c>
      <c r="AK336" s="71">
        <v>0</v>
      </c>
      <c r="AL336" s="71">
        <v>0</v>
      </c>
      <c r="AM336" s="71">
        <v>7717970.0443179533</v>
      </c>
      <c r="AN336" s="71">
        <v>0</v>
      </c>
      <c r="AO336" s="71">
        <v>0</v>
      </c>
      <c r="AP336" s="71">
        <v>356773596.63962001</v>
      </c>
      <c r="AQ336" s="72"/>
      <c r="AR336" s="71">
        <v>1295</v>
      </c>
      <c r="AS336" s="71">
        <v>291</v>
      </c>
      <c r="AT336" s="71">
        <v>0</v>
      </c>
      <c r="AU336" s="71">
        <v>0</v>
      </c>
      <c r="AV336" s="71">
        <v>0</v>
      </c>
      <c r="AW336" s="71">
        <v>0</v>
      </c>
      <c r="AX336" s="71"/>
      <c r="AY336" s="72"/>
      <c r="AZ336" s="71">
        <v>5866.5</v>
      </c>
      <c r="BA336" s="71">
        <v>28181</v>
      </c>
      <c r="BB336" s="71">
        <v>0</v>
      </c>
      <c r="BC336" s="71">
        <v>0</v>
      </c>
      <c r="BD336" s="71">
        <v>0</v>
      </c>
      <c r="BE336" s="71">
        <v>0</v>
      </c>
      <c r="BF336" s="71"/>
      <c r="BG336" s="72"/>
      <c r="BH336" s="71">
        <v>0</v>
      </c>
      <c r="BI336" s="71">
        <v>0</v>
      </c>
      <c r="BJ336" s="71">
        <v>160.76900000000001</v>
      </c>
      <c r="BK336" s="71">
        <v>0</v>
      </c>
      <c r="BL336" s="71">
        <v>0</v>
      </c>
      <c r="BM336" s="71">
        <v>0</v>
      </c>
      <c r="BN336" s="72"/>
      <c r="BO336" s="71">
        <v>0</v>
      </c>
      <c r="BP336" s="71">
        <v>0</v>
      </c>
      <c r="BQ336" s="71">
        <v>9</v>
      </c>
      <c r="BR336" s="71">
        <v>0</v>
      </c>
      <c r="BS336" s="71">
        <v>0</v>
      </c>
      <c r="BT336" s="71">
        <v>0</v>
      </c>
      <c r="BU336"/>
      <c r="BV336" s="70">
        <v>160.76900000000001</v>
      </c>
      <c r="BW336" s="70">
        <v>0</v>
      </c>
      <c r="BX336" s="70">
        <v>0</v>
      </c>
      <c r="BY336" s="70">
        <v>0</v>
      </c>
      <c r="BZ336" s="70">
        <v>0</v>
      </c>
      <c r="CA336" s="70">
        <v>0</v>
      </c>
      <c r="CB336" s="70">
        <v>0</v>
      </c>
      <c r="CC336" s="70">
        <v>0</v>
      </c>
      <c r="CD336" s="70">
        <v>0</v>
      </c>
    </row>
    <row r="337" spans="1:82">
      <c r="A337" s="70" t="s">
        <v>2068</v>
      </c>
      <c r="B337" s="70">
        <v>99</v>
      </c>
      <c r="C337" s="70">
        <v>14</v>
      </c>
      <c r="D337" s="70">
        <v>6</v>
      </c>
      <c r="E337" s="70">
        <v>2017</v>
      </c>
      <c r="F337" s="70" t="s">
        <v>156</v>
      </c>
      <c r="G337" s="70" t="s">
        <v>2054</v>
      </c>
      <c r="H337" s="70" t="s">
        <v>2055</v>
      </c>
      <c r="I337" s="148"/>
      <c r="J337" s="71">
        <v>145.13322381542673</v>
      </c>
      <c r="K337" s="71">
        <v>6.6725152531203138</v>
      </c>
      <c r="L337" s="71">
        <v>10.871001849240312</v>
      </c>
      <c r="M337" s="71">
        <v>60.634052664684582</v>
      </c>
      <c r="N337" s="71">
        <v>85.095217961460932</v>
      </c>
      <c r="O337" s="71">
        <v>64.526862948095641</v>
      </c>
      <c r="P337" s="71">
        <v>66.833224162836373</v>
      </c>
      <c r="Q337" s="71">
        <v>3.7947638028289701</v>
      </c>
      <c r="R337" s="71">
        <v>0</v>
      </c>
      <c r="S337" s="71">
        <v>4.3906725103555431</v>
      </c>
      <c r="T337" s="72"/>
      <c r="U337" s="71">
        <v>18450550</v>
      </c>
      <c r="V337" s="71">
        <v>2706</v>
      </c>
      <c r="W337" s="71">
        <v>205</v>
      </c>
      <c r="X337" s="71">
        <v>14228</v>
      </c>
      <c r="Y337" s="71">
        <v>19883</v>
      </c>
      <c r="Z337" s="71">
        <v>38580</v>
      </c>
      <c r="AA337" s="71">
        <v>13843</v>
      </c>
      <c r="AB337" s="71">
        <v>55558</v>
      </c>
      <c r="AC337" s="71">
        <v>0</v>
      </c>
      <c r="AD337" s="71">
        <v>4.3906725103555431</v>
      </c>
      <c r="AE337" s="72"/>
      <c r="AF337" s="71">
        <v>164715686.85365489</v>
      </c>
      <c r="AG337" s="71">
        <v>4798481.6195542933</v>
      </c>
      <c r="AH337" s="71">
        <v>2050887.280584326</v>
      </c>
      <c r="AI337" s="71">
        <v>87595206.002076045</v>
      </c>
      <c r="AJ337" s="71">
        <v>112477137.8199089</v>
      </c>
      <c r="AK337" s="71">
        <v>0</v>
      </c>
      <c r="AL337" s="71">
        <v>0</v>
      </c>
      <c r="AM337" s="71">
        <v>7631829.2399024898</v>
      </c>
      <c r="AN337" s="71">
        <v>0</v>
      </c>
      <c r="AO337" s="71">
        <v>0</v>
      </c>
      <c r="AP337" s="71">
        <v>379269228.81568098</v>
      </c>
      <c r="AQ337" s="72"/>
      <c r="AR337" s="71">
        <v>1416</v>
      </c>
      <c r="AS337" s="71">
        <v>331</v>
      </c>
      <c r="AT337" s="71">
        <v>1</v>
      </c>
      <c r="AU337" s="71">
        <v>0</v>
      </c>
      <c r="AV337" s="71">
        <v>0</v>
      </c>
      <c r="AW337" s="71">
        <v>0</v>
      </c>
      <c r="AX337" s="71"/>
      <c r="AY337" s="72"/>
      <c r="AZ337" s="71">
        <v>6503.4</v>
      </c>
      <c r="BA337" s="71">
        <v>65268.1</v>
      </c>
      <c r="BB337" s="71">
        <v>19.5</v>
      </c>
      <c r="BC337" s="71">
        <v>0</v>
      </c>
      <c r="BD337" s="71">
        <v>0</v>
      </c>
      <c r="BE337" s="71">
        <v>0</v>
      </c>
      <c r="BF337" s="71"/>
      <c r="BG337" s="72"/>
      <c r="BH337" s="71">
        <v>0</v>
      </c>
      <c r="BI337" s="71">
        <v>0</v>
      </c>
      <c r="BJ337" s="71">
        <v>183.351</v>
      </c>
      <c r="BK337" s="71">
        <v>0</v>
      </c>
      <c r="BL337" s="71">
        <v>0</v>
      </c>
      <c r="BM337" s="71">
        <v>0</v>
      </c>
      <c r="BN337" s="72"/>
      <c r="BO337" s="71">
        <v>0</v>
      </c>
      <c r="BP337" s="71">
        <v>0</v>
      </c>
      <c r="BQ337" s="71">
        <v>10</v>
      </c>
      <c r="BR337" s="71">
        <v>0</v>
      </c>
      <c r="BS337" s="71">
        <v>0</v>
      </c>
      <c r="BT337" s="71">
        <v>0</v>
      </c>
      <c r="BU337"/>
      <c r="BV337" s="70">
        <v>183.351</v>
      </c>
      <c r="BW337" s="70">
        <v>0</v>
      </c>
      <c r="BX337" s="70">
        <v>0</v>
      </c>
      <c r="BY337" s="70">
        <v>0</v>
      </c>
      <c r="BZ337" s="70">
        <v>0</v>
      </c>
      <c r="CA337" s="70">
        <v>0</v>
      </c>
      <c r="CB337" s="70">
        <v>0</v>
      </c>
      <c r="CC337" s="70">
        <v>0</v>
      </c>
      <c r="CD337" s="70">
        <v>0</v>
      </c>
    </row>
    <row r="338" spans="1:82">
      <c r="A338" s="70" t="s">
        <v>2069</v>
      </c>
      <c r="B338" s="70">
        <v>100</v>
      </c>
      <c r="C338" s="70">
        <v>15</v>
      </c>
      <c r="D338" s="70">
        <v>6</v>
      </c>
      <c r="E338" s="70">
        <v>2018</v>
      </c>
      <c r="F338" s="70" t="s">
        <v>183</v>
      </c>
      <c r="G338" s="70" t="s">
        <v>2054</v>
      </c>
      <c r="H338" s="70" t="s">
        <v>2055</v>
      </c>
      <c r="I338" s="148"/>
      <c r="J338" s="71">
        <v>161.10864132967851</v>
      </c>
      <c r="K338" s="71">
        <v>6.3421705029542599</v>
      </c>
      <c r="L338" s="71">
        <v>9.8577573968183376</v>
      </c>
      <c r="M338" s="71">
        <v>64.311813780965934</v>
      </c>
      <c r="N338" s="71">
        <v>78.787687944985151</v>
      </c>
      <c r="O338" s="71">
        <v>63.076581114325705</v>
      </c>
      <c r="P338" s="71">
        <v>65.551345199468884</v>
      </c>
      <c r="Q338" s="71">
        <v>3.4892416392467198</v>
      </c>
      <c r="R338" s="71">
        <v>0</v>
      </c>
      <c r="S338" s="71">
        <v>5.039541392216929</v>
      </c>
      <c r="T338" s="72"/>
      <c r="U338" s="71">
        <v>19752354</v>
      </c>
      <c r="V338" s="71">
        <v>2706</v>
      </c>
      <c r="W338" s="71">
        <v>205</v>
      </c>
      <c r="X338" s="71">
        <v>14228</v>
      </c>
      <c r="Y338" s="71">
        <v>20056</v>
      </c>
      <c r="Z338" s="71">
        <v>38435</v>
      </c>
      <c r="AA338" s="71">
        <v>13714</v>
      </c>
      <c r="AB338" s="71">
        <v>55052</v>
      </c>
      <c r="AC338" s="71">
        <v>0</v>
      </c>
      <c r="AD338" s="71">
        <v>5.039541392216929</v>
      </c>
      <c r="AE338" s="72"/>
      <c r="AF338" s="71">
        <v>184512394.795647</v>
      </c>
      <c r="AG338" s="71">
        <v>4264798.5158430636</v>
      </c>
      <c r="AH338" s="71">
        <v>1944512.045543544</v>
      </c>
      <c r="AI338" s="71">
        <v>87373527.891996711</v>
      </c>
      <c r="AJ338" s="71">
        <v>99723773.662093475</v>
      </c>
      <c r="AK338" s="71">
        <v>0</v>
      </c>
      <c r="AL338" s="71">
        <v>0</v>
      </c>
      <c r="AM338" s="71">
        <v>7577968.946897693</v>
      </c>
      <c r="AN338" s="71">
        <v>0</v>
      </c>
      <c r="AO338" s="71">
        <v>0</v>
      </c>
      <c r="AP338" s="71">
        <v>385396975.8580215</v>
      </c>
      <c r="AQ338" s="72"/>
      <c r="AR338" s="71">
        <v>1536</v>
      </c>
      <c r="AS338" s="71">
        <v>359</v>
      </c>
      <c r="AT338" s="71">
        <v>1</v>
      </c>
      <c r="AU338" s="71">
        <v>0</v>
      </c>
      <c r="AV338" s="71">
        <v>0</v>
      </c>
      <c r="AW338" s="71">
        <v>0</v>
      </c>
      <c r="AX338" s="71"/>
      <c r="AY338" s="72"/>
      <c r="AZ338" s="71">
        <v>7156.4</v>
      </c>
      <c r="BA338" s="71">
        <v>69186.399999999994</v>
      </c>
      <c r="BB338" s="71">
        <v>20</v>
      </c>
      <c r="BC338" s="71">
        <v>0</v>
      </c>
      <c r="BD338" s="71">
        <v>0</v>
      </c>
      <c r="BE338" s="71">
        <v>0</v>
      </c>
      <c r="BF338" s="71"/>
      <c r="BG338" s="72"/>
      <c r="BH338" s="71">
        <v>0</v>
      </c>
      <c r="BI338" s="71">
        <v>0</v>
      </c>
      <c r="BJ338" s="71">
        <v>193.27</v>
      </c>
      <c r="BK338" s="71">
        <v>0</v>
      </c>
      <c r="BL338" s="71">
        <v>0</v>
      </c>
      <c r="BM338" s="71">
        <v>0</v>
      </c>
      <c r="BN338" s="72"/>
      <c r="BO338" s="71">
        <v>0</v>
      </c>
      <c r="BP338" s="71">
        <v>0</v>
      </c>
      <c r="BQ338" s="71">
        <v>10</v>
      </c>
      <c r="BR338" s="71">
        <v>0</v>
      </c>
      <c r="BS338" s="71">
        <v>0</v>
      </c>
      <c r="BT338" s="71">
        <v>0</v>
      </c>
      <c r="BU338"/>
      <c r="BV338" s="70">
        <v>193.27</v>
      </c>
      <c r="BW338" s="70">
        <v>0</v>
      </c>
      <c r="BX338" s="70">
        <v>0</v>
      </c>
      <c r="BY338" s="70">
        <v>0</v>
      </c>
      <c r="BZ338" s="70">
        <v>0</v>
      </c>
      <c r="CA338" s="70">
        <v>0</v>
      </c>
      <c r="CB338" s="70">
        <v>0</v>
      </c>
      <c r="CC338" s="70">
        <v>0</v>
      </c>
      <c r="CD338" s="70">
        <v>0</v>
      </c>
    </row>
    <row r="339" spans="1:82">
      <c r="A339" s="70" t="s">
        <v>2070</v>
      </c>
      <c r="B339" s="70">
        <v>101</v>
      </c>
      <c r="C339" s="70">
        <v>16</v>
      </c>
      <c r="D339" s="70">
        <v>6</v>
      </c>
      <c r="E339" s="70">
        <v>2019</v>
      </c>
      <c r="F339" s="70" t="s">
        <v>158</v>
      </c>
      <c r="G339" s="70" t="s">
        <v>2054</v>
      </c>
      <c r="H339" s="70" t="s">
        <v>2055</v>
      </c>
      <c r="I339" s="148"/>
      <c r="J339" s="71">
        <v>157.80406021592415</v>
      </c>
      <c r="K339" s="71">
        <v>5.8707607531343831</v>
      </c>
      <c r="L339" s="71">
        <v>9.9548818539075725</v>
      </c>
      <c r="M339" s="71">
        <v>64.385796713215967</v>
      </c>
      <c r="N339" s="71">
        <v>76.900201512013879</v>
      </c>
      <c r="O339" s="71">
        <v>61.180351492096548</v>
      </c>
      <c r="P339" s="71">
        <v>64.851350581815637</v>
      </c>
      <c r="Q339" s="71">
        <v>3.3479028306997001</v>
      </c>
      <c r="R339" s="71">
        <v>0</v>
      </c>
      <c r="S339" s="71">
        <v>6.6246244585779248</v>
      </c>
      <c r="T339" s="72"/>
      <c r="U339" s="71">
        <v>19381307</v>
      </c>
      <c r="V339" s="71">
        <v>2706</v>
      </c>
      <c r="W339" s="71">
        <v>205</v>
      </c>
      <c r="X339" s="71">
        <v>14228</v>
      </c>
      <c r="Y339" s="71">
        <v>20105</v>
      </c>
      <c r="Z339" s="71">
        <v>38303</v>
      </c>
      <c r="AA339" s="71">
        <v>13466</v>
      </c>
      <c r="AB339" s="71">
        <v>54252</v>
      </c>
      <c r="AC339" s="71">
        <v>0</v>
      </c>
      <c r="AD339" s="71">
        <v>6.6246244585779248</v>
      </c>
      <c r="AE339" s="72"/>
      <c r="AF339" s="71">
        <v>191226852.31025261</v>
      </c>
      <c r="AG339" s="71">
        <v>4129584.2572013559</v>
      </c>
      <c r="AH339" s="71">
        <v>2041269.7832076759</v>
      </c>
      <c r="AI339" s="71">
        <v>93344532.871170968</v>
      </c>
      <c r="AJ339" s="71">
        <v>103973284.43167301</v>
      </c>
      <c r="AK339" s="71">
        <v>0</v>
      </c>
      <c r="AL339" s="71">
        <v>0</v>
      </c>
      <c r="AM339" s="71">
        <v>7388713.9911626605</v>
      </c>
      <c r="AN339" s="71">
        <v>0</v>
      </c>
      <c r="AO339" s="71">
        <v>0</v>
      </c>
      <c r="AP339" s="71">
        <v>402104237.64466828</v>
      </c>
      <c r="AQ339" s="72"/>
      <c r="AR339" s="71">
        <v>1620</v>
      </c>
      <c r="AS339" s="71">
        <v>391</v>
      </c>
      <c r="AT339" s="71">
        <v>1</v>
      </c>
      <c r="AU339" s="71">
        <v>0</v>
      </c>
      <c r="AV339" s="71">
        <v>0</v>
      </c>
      <c r="AW339" s="71">
        <v>0</v>
      </c>
      <c r="AX339" s="71"/>
      <c r="AY339" s="72"/>
      <c r="AZ339" s="71">
        <v>7594.4</v>
      </c>
      <c r="BA339" s="71">
        <v>73137</v>
      </c>
      <c r="BB339" s="71">
        <v>19.5</v>
      </c>
      <c r="BC339" s="71">
        <v>0</v>
      </c>
      <c r="BD339" s="71">
        <v>0</v>
      </c>
      <c r="BE339" s="71">
        <v>0</v>
      </c>
      <c r="BF339" s="71"/>
      <c r="BG339" s="72"/>
      <c r="BH339" s="71">
        <v>0</v>
      </c>
      <c r="BI339" s="71">
        <v>0</v>
      </c>
      <c r="BJ339" s="71">
        <v>182.339</v>
      </c>
      <c r="BK339" s="71">
        <v>0</v>
      </c>
      <c r="BL339" s="71">
        <v>0</v>
      </c>
      <c r="BM339" s="71">
        <v>0</v>
      </c>
      <c r="BN339" s="72"/>
      <c r="BO339" s="71">
        <v>0</v>
      </c>
      <c r="BP339" s="71">
        <v>0</v>
      </c>
      <c r="BQ339" s="71">
        <v>10</v>
      </c>
      <c r="BR339" s="71">
        <v>0</v>
      </c>
      <c r="BS339" s="71">
        <v>0</v>
      </c>
      <c r="BT339" s="71">
        <v>0</v>
      </c>
      <c r="BU339"/>
      <c r="BV339" s="70">
        <v>182.339</v>
      </c>
      <c r="BW339" s="70">
        <v>0</v>
      </c>
      <c r="BX339" s="70">
        <v>0</v>
      </c>
      <c r="BY339" s="70">
        <v>0</v>
      </c>
      <c r="BZ339" s="70">
        <v>0</v>
      </c>
      <c r="CA339" s="70">
        <v>0</v>
      </c>
      <c r="CB339" s="70">
        <v>0</v>
      </c>
      <c r="CC339" s="70">
        <v>0</v>
      </c>
      <c r="CD339" s="70">
        <v>0</v>
      </c>
    </row>
    <row r="340" spans="1:82">
      <c r="A340" s="70" t="s">
        <v>2071</v>
      </c>
      <c r="B340" s="70">
        <v>102</v>
      </c>
      <c r="C340" s="70">
        <v>17</v>
      </c>
      <c r="D340" s="70">
        <v>6</v>
      </c>
      <c r="E340" s="70">
        <v>2020</v>
      </c>
      <c r="F340" s="70" t="s">
        <v>159</v>
      </c>
      <c r="G340" s="70" t="s">
        <v>2054</v>
      </c>
      <c r="H340" s="70" t="s">
        <v>2055</v>
      </c>
      <c r="I340" s="148"/>
      <c r="J340" s="71">
        <v>135.19653609749369</v>
      </c>
      <c r="K340" s="71">
        <v>5.7745159234262049</v>
      </c>
      <c r="L340" s="71">
        <v>11.35558513246921</v>
      </c>
      <c r="M340" s="71">
        <v>52.647103550541445</v>
      </c>
      <c r="N340" s="71">
        <v>69.021154339351199</v>
      </c>
      <c r="O340" s="71">
        <v>53.310155422010091</v>
      </c>
      <c r="P340" s="71">
        <v>60.732981948044348</v>
      </c>
      <c r="Q340" s="71">
        <v>3.1634786532456398</v>
      </c>
      <c r="R340" s="71">
        <v>0</v>
      </c>
      <c r="S340" s="71">
        <v>3.52733624492152</v>
      </c>
      <c r="T340" s="72"/>
      <c r="U340" s="71">
        <v>17529488</v>
      </c>
      <c r="V340" s="71">
        <v>2639</v>
      </c>
      <c r="W340" s="71">
        <v>286</v>
      </c>
      <c r="X340" s="71">
        <v>13927</v>
      </c>
      <c r="Y340" s="71">
        <v>20233</v>
      </c>
      <c r="Z340" s="71">
        <v>38094</v>
      </c>
      <c r="AA340" s="71">
        <v>13404</v>
      </c>
      <c r="AB340" s="71">
        <v>53654</v>
      </c>
      <c r="AC340" s="71">
        <v>0</v>
      </c>
      <c r="AD340" s="71">
        <v>3.52733624492152</v>
      </c>
      <c r="AE340" s="72"/>
      <c r="AF340" s="71">
        <v>164243006.46967971</v>
      </c>
      <c r="AG340" s="71">
        <v>3951283.2544214805</v>
      </c>
      <c r="AH340" s="71">
        <v>2346255.6972458158</v>
      </c>
      <c r="AI340" s="71">
        <v>78174540.603495643</v>
      </c>
      <c r="AJ340" s="71">
        <v>102167586.2909269</v>
      </c>
      <c r="AK340" s="71"/>
      <c r="AL340" s="71"/>
      <c r="AM340" s="71">
        <v>7002443.1083730599</v>
      </c>
      <c r="AN340" s="71"/>
      <c r="AO340" s="71"/>
      <c r="AP340" s="71">
        <v>357885115.4241426</v>
      </c>
      <c r="AQ340" s="72"/>
      <c r="AR340" s="71">
        <v>1701</v>
      </c>
      <c r="AS340" s="71">
        <v>408</v>
      </c>
      <c r="AT340" s="71">
        <v>1</v>
      </c>
      <c r="AU340" s="71">
        <v>0</v>
      </c>
      <c r="AV340" s="71">
        <v>0</v>
      </c>
      <c r="AW340" s="71">
        <v>0</v>
      </c>
      <c r="AX340" s="71"/>
      <c r="AY340" s="72"/>
      <c r="AZ340" s="71">
        <v>8081.5999999999949</v>
      </c>
      <c r="BA340" s="71">
        <v>73801.599999999948</v>
      </c>
      <c r="BB340" s="71">
        <v>19.5</v>
      </c>
      <c r="BC340" s="71">
        <v>0</v>
      </c>
      <c r="BD340" s="71">
        <v>0</v>
      </c>
      <c r="BE340" s="71">
        <v>0</v>
      </c>
      <c r="BF340" s="71"/>
      <c r="BG340" s="72"/>
      <c r="BH340" s="71">
        <v>0</v>
      </c>
      <c r="BI340" s="71">
        <v>0</v>
      </c>
      <c r="BJ340" s="71">
        <v>152.79499999999999</v>
      </c>
      <c r="BK340" s="71">
        <v>0</v>
      </c>
      <c r="BL340" s="71">
        <v>3.698</v>
      </c>
      <c r="BM340" s="71">
        <v>0</v>
      </c>
      <c r="BN340" s="72"/>
      <c r="BO340" s="71">
        <v>0</v>
      </c>
      <c r="BP340" s="71">
        <v>0</v>
      </c>
      <c r="BQ340" s="71">
        <v>10</v>
      </c>
      <c r="BR340" s="71">
        <v>0</v>
      </c>
      <c r="BS340" s="71">
        <v>1</v>
      </c>
      <c r="BT340" s="71">
        <v>0</v>
      </c>
      <c r="BU340"/>
      <c r="BV340" s="70">
        <v>156.49299999999999</v>
      </c>
      <c r="BW340" s="70">
        <v>0</v>
      </c>
      <c r="BX340" s="70">
        <v>0</v>
      </c>
      <c r="BY340" s="70">
        <v>0</v>
      </c>
      <c r="BZ340" s="70">
        <v>0</v>
      </c>
      <c r="CA340" s="70">
        <v>0</v>
      </c>
      <c r="CB340" s="70">
        <v>0</v>
      </c>
      <c r="CC340" s="70">
        <v>0</v>
      </c>
      <c r="CD340" s="70">
        <v>0</v>
      </c>
    </row>
    <row r="341" spans="1:82">
      <c r="A341" s="70" t="s">
        <v>2072</v>
      </c>
      <c r="B341" s="70">
        <v>102</v>
      </c>
      <c r="C341" s="70">
        <v>18</v>
      </c>
      <c r="D341" s="70">
        <v>6</v>
      </c>
      <c r="E341" s="70">
        <v>2021</v>
      </c>
      <c r="F341" s="70" t="s">
        <v>160</v>
      </c>
      <c r="G341" s="70" t="s">
        <v>2054</v>
      </c>
      <c r="H341" s="70" t="s">
        <v>2055</v>
      </c>
      <c r="I341" s="148"/>
      <c r="J341" s="71">
        <v>146.72512499920026</v>
      </c>
      <c r="K341" s="71">
        <v>6.3240271455579222</v>
      </c>
      <c r="L341" s="71">
        <v>9.3513674102130526</v>
      </c>
      <c r="M341" s="71">
        <v>57.748927867723921</v>
      </c>
      <c r="N341" s="71">
        <v>77.399283395570251</v>
      </c>
      <c r="O341" s="71">
        <v>51.399792663971546</v>
      </c>
      <c r="P341" s="71">
        <v>62.088001505552626</v>
      </c>
      <c r="Q341" s="71">
        <v>3.0882108844651799</v>
      </c>
      <c r="R341" s="71">
        <v>0</v>
      </c>
      <c r="S341" s="71">
        <v>5.1780371312778737</v>
      </c>
      <c r="T341" s="72"/>
      <c r="U341" s="71">
        <v>19731880</v>
      </c>
      <c r="V341" s="71">
        <v>2639</v>
      </c>
      <c r="W341" s="71">
        <v>286</v>
      </c>
      <c r="X341" s="71">
        <v>13927</v>
      </c>
      <c r="Y341" s="71">
        <v>20361</v>
      </c>
      <c r="Z341" s="71">
        <v>37818</v>
      </c>
      <c r="AA341" s="71">
        <v>13362</v>
      </c>
      <c r="AB341" s="71">
        <v>52892</v>
      </c>
      <c r="AC341" s="71">
        <v>0</v>
      </c>
      <c r="AD341" s="71">
        <v>5.1780371312778737</v>
      </c>
      <c r="AE341" s="72"/>
      <c r="AF341" s="71">
        <v>180459345.22709045</v>
      </c>
      <c r="AG341" s="71">
        <v>4231059.9600046668</v>
      </c>
      <c r="AH341" s="71">
        <v>1873502.5251571019</v>
      </c>
      <c r="AI341" s="71">
        <v>86591479.933914125</v>
      </c>
      <c r="AJ341" s="71">
        <v>106204986.5902573</v>
      </c>
      <c r="AK341" s="71">
        <v>0</v>
      </c>
      <c r="AL341" s="71">
        <v>0</v>
      </c>
      <c r="AM341" s="71">
        <v>6942809.5539303115</v>
      </c>
      <c r="AN341" s="71">
        <v>0</v>
      </c>
      <c r="AO341" s="71">
        <v>0</v>
      </c>
      <c r="AP341" s="71">
        <v>386303183.79035389</v>
      </c>
      <c r="AQ341" s="72"/>
      <c r="AR341" s="71">
        <v>1788</v>
      </c>
      <c r="AS341" s="71">
        <v>510</v>
      </c>
      <c r="AT341" s="71">
        <v>1</v>
      </c>
      <c r="AU341" s="71">
        <v>0</v>
      </c>
      <c r="AV341" s="71">
        <v>0</v>
      </c>
      <c r="AW341" s="71">
        <v>0</v>
      </c>
      <c r="AX341" s="71"/>
      <c r="AY341" s="72"/>
      <c r="AZ341" s="71">
        <v>8593.1999999999898</v>
      </c>
      <c r="BA341" s="71">
        <v>92726.900000000009</v>
      </c>
      <c r="BB341" s="71">
        <v>19.5</v>
      </c>
      <c r="BC341" s="71">
        <v>0</v>
      </c>
      <c r="BD341" s="71">
        <v>0</v>
      </c>
      <c r="BE341" s="71">
        <v>0</v>
      </c>
      <c r="BF341" s="71"/>
      <c r="BG341" s="72"/>
      <c r="BH341" s="71">
        <v>0</v>
      </c>
      <c r="BI341" s="71">
        <v>0</v>
      </c>
      <c r="BJ341" s="71">
        <v>169.89</v>
      </c>
      <c r="BK341" s="71">
        <v>0</v>
      </c>
      <c r="BL341" s="71">
        <v>5.3259999999999996</v>
      </c>
      <c r="BM341" s="71">
        <v>0</v>
      </c>
      <c r="BN341" s="72"/>
      <c r="BO341" s="71">
        <v>0</v>
      </c>
      <c r="BP341" s="71">
        <v>0</v>
      </c>
      <c r="BQ341" s="71">
        <v>10</v>
      </c>
      <c r="BR341" s="71">
        <v>0</v>
      </c>
      <c r="BS341" s="71">
        <v>1</v>
      </c>
      <c r="BT341" s="71">
        <v>0</v>
      </c>
      <c r="BU341"/>
      <c r="BV341" s="70">
        <v>174.15</v>
      </c>
      <c r="BW341" s="70">
        <v>0</v>
      </c>
      <c r="BX341" s="70">
        <v>0.66900000000000004</v>
      </c>
      <c r="BY341" s="70">
        <v>1E-3</v>
      </c>
      <c r="BZ341" s="70">
        <v>0.39600000000000002</v>
      </c>
      <c r="CA341" s="70">
        <v>0</v>
      </c>
      <c r="CB341" s="70">
        <v>0</v>
      </c>
      <c r="CC341" s="70">
        <v>0</v>
      </c>
      <c r="CD341" s="70">
        <v>0</v>
      </c>
    </row>
    <row r="342" spans="1:82">
      <c r="A342" s="70" t="s">
        <v>2073</v>
      </c>
      <c r="B342" s="70">
        <v>102</v>
      </c>
      <c r="C342" s="70">
        <v>19</v>
      </c>
      <c r="D342" s="70">
        <v>6</v>
      </c>
      <c r="E342" s="70">
        <v>2022</v>
      </c>
      <c r="F342" s="70" t="s">
        <v>161</v>
      </c>
      <c r="G342" s="70" t="s">
        <v>2054</v>
      </c>
      <c r="H342" s="70" t="s">
        <v>2055</v>
      </c>
      <c r="I342" s="148"/>
      <c r="J342" s="71">
        <v>126.31958574065355</v>
      </c>
      <c r="K342" s="71">
        <v>5.6662520218878889</v>
      </c>
      <c r="L342" s="71">
        <v>8.5662363332994307</v>
      </c>
      <c r="M342" s="71">
        <v>57.471572102893902</v>
      </c>
      <c r="N342" s="71">
        <v>75.275905309385706</v>
      </c>
      <c r="O342" s="71">
        <v>53.818523283121181</v>
      </c>
      <c r="P342" s="71">
        <v>60.766686694802694</v>
      </c>
      <c r="Q342" s="71">
        <v>3.0707687248545295</v>
      </c>
      <c r="R342" s="71">
        <v>0</v>
      </c>
      <c r="S342" s="71">
        <v>4.6664737892722998</v>
      </c>
      <c r="T342" s="72"/>
      <c r="U342" s="71">
        <v>20518245</v>
      </c>
      <c r="V342" s="71">
        <v>2639</v>
      </c>
      <c r="W342" s="71">
        <v>286</v>
      </c>
      <c r="X342" s="71">
        <v>13927</v>
      </c>
      <c r="Y342" s="71">
        <v>20520</v>
      </c>
      <c r="Z342" s="71">
        <v>37622</v>
      </c>
      <c r="AA342" s="71">
        <v>13277</v>
      </c>
      <c r="AB342" s="71">
        <v>52162</v>
      </c>
      <c r="AC342" s="71">
        <v>0</v>
      </c>
      <c r="AD342" s="71">
        <v>4.6664737892722998</v>
      </c>
      <c r="AE342" s="72"/>
      <c r="AF342" s="71">
        <v>144411063.3180483</v>
      </c>
      <c r="AG342" s="71">
        <v>4114680.717164739</v>
      </c>
      <c r="AH342" s="71">
        <v>1960962.2154038823</v>
      </c>
      <c r="AI342" s="71">
        <v>82613507.086017638</v>
      </c>
      <c r="AJ342" s="71">
        <v>107917578.48580846</v>
      </c>
      <c r="AK342" s="71">
        <v>0</v>
      </c>
      <c r="AL342" s="71">
        <v>0</v>
      </c>
      <c r="AM342" s="71">
        <v>6735537.9308639616</v>
      </c>
      <c r="AN342" s="71">
        <v>0</v>
      </c>
      <c r="AO342" s="71">
        <v>0</v>
      </c>
      <c r="AP342" s="71">
        <v>347753329.75330698</v>
      </c>
      <c r="AQ342" s="72"/>
      <c r="AR342" s="71">
        <v>1851</v>
      </c>
      <c r="AS342" s="71">
        <v>559</v>
      </c>
      <c r="AT342" s="71">
        <v>1</v>
      </c>
      <c r="AU342" s="71">
        <v>0</v>
      </c>
      <c r="AV342" s="71">
        <v>0</v>
      </c>
      <c r="AW342" s="71">
        <v>0</v>
      </c>
      <c r="AX342" s="71"/>
      <c r="AY342" s="72"/>
      <c r="AZ342" s="71">
        <v>9016.3999999999833</v>
      </c>
      <c r="BA342" s="71">
        <v>110065.90000000001</v>
      </c>
      <c r="BB342" s="71">
        <v>19.5</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2074</v>
      </c>
      <c r="B343" s="70">
        <v>102</v>
      </c>
      <c r="C343" s="70">
        <v>20</v>
      </c>
      <c r="D343" s="70">
        <v>6</v>
      </c>
      <c r="E343" s="70">
        <v>2023</v>
      </c>
      <c r="F343" s="70" t="s">
        <v>1539</v>
      </c>
      <c r="G343" s="70" t="s">
        <v>2054</v>
      </c>
      <c r="H343" s="70" t="s">
        <v>2055</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1926</v>
      </c>
      <c r="AS343" s="71">
        <v>575</v>
      </c>
      <c r="AT343" s="71">
        <v>1</v>
      </c>
      <c r="AU343" s="71">
        <v>0</v>
      </c>
      <c r="AV343" s="71">
        <v>0</v>
      </c>
      <c r="AW343" s="71">
        <v>0</v>
      </c>
      <c r="AX343" s="71"/>
      <c r="AY343" s="72"/>
      <c r="AZ343" s="71">
        <v>9461.1999999999753</v>
      </c>
      <c r="BA343" s="71">
        <v>111119.30000000003</v>
      </c>
      <c r="BB343" s="71">
        <v>19.5</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2075</v>
      </c>
      <c r="B344" s="70">
        <v>102</v>
      </c>
      <c r="C344" s="70">
        <v>21</v>
      </c>
      <c r="D344" s="70">
        <v>6</v>
      </c>
      <c r="E344" s="70">
        <v>2024</v>
      </c>
      <c r="F344" s="70" t="s">
        <v>1554</v>
      </c>
      <c r="G344" s="70" t="s">
        <v>2054</v>
      </c>
      <c r="H344" s="70" t="s">
        <v>2055</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2076</v>
      </c>
      <c r="B345" s="70">
        <v>35</v>
      </c>
      <c r="C345" s="70">
        <v>1</v>
      </c>
      <c r="D345" s="70">
        <v>3</v>
      </c>
      <c r="E345" s="70">
        <v>1990</v>
      </c>
      <c r="F345" s="70" t="s">
        <v>787</v>
      </c>
      <c r="G345" s="70" t="s">
        <v>2077</v>
      </c>
      <c r="H345" s="70" t="s">
        <v>2078</v>
      </c>
      <c r="I345" s="148"/>
      <c r="J345" s="71">
        <v>59.754122957932871</v>
      </c>
      <c r="K345" s="71">
        <v>6.9161544599317768</v>
      </c>
      <c r="L345" s="71">
        <v>6.7283738032150362</v>
      </c>
      <c r="M345" s="71">
        <v>38.367577550301952</v>
      </c>
      <c r="N345" s="71">
        <v>43.734801273777023</v>
      </c>
      <c r="O345" s="71">
        <v>45.315998265040463</v>
      </c>
      <c r="P345" s="71">
        <v>74.16053256325921</v>
      </c>
      <c r="Q345" s="71">
        <v>4.2548911643137997</v>
      </c>
      <c r="R345" s="71">
        <v>0.13284503979566159</v>
      </c>
      <c r="S345" s="71">
        <v>5.6735815344712304</v>
      </c>
      <c r="T345" s="72"/>
      <c r="U345" s="71">
        <v>10226705</v>
      </c>
      <c r="V345" s="71">
        <v>2727</v>
      </c>
      <c r="W345" s="71">
        <v>71</v>
      </c>
      <c r="X345" s="71">
        <v>15875</v>
      </c>
      <c r="Y345" s="71">
        <v>19486</v>
      </c>
      <c r="Z345" s="71">
        <v>18639</v>
      </c>
      <c r="AA345" s="71">
        <v>18007</v>
      </c>
      <c r="AB345" s="71">
        <v>69085</v>
      </c>
      <c r="AC345" s="71">
        <v>23009</v>
      </c>
      <c r="AD345" s="71">
        <v>5.6735815344712304</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2079</v>
      </c>
      <c r="B346" s="70">
        <v>36</v>
      </c>
      <c r="C346" s="70">
        <v>2</v>
      </c>
      <c r="D346" s="70">
        <v>3</v>
      </c>
      <c r="E346" s="70">
        <v>2005</v>
      </c>
      <c r="F346" s="70" t="s">
        <v>789</v>
      </c>
      <c r="G346" s="70" t="s">
        <v>2077</v>
      </c>
      <c r="H346" s="70" t="s">
        <v>2078</v>
      </c>
      <c r="I346" s="148"/>
      <c r="J346" s="71">
        <v>58.552674365435813</v>
      </c>
      <c r="K346" s="71">
        <v>6.3351769613471616</v>
      </c>
      <c r="L346" s="71">
        <v>11.48911293084001</v>
      </c>
      <c r="M346" s="71">
        <v>67.000566749457292</v>
      </c>
      <c r="N346" s="71">
        <v>64.946817572136496</v>
      </c>
      <c r="O346" s="71">
        <v>67.681297211227076</v>
      </c>
      <c r="P346" s="71">
        <v>70.733180904009345</v>
      </c>
      <c r="Q346" s="71">
        <v>3.7920200098737902</v>
      </c>
      <c r="R346" s="71">
        <v>0.14679694408094959</v>
      </c>
      <c r="S346" s="71">
        <v>5.8086806580000001</v>
      </c>
      <c r="T346" s="72"/>
      <c r="U346" s="71">
        <v>7938096</v>
      </c>
      <c r="V346" s="71">
        <v>2802</v>
      </c>
      <c r="W346" s="71">
        <v>104</v>
      </c>
      <c r="X346" s="71">
        <v>14258</v>
      </c>
      <c r="Y346" s="71">
        <v>21799</v>
      </c>
      <c r="Z346" s="71">
        <v>32214</v>
      </c>
      <c r="AA346" s="71">
        <v>14066</v>
      </c>
      <c r="AB346" s="71">
        <v>64365</v>
      </c>
      <c r="AC346" s="71">
        <v>25958</v>
      </c>
      <c r="AD346" s="71">
        <v>5.8086806580000001</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2080</v>
      </c>
      <c r="B347" s="70">
        <v>37</v>
      </c>
      <c r="C347" s="70">
        <v>3</v>
      </c>
      <c r="D347" s="70">
        <v>3</v>
      </c>
      <c r="E347" s="70">
        <v>2006</v>
      </c>
      <c r="F347" s="70" t="s">
        <v>790</v>
      </c>
      <c r="G347" s="70" t="s">
        <v>2077</v>
      </c>
      <c r="H347" s="70" t="s">
        <v>2078</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2081</v>
      </c>
      <c r="B348" s="70">
        <v>38</v>
      </c>
      <c r="C348" s="70">
        <v>4</v>
      </c>
      <c r="D348" s="70">
        <v>3</v>
      </c>
      <c r="E348" s="70">
        <v>2007</v>
      </c>
      <c r="F348" s="70" t="s">
        <v>791</v>
      </c>
      <c r="G348" s="70" t="s">
        <v>2077</v>
      </c>
      <c r="H348" s="70" t="s">
        <v>2078</v>
      </c>
      <c r="I348" s="148"/>
      <c r="J348" s="71">
        <v>46.579010959226537</v>
      </c>
      <c r="K348" s="71">
        <v>5.9102708108600677</v>
      </c>
      <c r="L348" s="71">
        <v>4.1066319166924554</v>
      </c>
      <c r="M348" s="71">
        <v>67.417493820521344</v>
      </c>
      <c r="N348" s="71">
        <v>64.326488963911046</v>
      </c>
      <c r="O348" s="71">
        <v>65.193145693555422</v>
      </c>
      <c r="P348" s="71">
        <v>68.820319507796171</v>
      </c>
      <c r="Q348" s="71">
        <v>3.9137899214272198</v>
      </c>
      <c r="R348" s="71">
        <v>0.1624217468329337</v>
      </c>
      <c r="S348" s="71">
        <v>6.2481998399999998</v>
      </c>
      <c r="T348" s="72"/>
      <c r="U348" s="71">
        <v>8251463</v>
      </c>
      <c r="V348" s="71">
        <v>2701</v>
      </c>
      <c r="W348" s="71">
        <v>54</v>
      </c>
      <c r="X348" s="71">
        <v>17517</v>
      </c>
      <c r="Y348" s="71">
        <v>21986</v>
      </c>
      <c r="Z348" s="71">
        <v>32257</v>
      </c>
      <c r="AA348" s="71">
        <v>13477</v>
      </c>
      <c r="AB348" s="71">
        <v>62919</v>
      </c>
      <c r="AC348" s="71">
        <v>29545</v>
      </c>
      <c r="AD348" s="71">
        <v>6.2481998399999998</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2082</v>
      </c>
      <c r="B349" s="70">
        <v>39</v>
      </c>
      <c r="C349" s="70">
        <v>5</v>
      </c>
      <c r="D349" s="70">
        <v>3</v>
      </c>
      <c r="E349" s="70">
        <v>2008</v>
      </c>
      <c r="F349" s="70" t="s">
        <v>792</v>
      </c>
      <c r="G349" s="1064" t="s">
        <v>2077</v>
      </c>
      <c r="H349" s="70" t="s">
        <v>2078</v>
      </c>
      <c r="I349" s="148"/>
      <c r="J349" s="71">
        <v>43.90260352196011</v>
      </c>
      <c r="K349" s="71">
        <v>4.4634736229775784</v>
      </c>
      <c r="L349" s="71">
        <v>3.5320049886650722</v>
      </c>
      <c r="M349" s="71">
        <v>70.910956701751147</v>
      </c>
      <c r="N349" s="71">
        <v>60.586361717168018</v>
      </c>
      <c r="O349" s="71">
        <v>63.070431516656697</v>
      </c>
      <c r="P349" s="71">
        <v>66.818931529716892</v>
      </c>
      <c r="Q349" s="71">
        <v>3.8098232462376802</v>
      </c>
      <c r="R349" s="71">
        <v>0.19080267477327539</v>
      </c>
      <c r="S349" s="71">
        <v>6.989929881080001</v>
      </c>
      <c r="T349" s="72"/>
      <c r="U349" s="71">
        <v>8983636</v>
      </c>
      <c r="V349" s="71">
        <v>2701</v>
      </c>
      <c r="W349" s="71">
        <v>54</v>
      </c>
      <c r="X349" s="71">
        <v>17517</v>
      </c>
      <c r="Y349" s="71">
        <v>22103</v>
      </c>
      <c r="Z349" s="71">
        <v>32302</v>
      </c>
      <c r="AA349" s="71">
        <v>13100</v>
      </c>
      <c r="AB349" s="71">
        <v>62255</v>
      </c>
      <c r="AC349" s="71">
        <v>36040</v>
      </c>
      <c r="AD349" s="71">
        <v>6.989929881080001</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2083</v>
      </c>
      <c r="B350" s="70">
        <v>40</v>
      </c>
      <c r="C350" s="70">
        <v>6</v>
      </c>
      <c r="D350" s="70">
        <v>3</v>
      </c>
      <c r="E350" s="70">
        <v>2009</v>
      </c>
      <c r="F350" s="70" t="s">
        <v>176</v>
      </c>
      <c r="G350" s="1064" t="s">
        <v>2077</v>
      </c>
      <c r="H350" s="70" t="s">
        <v>2078</v>
      </c>
      <c r="I350" s="148"/>
      <c r="J350" s="71">
        <v>36.766242102845993</v>
      </c>
      <c r="K350" s="71">
        <v>3.5605535527942731</v>
      </c>
      <c r="L350" s="71">
        <v>14.15448747992999</v>
      </c>
      <c r="M350" s="71">
        <v>58.789049583845319</v>
      </c>
      <c r="N350" s="71">
        <v>58.683037135417251</v>
      </c>
      <c r="O350" s="71">
        <v>64.052295907207537</v>
      </c>
      <c r="P350" s="71">
        <v>63.973850766007658</v>
      </c>
      <c r="Q350" s="71">
        <v>3.5946734136259701</v>
      </c>
      <c r="R350" s="71">
        <v>0.12964413327546739</v>
      </c>
      <c r="S350" s="71">
        <v>8.6561254822000002</v>
      </c>
      <c r="T350" s="72"/>
      <c r="U350" s="71">
        <v>6814650</v>
      </c>
      <c r="V350" s="71">
        <v>2326</v>
      </c>
      <c r="W350" s="71">
        <v>312</v>
      </c>
      <c r="X350" s="71">
        <v>18428</v>
      </c>
      <c r="Y350" s="71">
        <v>22152</v>
      </c>
      <c r="Z350" s="71">
        <v>32380</v>
      </c>
      <c r="AA350" s="71">
        <v>12876</v>
      </c>
      <c r="AB350" s="71">
        <v>61661</v>
      </c>
      <c r="AC350" s="71">
        <v>23890</v>
      </c>
      <c r="AD350" s="71">
        <v>8.6561254822000002</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3.91</v>
      </c>
      <c r="BJ350" s="71">
        <v>7.0529999999999999</v>
      </c>
      <c r="BK350" s="71">
        <v>0</v>
      </c>
      <c r="BL350" s="71">
        <v>2.6</v>
      </c>
      <c r="BM350" s="71">
        <v>0</v>
      </c>
      <c r="BN350" s="72"/>
      <c r="BO350" s="71">
        <v>0</v>
      </c>
      <c r="BP350" s="71">
        <v>1</v>
      </c>
      <c r="BQ350" s="71">
        <v>2</v>
      </c>
      <c r="BR350" s="71">
        <v>0</v>
      </c>
      <c r="BS350" s="71">
        <v>1</v>
      </c>
      <c r="BT350" s="71">
        <v>0</v>
      </c>
      <c r="BU350"/>
      <c r="BV350" s="70">
        <v>13.563000000000001</v>
      </c>
      <c r="BW350" s="70">
        <v>0</v>
      </c>
      <c r="BX350" s="70">
        <v>0</v>
      </c>
      <c r="BY350" s="70">
        <v>0</v>
      </c>
      <c r="BZ350" s="70">
        <v>0</v>
      </c>
      <c r="CA350" s="70">
        <v>0</v>
      </c>
      <c r="CB350" s="70">
        <v>0</v>
      </c>
      <c r="CC350" s="70">
        <v>0</v>
      </c>
      <c r="CD350" s="70">
        <v>0</v>
      </c>
    </row>
    <row r="351" spans="1:82">
      <c r="A351" s="70" t="s">
        <v>2084</v>
      </c>
      <c r="B351" s="70">
        <v>41</v>
      </c>
      <c r="C351" s="70">
        <v>7</v>
      </c>
      <c r="D351" s="70">
        <v>3</v>
      </c>
      <c r="E351" s="70">
        <v>2010</v>
      </c>
      <c r="F351" s="70" t="s">
        <v>177</v>
      </c>
      <c r="G351" s="70" t="s">
        <v>2077</v>
      </c>
      <c r="H351" s="70" t="s">
        <v>2078</v>
      </c>
      <c r="I351" s="148"/>
      <c r="J351" s="71">
        <v>44.981758066184582</v>
      </c>
      <c r="K351" s="71">
        <v>3.8527815329088031</v>
      </c>
      <c r="L351" s="71">
        <v>13.024740190162079</v>
      </c>
      <c r="M351" s="71">
        <v>64.581792604445511</v>
      </c>
      <c r="N351" s="71">
        <v>59.512870869187218</v>
      </c>
      <c r="O351" s="71">
        <v>64.197089112373263</v>
      </c>
      <c r="P351" s="71">
        <v>64.414942164744915</v>
      </c>
      <c r="Q351" s="71">
        <v>3.7025378050628199</v>
      </c>
      <c r="R351" s="71">
        <v>0.12446989923403309</v>
      </c>
      <c r="S351" s="71">
        <v>4.8735948735999992</v>
      </c>
      <c r="T351" s="72"/>
      <c r="U351" s="71">
        <v>7253086</v>
      </c>
      <c r="V351" s="71">
        <v>2326</v>
      </c>
      <c r="W351" s="71">
        <v>312</v>
      </c>
      <c r="X351" s="71">
        <v>18428</v>
      </c>
      <c r="Y351" s="71">
        <v>22198</v>
      </c>
      <c r="Z351" s="71">
        <v>32604</v>
      </c>
      <c r="AA351" s="71">
        <v>12641</v>
      </c>
      <c r="AB351" s="71">
        <v>60858</v>
      </c>
      <c r="AC351" s="71">
        <v>21736</v>
      </c>
      <c r="AD351" s="71">
        <v>4.8735948735999992</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4.1120000000000001</v>
      </c>
      <c r="BJ351" s="71">
        <v>7.218</v>
      </c>
      <c r="BK351" s="71">
        <v>0</v>
      </c>
      <c r="BL351" s="71">
        <v>1.9350000000000001</v>
      </c>
      <c r="BM351" s="71">
        <v>0</v>
      </c>
      <c r="BN351" s="72"/>
      <c r="BO351" s="71">
        <v>0</v>
      </c>
      <c r="BP351" s="71">
        <v>1</v>
      </c>
      <c r="BQ351" s="71">
        <v>2</v>
      </c>
      <c r="BR351" s="71">
        <v>0</v>
      </c>
      <c r="BS351" s="71">
        <v>1</v>
      </c>
      <c r="BT351" s="71">
        <v>0</v>
      </c>
      <c r="BU351"/>
      <c r="BV351" s="70">
        <v>13.265000000000001</v>
      </c>
      <c r="BW351" s="70">
        <v>0</v>
      </c>
      <c r="BX351" s="70">
        <v>0</v>
      </c>
      <c r="BY351" s="70">
        <v>0</v>
      </c>
      <c r="BZ351" s="70">
        <v>0</v>
      </c>
      <c r="CA351" s="70">
        <v>0</v>
      </c>
      <c r="CB351" s="70">
        <v>0</v>
      </c>
      <c r="CC351" s="70">
        <v>0</v>
      </c>
      <c r="CD351" s="70">
        <v>0</v>
      </c>
    </row>
    <row r="352" spans="1:82">
      <c r="A352" s="70" t="s">
        <v>2085</v>
      </c>
      <c r="B352" s="70">
        <v>42</v>
      </c>
      <c r="C352" s="70">
        <v>8</v>
      </c>
      <c r="D352" s="70">
        <v>3</v>
      </c>
      <c r="E352" s="70">
        <v>2011</v>
      </c>
      <c r="F352" s="70" t="s">
        <v>178</v>
      </c>
      <c r="G352" s="70" t="s">
        <v>2077</v>
      </c>
      <c r="H352" s="70" t="s">
        <v>2078</v>
      </c>
      <c r="I352" s="148"/>
      <c r="J352" s="71">
        <v>41.97822645128754</v>
      </c>
      <c r="K352" s="71">
        <v>5.4084277597029127</v>
      </c>
      <c r="L352" s="71">
        <v>13.43873679754101</v>
      </c>
      <c r="M352" s="71">
        <v>85.241531604459368</v>
      </c>
      <c r="N352" s="71">
        <v>70.389582844675061</v>
      </c>
      <c r="O352" s="71">
        <v>63.57015245269416</v>
      </c>
      <c r="P352" s="71">
        <v>62.370361332186953</v>
      </c>
      <c r="Q352" s="71">
        <v>4.2155349011449701</v>
      </c>
      <c r="R352" s="71">
        <v>0.10799028787866791</v>
      </c>
      <c r="S352" s="71">
        <v>6.23453328</v>
      </c>
      <c r="T352" s="72"/>
      <c r="U352" s="71">
        <v>6479331</v>
      </c>
      <c r="V352" s="71">
        <v>2326</v>
      </c>
      <c r="W352" s="71">
        <v>312</v>
      </c>
      <c r="X352" s="71">
        <v>18428</v>
      </c>
      <c r="Y352" s="71">
        <v>22224</v>
      </c>
      <c r="Z352" s="71">
        <v>32987</v>
      </c>
      <c r="AA352" s="71">
        <v>12604</v>
      </c>
      <c r="AB352" s="71">
        <v>60070</v>
      </c>
      <c r="AC352" s="71">
        <v>18827</v>
      </c>
      <c r="AD352" s="71">
        <v>6.23453328</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4.3940000000000001</v>
      </c>
      <c r="BJ352" s="71">
        <v>8.81</v>
      </c>
      <c r="BK352" s="71">
        <v>0</v>
      </c>
      <c r="BL352" s="71">
        <v>13.654</v>
      </c>
      <c r="BM352" s="71">
        <v>0</v>
      </c>
      <c r="BN352" s="72"/>
      <c r="BO352" s="71">
        <v>0</v>
      </c>
      <c r="BP352" s="71">
        <v>1</v>
      </c>
      <c r="BQ352" s="71">
        <v>3</v>
      </c>
      <c r="BR352" s="71">
        <v>0</v>
      </c>
      <c r="BS352" s="71">
        <v>2</v>
      </c>
      <c r="BT352" s="71">
        <v>0</v>
      </c>
      <c r="BU352"/>
      <c r="BV352" s="70">
        <v>15.144</v>
      </c>
      <c r="BW352" s="70">
        <v>0</v>
      </c>
      <c r="BX352" s="70">
        <v>11.714</v>
      </c>
      <c r="BY352" s="70">
        <v>0</v>
      </c>
      <c r="BZ352" s="70">
        <v>0</v>
      </c>
      <c r="CA352" s="70">
        <v>0</v>
      </c>
      <c r="CB352" s="70">
        <v>0</v>
      </c>
      <c r="CC352" s="70">
        <v>0</v>
      </c>
      <c r="CD352" s="70">
        <v>0</v>
      </c>
    </row>
    <row r="353" spans="1:82">
      <c r="A353" s="70" t="s">
        <v>2086</v>
      </c>
      <c r="B353" s="70">
        <v>43</v>
      </c>
      <c r="C353" s="70">
        <v>9</v>
      </c>
      <c r="D353" s="70">
        <v>3</v>
      </c>
      <c r="E353" s="70">
        <v>2012</v>
      </c>
      <c r="F353" s="70" t="s">
        <v>179</v>
      </c>
      <c r="G353" s="70" t="s">
        <v>2077</v>
      </c>
      <c r="H353" s="70" t="s">
        <v>2078</v>
      </c>
      <c r="I353" s="148"/>
      <c r="J353" s="71">
        <v>46.402011179800013</v>
      </c>
      <c r="K353" s="71">
        <v>5.2031661372447884</v>
      </c>
      <c r="L353" s="71">
        <v>13.178999409229521</v>
      </c>
      <c r="M353" s="71">
        <v>94.344287948863183</v>
      </c>
      <c r="N353" s="71">
        <v>82.088550091758037</v>
      </c>
      <c r="O353" s="71">
        <v>63.567019451812222</v>
      </c>
      <c r="P353" s="71">
        <v>61.082935807601231</v>
      </c>
      <c r="Q353" s="71">
        <v>4.5467742505205102</v>
      </c>
      <c r="R353" s="71">
        <v>6.2658910156554212E-2</v>
      </c>
      <c r="S353" s="71">
        <v>6.9716284319999984</v>
      </c>
      <c r="T353" s="72"/>
      <c r="U353" s="71">
        <v>6543966</v>
      </c>
      <c r="V353" s="71">
        <v>2326</v>
      </c>
      <c r="W353" s="71">
        <v>312</v>
      </c>
      <c r="X353" s="71">
        <v>18428</v>
      </c>
      <c r="Y353" s="71">
        <v>22510</v>
      </c>
      <c r="Z353" s="71">
        <v>33247</v>
      </c>
      <c r="AA353" s="71">
        <v>12274</v>
      </c>
      <c r="AB353" s="71">
        <v>59633</v>
      </c>
      <c r="AC353" s="71">
        <v>10641</v>
      </c>
      <c r="AD353" s="71">
        <v>6.9716284319999984</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4.5949999999999998</v>
      </c>
      <c r="BJ353" s="71">
        <v>8.9120000000000008</v>
      </c>
      <c r="BK353" s="71">
        <v>0</v>
      </c>
      <c r="BL353" s="71">
        <v>11.433</v>
      </c>
      <c r="BM353" s="71">
        <v>0</v>
      </c>
      <c r="BN353" s="72"/>
      <c r="BO353" s="71">
        <v>0</v>
      </c>
      <c r="BP353" s="71">
        <v>1</v>
      </c>
      <c r="BQ353" s="71">
        <v>3</v>
      </c>
      <c r="BR353" s="71">
        <v>0</v>
      </c>
      <c r="BS353" s="71">
        <v>2</v>
      </c>
      <c r="BT353" s="71">
        <v>0</v>
      </c>
      <c r="BU353"/>
      <c r="BV353" s="70">
        <v>16.106999999999999</v>
      </c>
      <c r="BW353" s="70">
        <v>0</v>
      </c>
      <c r="BX353" s="70">
        <v>8.8330000000000002</v>
      </c>
      <c r="BY353" s="70">
        <v>0</v>
      </c>
      <c r="BZ353" s="70">
        <v>0</v>
      </c>
      <c r="CA353" s="70">
        <v>0</v>
      </c>
      <c r="CB353" s="70">
        <v>0</v>
      </c>
      <c r="CC353" s="70">
        <v>0</v>
      </c>
      <c r="CD353" s="70">
        <v>0</v>
      </c>
    </row>
    <row r="354" spans="1:82">
      <c r="A354" s="70" t="s">
        <v>2087</v>
      </c>
      <c r="B354" s="70">
        <v>44</v>
      </c>
      <c r="C354" s="70">
        <v>10</v>
      </c>
      <c r="D354" s="70">
        <v>3</v>
      </c>
      <c r="E354" s="70">
        <v>2013</v>
      </c>
      <c r="F354" s="70" t="s">
        <v>180</v>
      </c>
      <c r="G354" s="70" t="s">
        <v>2077</v>
      </c>
      <c r="H354" s="70" t="s">
        <v>2078</v>
      </c>
      <c r="I354" s="148"/>
      <c r="J354" s="71">
        <v>42.091445852903419</v>
      </c>
      <c r="K354" s="71">
        <v>4.7051948589591399</v>
      </c>
      <c r="L354" s="71">
        <v>12.962480596618279</v>
      </c>
      <c r="M354" s="71">
        <v>89.911022426971513</v>
      </c>
      <c r="N354" s="71">
        <v>79.881737789554762</v>
      </c>
      <c r="O354" s="71">
        <v>61.776275657742751</v>
      </c>
      <c r="P354" s="71">
        <v>60.748620629749837</v>
      </c>
      <c r="Q354" s="71">
        <v>4.5841283613633603</v>
      </c>
      <c r="R354" s="71">
        <v>3.9035587598609318E-2</v>
      </c>
      <c r="S354" s="71">
        <v>6.0636013984000003</v>
      </c>
      <c r="T354" s="72"/>
      <c r="U354" s="71">
        <v>5544432</v>
      </c>
      <c r="V354" s="71">
        <v>2326</v>
      </c>
      <c r="W354" s="71">
        <v>312</v>
      </c>
      <c r="X354" s="71">
        <v>18428</v>
      </c>
      <c r="Y354" s="71">
        <v>22614</v>
      </c>
      <c r="Z354" s="71">
        <v>33753</v>
      </c>
      <c r="AA354" s="71">
        <v>12161</v>
      </c>
      <c r="AB354" s="71">
        <v>59261</v>
      </c>
      <c r="AC354" s="71">
        <v>6471</v>
      </c>
      <c r="AD354" s="71">
        <v>6.0636013984000003</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4.8719999999999999</v>
      </c>
      <c r="BJ354" s="71">
        <v>6.97</v>
      </c>
      <c r="BK354" s="71">
        <v>0</v>
      </c>
      <c r="BL354" s="71">
        <v>8.8879999999999999</v>
      </c>
      <c r="BM354" s="71">
        <v>0</v>
      </c>
      <c r="BN354" s="72"/>
      <c r="BO354" s="71">
        <v>0</v>
      </c>
      <c r="BP354" s="71">
        <v>1</v>
      </c>
      <c r="BQ354" s="71">
        <v>2</v>
      </c>
      <c r="BR354" s="71">
        <v>0</v>
      </c>
      <c r="BS354" s="71">
        <v>1</v>
      </c>
      <c r="BT354" s="71">
        <v>0</v>
      </c>
      <c r="BU354"/>
      <c r="BV354" s="70">
        <v>11.842000000000001</v>
      </c>
      <c r="BW354" s="70">
        <v>0</v>
      </c>
      <c r="BX354" s="70">
        <v>8.8879999999999999</v>
      </c>
      <c r="BY354" s="70">
        <v>0</v>
      </c>
      <c r="BZ354" s="70">
        <v>0</v>
      </c>
      <c r="CA354" s="70">
        <v>0</v>
      </c>
      <c r="CB354" s="70">
        <v>0</v>
      </c>
      <c r="CC354" s="70">
        <v>0</v>
      </c>
      <c r="CD354" s="70">
        <v>0</v>
      </c>
    </row>
    <row r="355" spans="1:82">
      <c r="A355" s="70" t="s">
        <v>2088</v>
      </c>
      <c r="B355" s="70">
        <v>45</v>
      </c>
      <c r="C355" s="70">
        <v>11</v>
      </c>
      <c r="D355" s="70">
        <v>3</v>
      </c>
      <c r="E355" s="70">
        <v>2014</v>
      </c>
      <c r="F355" s="70" t="s">
        <v>181</v>
      </c>
      <c r="G355" s="70" t="s">
        <v>2077</v>
      </c>
      <c r="H355" s="70" t="s">
        <v>2078</v>
      </c>
      <c r="I355" s="148"/>
      <c r="J355" s="71">
        <v>39.311539179245948</v>
      </c>
      <c r="K355" s="71">
        <v>4.5172236291416512</v>
      </c>
      <c r="L355" s="71">
        <v>14.91076009859615</v>
      </c>
      <c r="M355" s="71">
        <v>85.691598118563647</v>
      </c>
      <c r="N355" s="71">
        <v>75.895097103025066</v>
      </c>
      <c r="O355" s="71">
        <v>58.793552642524119</v>
      </c>
      <c r="P355" s="71">
        <v>60.652633698898391</v>
      </c>
      <c r="Q355" s="71">
        <v>4.3427577093193799</v>
      </c>
      <c r="R355" s="71">
        <v>5.1469376294284552E-2</v>
      </c>
      <c r="S355" s="71">
        <v>4.8613965401599986</v>
      </c>
      <c r="T355" s="72"/>
      <c r="U355" s="71">
        <v>5640429</v>
      </c>
      <c r="V355" s="71">
        <v>1785</v>
      </c>
      <c r="W355" s="71">
        <v>458</v>
      </c>
      <c r="X355" s="71">
        <v>17539</v>
      </c>
      <c r="Y355" s="71">
        <v>22678</v>
      </c>
      <c r="Z355" s="71">
        <v>33833</v>
      </c>
      <c r="AA355" s="71">
        <v>12079</v>
      </c>
      <c r="AB355" s="71">
        <v>58514</v>
      </c>
      <c r="AC355" s="71">
        <v>8559</v>
      </c>
      <c r="AD355" s="71">
        <v>4.8613965401599986</v>
      </c>
      <c r="AE355" s="72"/>
      <c r="AF355" s="71"/>
      <c r="AG355" s="71"/>
      <c r="AH355" s="71"/>
      <c r="AI355" s="71"/>
      <c r="AJ355" s="71"/>
      <c r="AK355" s="71"/>
      <c r="AL355" s="71"/>
      <c r="AM355" s="71"/>
      <c r="AN355" s="71"/>
      <c r="AO355" s="71"/>
      <c r="AP355" s="71"/>
      <c r="AQ355" s="72"/>
      <c r="AR355" s="71">
        <v>502</v>
      </c>
      <c r="AS355" s="71">
        <v>149</v>
      </c>
      <c r="AT355" s="71">
        <v>3</v>
      </c>
      <c r="AU355" s="71">
        <v>0</v>
      </c>
      <c r="AV355" s="71">
        <v>0</v>
      </c>
      <c r="AW355" s="71">
        <v>1</v>
      </c>
      <c r="AX355" s="71"/>
      <c r="AY355" s="72"/>
      <c r="AZ355" s="71">
        <v>2183.1999999999998</v>
      </c>
      <c r="BA355" s="71">
        <v>11363.1</v>
      </c>
      <c r="BB355" s="71">
        <v>2.5</v>
      </c>
      <c r="BC355" s="71">
        <v>0</v>
      </c>
      <c r="BD355" s="71">
        <v>0</v>
      </c>
      <c r="BE355" s="71">
        <v>400</v>
      </c>
      <c r="BF355" s="71"/>
      <c r="BG355" s="72"/>
      <c r="BH355" s="71">
        <v>0</v>
      </c>
      <c r="BI355" s="71">
        <v>4.9379999999999997</v>
      </c>
      <c r="BJ355" s="71">
        <v>7.7930000000000001</v>
      </c>
      <c r="BK355" s="71">
        <v>0</v>
      </c>
      <c r="BL355" s="71">
        <v>8.57</v>
      </c>
      <c r="BM355" s="71">
        <v>0</v>
      </c>
      <c r="BN355" s="72"/>
      <c r="BO355" s="71">
        <v>0</v>
      </c>
      <c r="BP355" s="71">
        <v>1</v>
      </c>
      <c r="BQ355" s="71">
        <v>2</v>
      </c>
      <c r="BR355" s="71">
        <v>0</v>
      </c>
      <c r="BS355" s="71">
        <v>1</v>
      </c>
      <c r="BT355" s="71">
        <v>0</v>
      </c>
      <c r="BU355"/>
      <c r="BV355" s="70">
        <v>12.731</v>
      </c>
      <c r="BW355" s="70">
        <v>0</v>
      </c>
      <c r="BX355" s="70">
        <v>8.57</v>
      </c>
      <c r="BY355" s="70">
        <v>0</v>
      </c>
      <c r="BZ355" s="70">
        <v>0</v>
      </c>
      <c r="CA355" s="70">
        <v>0</v>
      </c>
      <c r="CB355" s="70">
        <v>0</v>
      </c>
      <c r="CC355" s="70">
        <v>0</v>
      </c>
      <c r="CD355" s="70">
        <v>0</v>
      </c>
    </row>
    <row r="356" spans="1:82">
      <c r="A356" s="70" t="s">
        <v>2089</v>
      </c>
      <c r="B356" s="70">
        <v>46</v>
      </c>
      <c r="C356" s="70">
        <v>12</v>
      </c>
      <c r="D356" s="70">
        <v>3</v>
      </c>
      <c r="E356" s="70">
        <v>2015</v>
      </c>
      <c r="F356" s="70" t="s">
        <v>182</v>
      </c>
      <c r="G356" s="70" t="s">
        <v>2077</v>
      </c>
      <c r="H356" s="70" t="s">
        <v>2078</v>
      </c>
      <c r="I356" s="148"/>
      <c r="J356" s="71">
        <v>31.861307309994999</v>
      </c>
      <c r="K356" s="71">
        <v>4.2938424807642859</v>
      </c>
      <c r="L356" s="71">
        <v>17.214541383816801</v>
      </c>
      <c r="M356" s="71">
        <v>78.033503907773081</v>
      </c>
      <c r="N356" s="71">
        <v>71.927420607722297</v>
      </c>
      <c r="O356" s="71">
        <v>58.269266994759931</v>
      </c>
      <c r="P356" s="71">
        <v>59.876404246702428</v>
      </c>
      <c r="Q356" s="71">
        <v>4.1914856169652497</v>
      </c>
      <c r="R356" s="71">
        <v>6.5657041921060574E-2</v>
      </c>
      <c r="S356" s="71">
        <v>7.0583686615000003</v>
      </c>
      <c r="T356" s="72"/>
      <c r="U356" s="71">
        <v>5531169</v>
      </c>
      <c r="V356" s="71">
        <v>1785</v>
      </c>
      <c r="W356" s="71">
        <v>458</v>
      </c>
      <c r="X356" s="71">
        <v>17539</v>
      </c>
      <c r="Y356" s="71">
        <v>22726</v>
      </c>
      <c r="Z356" s="71">
        <v>33854</v>
      </c>
      <c r="AA356" s="71">
        <v>11915</v>
      </c>
      <c r="AB356" s="71">
        <v>57691</v>
      </c>
      <c r="AC356" s="71">
        <v>11223</v>
      </c>
      <c r="AD356" s="71">
        <v>7.0583686615000003</v>
      </c>
      <c r="AE356" s="72"/>
      <c r="AF356" s="71">
        <v>35405355.329426803</v>
      </c>
      <c r="AG356" s="71">
        <v>3326077.641041494</v>
      </c>
      <c r="AH356" s="71">
        <v>2728371.4268351612</v>
      </c>
      <c r="AI356" s="71">
        <v>108418499.94017281</v>
      </c>
      <c r="AJ356" s="71">
        <v>108789976.67043561</v>
      </c>
      <c r="AK356" s="71">
        <v>0</v>
      </c>
      <c r="AL356" s="71">
        <v>0</v>
      </c>
      <c r="AM356" s="71">
        <v>7906309.5453569684</v>
      </c>
      <c r="AN356" s="71">
        <v>0</v>
      </c>
      <c r="AO356" s="71">
        <v>0</v>
      </c>
      <c r="AP356" s="71">
        <v>266574590.55326882</v>
      </c>
      <c r="AQ356" s="72"/>
      <c r="AR356" s="71">
        <v>552</v>
      </c>
      <c r="AS356" s="71">
        <v>200</v>
      </c>
      <c r="AT356" s="71">
        <v>3</v>
      </c>
      <c r="AU356" s="71">
        <v>0</v>
      </c>
      <c r="AV356" s="71">
        <v>0</v>
      </c>
      <c r="AW356" s="71">
        <v>1</v>
      </c>
      <c r="AX356" s="71"/>
      <c r="AY356" s="72"/>
      <c r="AZ356" s="71">
        <v>2463.6999999999998</v>
      </c>
      <c r="BA356" s="71">
        <v>13247.1</v>
      </c>
      <c r="BB356" s="71">
        <v>2.5</v>
      </c>
      <c r="BC356" s="71">
        <v>0</v>
      </c>
      <c r="BD356" s="71">
        <v>0</v>
      </c>
      <c r="BE356" s="71">
        <v>400</v>
      </c>
      <c r="BF356" s="71"/>
      <c r="BG356" s="72"/>
      <c r="BH356" s="71">
        <v>0</v>
      </c>
      <c r="BI356" s="71">
        <v>4.5819999999999999</v>
      </c>
      <c r="BJ356" s="71">
        <v>7.96</v>
      </c>
      <c r="BK356" s="71">
        <v>0</v>
      </c>
      <c r="BL356" s="71">
        <v>7.875</v>
      </c>
      <c r="BM356" s="71">
        <v>0</v>
      </c>
      <c r="BN356" s="72"/>
      <c r="BO356" s="71">
        <v>0</v>
      </c>
      <c r="BP356" s="71">
        <v>1</v>
      </c>
      <c r="BQ356" s="71">
        <v>2</v>
      </c>
      <c r="BR356" s="71">
        <v>0</v>
      </c>
      <c r="BS356" s="71">
        <v>1</v>
      </c>
      <c r="BT356" s="71">
        <v>0</v>
      </c>
      <c r="BU356"/>
      <c r="BV356" s="70">
        <v>12.542</v>
      </c>
      <c r="BW356" s="70">
        <v>0</v>
      </c>
      <c r="BX356" s="70">
        <v>7.875</v>
      </c>
      <c r="BY356" s="70">
        <v>0</v>
      </c>
      <c r="BZ356" s="70">
        <v>0</v>
      </c>
      <c r="CA356" s="70">
        <v>0</v>
      </c>
      <c r="CB356" s="70">
        <v>0</v>
      </c>
      <c r="CC356" s="70">
        <v>0</v>
      </c>
      <c r="CD356" s="70">
        <v>0</v>
      </c>
    </row>
    <row r="357" spans="1:82">
      <c r="A357" s="70" t="s">
        <v>2090</v>
      </c>
      <c r="B357" s="70">
        <v>47</v>
      </c>
      <c r="C357" s="70">
        <v>13</v>
      </c>
      <c r="D357" s="70">
        <v>3</v>
      </c>
      <c r="E357" s="70">
        <v>2016</v>
      </c>
      <c r="F357" s="70" t="s">
        <v>155</v>
      </c>
      <c r="G357" s="70" t="s">
        <v>2077</v>
      </c>
      <c r="H357" s="70" t="s">
        <v>2078</v>
      </c>
      <c r="I357" s="148"/>
      <c r="J357" s="71">
        <v>37.418446899038045</v>
      </c>
      <c r="K357" s="71">
        <v>3.9535126151252666</v>
      </c>
      <c r="L357" s="71">
        <v>20.758032586213861</v>
      </c>
      <c r="M357" s="71">
        <v>76.262055157109529</v>
      </c>
      <c r="N357" s="71">
        <v>70.830806088805772</v>
      </c>
      <c r="O357" s="71">
        <v>57.583779041766249</v>
      </c>
      <c r="P357" s="71">
        <v>58.96544939176087</v>
      </c>
      <c r="Q357" s="71">
        <v>4.0133824545390633</v>
      </c>
      <c r="R357" s="71">
        <v>5.5565153350424272E-2</v>
      </c>
      <c r="S357" s="71">
        <v>5.4465332131499995</v>
      </c>
      <c r="T357" s="72"/>
      <c r="U357" s="71">
        <v>6933442.9999999991</v>
      </c>
      <c r="V357" s="71">
        <v>1785</v>
      </c>
      <c r="W357" s="71">
        <v>458</v>
      </c>
      <c r="X357" s="71">
        <v>17539</v>
      </c>
      <c r="Y357" s="71">
        <v>22709</v>
      </c>
      <c r="Z357" s="71">
        <v>33867</v>
      </c>
      <c r="AA357" s="71">
        <v>12136</v>
      </c>
      <c r="AB357" s="71">
        <v>56821</v>
      </c>
      <c r="AC357" s="71">
        <v>9489.9812377741291</v>
      </c>
      <c r="AD357" s="71">
        <v>5.4465332131499986</v>
      </c>
      <c r="AE357" s="72"/>
      <c r="AF357" s="71">
        <v>41304376.222595058</v>
      </c>
      <c r="AG357" s="71">
        <v>2955526.3840570631</v>
      </c>
      <c r="AH357" s="71">
        <v>2562089.8654704741</v>
      </c>
      <c r="AI357" s="71">
        <v>114639730.8279625</v>
      </c>
      <c r="AJ357" s="71">
        <v>101305121.2553454</v>
      </c>
      <c r="AK357" s="71">
        <v>0</v>
      </c>
      <c r="AL357" s="71">
        <v>0</v>
      </c>
      <c r="AM357" s="71">
        <v>7793129.4917312106</v>
      </c>
      <c r="AN357" s="71">
        <v>0</v>
      </c>
      <c r="AO357" s="71">
        <v>0</v>
      </c>
      <c r="AP357" s="71">
        <v>270559974.0471617</v>
      </c>
      <c r="AQ357" s="72"/>
      <c r="AR357" s="71">
        <v>598</v>
      </c>
      <c r="AS357" s="71">
        <v>222</v>
      </c>
      <c r="AT357" s="71">
        <v>3</v>
      </c>
      <c r="AU357" s="71">
        <v>0</v>
      </c>
      <c r="AV357" s="71">
        <v>0</v>
      </c>
      <c r="AW357" s="71">
        <v>1</v>
      </c>
      <c r="AX357" s="71"/>
      <c r="AY357" s="72"/>
      <c r="AZ357" s="71">
        <v>2717.3</v>
      </c>
      <c r="BA357" s="71">
        <v>13917.7</v>
      </c>
      <c r="BB357" s="71">
        <v>2.5</v>
      </c>
      <c r="BC357" s="71">
        <v>0</v>
      </c>
      <c r="BD357" s="71">
        <v>0</v>
      </c>
      <c r="BE357" s="71">
        <v>400</v>
      </c>
      <c r="BF357" s="71"/>
      <c r="BG357" s="72"/>
      <c r="BH357" s="71">
        <v>0</v>
      </c>
      <c r="BI357" s="71">
        <v>4.577</v>
      </c>
      <c r="BJ357" s="71">
        <v>4.7850000000000001</v>
      </c>
      <c r="BK357" s="71">
        <v>0</v>
      </c>
      <c r="BL357" s="71">
        <v>7.7640000000000002</v>
      </c>
      <c r="BM357" s="71">
        <v>0</v>
      </c>
      <c r="BN357" s="72"/>
      <c r="BO357" s="71">
        <v>0</v>
      </c>
      <c r="BP357" s="71">
        <v>1</v>
      </c>
      <c r="BQ357" s="71">
        <v>1</v>
      </c>
      <c r="BR357" s="71">
        <v>0</v>
      </c>
      <c r="BS357" s="71">
        <v>1</v>
      </c>
      <c r="BT357" s="71">
        <v>0</v>
      </c>
      <c r="BU357"/>
      <c r="BV357" s="70">
        <v>9.3620000000000001</v>
      </c>
      <c r="BW357" s="70">
        <v>0</v>
      </c>
      <c r="BX357" s="70">
        <v>7.7640000000000002</v>
      </c>
      <c r="BY357" s="70">
        <v>0</v>
      </c>
      <c r="BZ357" s="70">
        <v>0</v>
      </c>
      <c r="CA357" s="70">
        <v>0</v>
      </c>
      <c r="CB357" s="70">
        <v>0</v>
      </c>
      <c r="CC357" s="70">
        <v>0</v>
      </c>
      <c r="CD357" s="70">
        <v>0</v>
      </c>
    </row>
    <row r="358" spans="1:82">
      <c r="A358" s="70" t="s">
        <v>2091</v>
      </c>
      <c r="B358" s="70">
        <v>48</v>
      </c>
      <c r="C358" s="70">
        <v>14</v>
      </c>
      <c r="D358" s="70">
        <v>3</v>
      </c>
      <c r="E358" s="70">
        <v>2017</v>
      </c>
      <c r="F358" s="70" t="s">
        <v>156</v>
      </c>
      <c r="G358" s="70" t="s">
        <v>2077</v>
      </c>
      <c r="H358" s="70" t="s">
        <v>2078</v>
      </c>
      <c r="I358" s="148"/>
      <c r="J358" s="71">
        <v>38.253228722617159</v>
      </c>
      <c r="K358" s="71">
        <v>4.0307886740033361</v>
      </c>
      <c r="L358" s="71">
        <v>18.35580798922134</v>
      </c>
      <c r="M358" s="71">
        <v>66.634233693096547</v>
      </c>
      <c r="N358" s="71">
        <v>64.257903294778913</v>
      </c>
      <c r="O358" s="71">
        <v>56.692652837963976</v>
      </c>
      <c r="P358" s="71">
        <v>58.418118353703697</v>
      </c>
      <c r="Q358" s="71">
        <v>3.82112866167724</v>
      </c>
      <c r="R358" s="71">
        <v>5.2922571554281789E-2</v>
      </c>
      <c r="S358" s="71">
        <v>6.7611028379999993</v>
      </c>
      <c r="T358" s="72"/>
      <c r="U358" s="71">
        <v>7672470</v>
      </c>
      <c r="V358" s="71">
        <v>1785</v>
      </c>
      <c r="W358" s="71">
        <v>458</v>
      </c>
      <c r="X358" s="71">
        <v>17539</v>
      </c>
      <c r="Y358" s="71">
        <v>22742</v>
      </c>
      <c r="Z358" s="71">
        <v>33896</v>
      </c>
      <c r="AA358" s="71">
        <v>12100</v>
      </c>
      <c r="AB358" s="71">
        <v>55944</v>
      </c>
      <c r="AC358" s="71">
        <v>9217.9999999999964</v>
      </c>
      <c r="AD358" s="71">
        <v>6.7611028379999993</v>
      </c>
      <c r="AE358" s="72"/>
      <c r="AF358" s="71">
        <v>46176606.074191637</v>
      </c>
      <c r="AG358" s="71">
        <v>3242851.059577188</v>
      </c>
      <c r="AH358" s="71">
        <v>3089942.2279783161</v>
      </c>
      <c r="AI358" s="71">
        <v>115291067.0181735</v>
      </c>
      <c r="AJ358" s="71">
        <v>101856143.05605701</v>
      </c>
      <c r="AK358" s="71">
        <v>0</v>
      </c>
      <c r="AL358" s="71">
        <v>0</v>
      </c>
      <c r="AM358" s="71">
        <v>7684852.8564222055</v>
      </c>
      <c r="AN358" s="71">
        <v>0</v>
      </c>
      <c r="AO358" s="71">
        <v>0</v>
      </c>
      <c r="AP358" s="71">
        <v>277341462.29239988</v>
      </c>
      <c r="AQ358" s="72"/>
      <c r="AR358" s="71">
        <v>634</v>
      </c>
      <c r="AS358" s="71">
        <v>240</v>
      </c>
      <c r="AT358" s="71">
        <v>3</v>
      </c>
      <c r="AU358" s="71">
        <v>0</v>
      </c>
      <c r="AV358" s="71">
        <v>0</v>
      </c>
      <c r="AW358" s="71">
        <v>0</v>
      </c>
      <c r="AX358" s="71"/>
      <c r="AY358" s="72"/>
      <c r="AZ358" s="71">
        <v>2895.6</v>
      </c>
      <c r="BA358" s="71">
        <v>15265.2</v>
      </c>
      <c r="BB358" s="71">
        <v>2.5</v>
      </c>
      <c r="BC358" s="71">
        <v>0</v>
      </c>
      <c r="BD358" s="71">
        <v>0</v>
      </c>
      <c r="BE358" s="71">
        <v>0</v>
      </c>
      <c r="BF358" s="71"/>
      <c r="BG358" s="72"/>
      <c r="BH358" s="71">
        <v>0</v>
      </c>
      <c r="BI358" s="71">
        <v>3.9510000000000001</v>
      </c>
      <c r="BJ358" s="71">
        <v>5.1559999999999997</v>
      </c>
      <c r="BK358" s="71">
        <v>0</v>
      </c>
      <c r="BL358" s="71">
        <v>7.593</v>
      </c>
      <c r="BM358" s="71">
        <v>0</v>
      </c>
      <c r="BN358" s="72"/>
      <c r="BO358" s="71">
        <v>0</v>
      </c>
      <c r="BP358" s="71">
        <v>1</v>
      </c>
      <c r="BQ358" s="71">
        <v>1</v>
      </c>
      <c r="BR358" s="71">
        <v>0</v>
      </c>
      <c r="BS358" s="71">
        <v>1</v>
      </c>
      <c r="BT358" s="71">
        <v>0</v>
      </c>
      <c r="BU358"/>
      <c r="BV358" s="70">
        <v>9.1069999999999993</v>
      </c>
      <c r="BW358" s="70">
        <v>0</v>
      </c>
      <c r="BX358" s="70">
        <v>7.593</v>
      </c>
      <c r="BY358" s="70">
        <v>0</v>
      </c>
      <c r="BZ358" s="70">
        <v>0</v>
      </c>
      <c r="CA358" s="70">
        <v>0</v>
      </c>
      <c r="CB358" s="70">
        <v>0</v>
      </c>
      <c r="CC358" s="70">
        <v>0</v>
      </c>
      <c r="CD358" s="70">
        <v>0</v>
      </c>
    </row>
    <row r="359" spans="1:82">
      <c r="A359" s="70" t="s">
        <v>2092</v>
      </c>
      <c r="B359" s="70">
        <v>49</v>
      </c>
      <c r="C359" s="70">
        <v>15</v>
      </c>
      <c r="D359" s="70">
        <v>3</v>
      </c>
      <c r="E359" s="70">
        <v>2018</v>
      </c>
      <c r="F359" s="70" t="s">
        <v>183</v>
      </c>
      <c r="G359" s="70" t="s">
        <v>2077</v>
      </c>
      <c r="H359" s="70" t="s">
        <v>2078</v>
      </c>
      <c r="I359" s="148"/>
      <c r="J359" s="71">
        <v>32.46308723578548</v>
      </c>
      <c r="K359" s="71">
        <v>3.4261879481851634</v>
      </c>
      <c r="L359" s="71">
        <v>16.493504773831095</v>
      </c>
      <c r="M359" s="71">
        <v>59.332703698987288</v>
      </c>
      <c r="N359" s="71">
        <v>50.413681584096686</v>
      </c>
      <c r="O359" s="71">
        <v>55.696448805983756</v>
      </c>
      <c r="P359" s="71">
        <v>57.807931226657189</v>
      </c>
      <c r="Q359" s="71">
        <v>3.49285434674939</v>
      </c>
      <c r="R359" s="71">
        <v>7.5759515709271155E-2</v>
      </c>
      <c r="S359" s="71">
        <v>7.7384660722000005</v>
      </c>
      <c r="T359" s="72"/>
      <c r="U359" s="71">
        <v>7578985.0000000009</v>
      </c>
      <c r="V359" s="71">
        <v>1785</v>
      </c>
      <c r="W359" s="71">
        <v>458</v>
      </c>
      <c r="X359" s="71">
        <v>17539</v>
      </c>
      <c r="Y359" s="71">
        <v>22824</v>
      </c>
      <c r="Z359" s="71">
        <v>33938</v>
      </c>
      <c r="AA359" s="71">
        <v>12094</v>
      </c>
      <c r="AB359" s="71">
        <v>55109</v>
      </c>
      <c r="AC359" s="71">
        <v>13144</v>
      </c>
      <c r="AD359" s="71">
        <v>7.7384660721999996</v>
      </c>
      <c r="AE359" s="72"/>
      <c r="AF359" s="71">
        <v>44810845.07669013</v>
      </c>
      <c r="AG359" s="71">
        <v>2711872.2333618579</v>
      </c>
      <c r="AH359" s="71">
        <v>2921489.7725217189</v>
      </c>
      <c r="AI359" s="71">
        <v>115054965.6906289</v>
      </c>
      <c r="AJ359" s="71">
        <v>90780624.703867733</v>
      </c>
      <c r="AK359" s="71">
        <v>0</v>
      </c>
      <c r="AL359" s="71">
        <v>0</v>
      </c>
      <c r="AM359" s="71">
        <v>7585815.0602082564</v>
      </c>
      <c r="AN359" s="71">
        <v>0</v>
      </c>
      <c r="AO359" s="71">
        <v>0</v>
      </c>
      <c r="AP359" s="71">
        <v>263865612.53727859</v>
      </c>
      <c r="AQ359" s="72"/>
      <c r="AR359" s="71">
        <v>701</v>
      </c>
      <c r="AS359" s="71">
        <v>261</v>
      </c>
      <c r="AT359" s="71">
        <v>3</v>
      </c>
      <c r="AU359" s="71">
        <v>0</v>
      </c>
      <c r="AV359" s="71">
        <v>0</v>
      </c>
      <c r="AW359" s="71">
        <v>0</v>
      </c>
      <c r="AX359" s="71"/>
      <c r="AY359" s="72"/>
      <c r="AZ359" s="71">
        <v>3272.5999999999995</v>
      </c>
      <c r="BA359" s="71">
        <v>16070</v>
      </c>
      <c r="BB359" s="71">
        <v>3</v>
      </c>
      <c r="BC359" s="71">
        <v>0</v>
      </c>
      <c r="BD359" s="71">
        <v>0</v>
      </c>
      <c r="BE359" s="71">
        <v>0</v>
      </c>
      <c r="BF359" s="71"/>
      <c r="BG359" s="72"/>
      <c r="BH359" s="71">
        <v>0</v>
      </c>
      <c r="BI359" s="71">
        <v>3.673</v>
      </c>
      <c r="BJ359" s="71">
        <v>4.4960000000000004</v>
      </c>
      <c r="BK359" s="71">
        <v>0</v>
      </c>
      <c r="BL359" s="71">
        <v>7.3487999999999998</v>
      </c>
      <c r="BM359" s="71">
        <v>0</v>
      </c>
      <c r="BN359" s="72"/>
      <c r="BO359" s="71">
        <v>0</v>
      </c>
      <c r="BP359" s="71">
        <v>1</v>
      </c>
      <c r="BQ359" s="71">
        <v>1</v>
      </c>
      <c r="BR359" s="71">
        <v>0</v>
      </c>
      <c r="BS359" s="71">
        <v>1</v>
      </c>
      <c r="BT359" s="71">
        <v>0</v>
      </c>
      <c r="BU359"/>
      <c r="BV359" s="70">
        <v>8.1690000000000005</v>
      </c>
      <c r="BW359" s="70">
        <v>0</v>
      </c>
      <c r="BX359" s="70">
        <v>7.3487999999999998</v>
      </c>
      <c r="BY359" s="70">
        <v>0</v>
      </c>
      <c r="BZ359" s="70">
        <v>0</v>
      </c>
      <c r="CA359" s="70">
        <v>0</v>
      </c>
      <c r="CB359" s="70">
        <v>0</v>
      </c>
      <c r="CC359" s="70">
        <v>0</v>
      </c>
      <c r="CD359" s="70">
        <v>0</v>
      </c>
    </row>
    <row r="360" spans="1:82">
      <c r="A360" s="70" t="s">
        <v>2093</v>
      </c>
      <c r="B360" s="70">
        <v>50</v>
      </c>
      <c r="C360" s="70">
        <v>16</v>
      </c>
      <c r="D360" s="70">
        <v>3</v>
      </c>
      <c r="E360" s="70">
        <v>2019</v>
      </c>
      <c r="F360" s="70" t="s">
        <v>158</v>
      </c>
      <c r="G360" s="70" t="s">
        <v>2077</v>
      </c>
      <c r="H360" s="70" t="s">
        <v>2078</v>
      </c>
      <c r="I360" s="148"/>
      <c r="J360" s="71">
        <v>30.068525308468121</v>
      </c>
      <c r="K360" s="71">
        <v>3.2767320712046346</v>
      </c>
      <c r="L360" s="71">
        <v>16.640025456657071</v>
      </c>
      <c r="M360" s="71">
        <v>54.885727183961436</v>
      </c>
      <c r="N360" s="71">
        <v>49.438621367046927</v>
      </c>
      <c r="O360" s="71">
        <v>53.931926171073812</v>
      </c>
      <c r="P360" s="71">
        <v>56.16822381076161</v>
      </c>
      <c r="Q360" s="71">
        <v>3.3558634490208701</v>
      </c>
      <c r="R360" s="71">
        <v>6.7801600386684896E-2</v>
      </c>
      <c r="S360" s="71">
        <v>7.0072101779999993</v>
      </c>
      <c r="T360" s="72"/>
      <c r="U360" s="71">
        <v>7258275</v>
      </c>
      <c r="V360" s="71">
        <v>1785</v>
      </c>
      <c r="W360" s="71">
        <v>458</v>
      </c>
      <c r="X360" s="71">
        <v>17539</v>
      </c>
      <c r="Y360" s="71">
        <v>22866</v>
      </c>
      <c r="Z360" s="71">
        <v>33765</v>
      </c>
      <c r="AA360" s="71">
        <v>11663</v>
      </c>
      <c r="AB360" s="71">
        <v>54381</v>
      </c>
      <c r="AC360" s="71">
        <v>11956</v>
      </c>
      <c r="AD360" s="71">
        <v>7.0072101779999993</v>
      </c>
      <c r="AE360" s="72"/>
      <c r="AF360" s="71">
        <v>42105503.876420043</v>
      </c>
      <c r="AG360" s="71">
        <v>2849741.9530104389</v>
      </c>
      <c r="AH360" s="71">
        <v>3096283.1536258082</v>
      </c>
      <c r="AI360" s="71">
        <v>111125308.5258681</v>
      </c>
      <c r="AJ360" s="71">
        <v>87672897.698935404</v>
      </c>
      <c r="AK360" s="71">
        <v>0</v>
      </c>
      <c r="AL360" s="71">
        <v>0</v>
      </c>
      <c r="AM360" s="71">
        <v>7406282.8200511811</v>
      </c>
      <c r="AN360" s="71">
        <v>0</v>
      </c>
      <c r="AO360" s="71">
        <v>0</v>
      </c>
      <c r="AP360" s="71">
        <v>254256018.02791101</v>
      </c>
      <c r="AQ360" s="72"/>
      <c r="AR360" s="71">
        <v>749</v>
      </c>
      <c r="AS360" s="71">
        <v>277</v>
      </c>
      <c r="AT360" s="71">
        <v>3</v>
      </c>
      <c r="AU360" s="71">
        <v>0</v>
      </c>
      <c r="AV360" s="71">
        <v>0</v>
      </c>
      <c r="AW360" s="71">
        <v>0</v>
      </c>
      <c r="AX360" s="71"/>
      <c r="AY360" s="72"/>
      <c r="AZ360" s="71">
        <v>3501.8000000000011</v>
      </c>
      <c r="BA360" s="71">
        <v>16629.5</v>
      </c>
      <c r="BB360" s="71">
        <v>2.5</v>
      </c>
      <c r="BC360" s="71">
        <v>0</v>
      </c>
      <c r="BD360" s="71">
        <v>0</v>
      </c>
      <c r="BE360" s="71">
        <v>0</v>
      </c>
      <c r="BF360" s="71"/>
      <c r="BG360" s="72"/>
      <c r="BH360" s="71">
        <v>0</v>
      </c>
      <c r="BI360" s="71">
        <v>3.117</v>
      </c>
      <c r="BJ360" s="71">
        <v>3.3929999999999998</v>
      </c>
      <c r="BK360" s="71">
        <v>0</v>
      </c>
      <c r="BL360" s="71">
        <v>9.4762000000000004</v>
      </c>
      <c r="BM360" s="71">
        <v>0</v>
      </c>
      <c r="BN360" s="72"/>
      <c r="BO360" s="71">
        <v>0</v>
      </c>
      <c r="BP360" s="71">
        <v>1</v>
      </c>
      <c r="BQ360" s="71">
        <v>1</v>
      </c>
      <c r="BR360" s="71">
        <v>0</v>
      </c>
      <c r="BS360" s="71">
        <v>1</v>
      </c>
      <c r="BT360" s="71">
        <v>0</v>
      </c>
      <c r="BU360"/>
      <c r="BV360" s="70">
        <v>6.51</v>
      </c>
      <c r="BW360" s="70">
        <v>0</v>
      </c>
      <c r="BX360" s="70">
        <v>9.4762000000000004</v>
      </c>
      <c r="BY360" s="70">
        <v>0</v>
      </c>
      <c r="BZ360" s="70">
        <v>0</v>
      </c>
      <c r="CA360" s="70">
        <v>0</v>
      </c>
      <c r="CB360" s="70">
        <v>0</v>
      </c>
      <c r="CC360" s="70">
        <v>0</v>
      </c>
      <c r="CD360" s="70">
        <v>0</v>
      </c>
    </row>
    <row r="361" spans="1:82">
      <c r="A361" s="70" t="s">
        <v>2094</v>
      </c>
      <c r="B361" s="70">
        <v>51</v>
      </c>
      <c r="C361" s="70">
        <v>17</v>
      </c>
      <c r="D361" s="70">
        <v>3</v>
      </c>
      <c r="E361" s="70">
        <v>2020</v>
      </c>
      <c r="F361" s="70" t="s">
        <v>159</v>
      </c>
      <c r="G361" s="70" t="s">
        <v>2077</v>
      </c>
      <c r="H361" s="70" t="s">
        <v>2078</v>
      </c>
      <c r="I361" s="148"/>
      <c r="J361" s="71">
        <v>27.215384123215991</v>
      </c>
      <c r="K361" s="71">
        <v>2.950443665700281</v>
      </c>
      <c r="L361" s="71">
        <v>15.422061797664298</v>
      </c>
      <c r="M361" s="71">
        <v>55.129850160662272</v>
      </c>
      <c r="N361" s="71">
        <v>56.398836430177191</v>
      </c>
      <c r="O361" s="71">
        <v>47.098054305868366</v>
      </c>
      <c r="P361" s="71">
        <v>52.962386301901695</v>
      </c>
      <c r="Q361" s="71">
        <v>3.1646578677136201</v>
      </c>
      <c r="R361" s="71">
        <v>8.8841996587301075E-2</v>
      </c>
      <c r="S361" s="71">
        <v>4.4659360719000007</v>
      </c>
      <c r="T361" s="72"/>
      <c r="U361" s="71">
        <v>6443329</v>
      </c>
      <c r="V361" s="71">
        <v>1523</v>
      </c>
      <c r="W361" s="71">
        <v>514</v>
      </c>
      <c r="X361" s="71">
        <v>16694</v>
      </c>
      <c r="Y361" s="71">
        <v>22943</v>
      </c>
      <c r="Z361" s="71">
        <v>33655</v>
      </c>
      <c r="AA361" s="71">
        <v>11689</v>
      </c>
      <c r="AB361" s="71">
        <v>53674</v>
      </c>
      <c r="AC361" s="71">
        <v>15748.999999999996</v>
      </c>
      <c r="AD361" s="71">
        <v>4.4659360719000007</v>
      </c>
      <c r="AE361" s="72"/>
      <c r="AF361" s="71">
        <v>37974659.853528813</v>
      </c>
      <c r="AG361" s="71">
        <v>2271669.4374015345</v>
      </c>
      <c r="AH361" s="71">
        <v>2799681.5903390269</v>
      </c>
      <c r="AI361" s="71">
        <v>108067084.59088084</v>
      </c>
      <c r="AJ361" s="71">
        <v>107521289.81087349</v>
      </c>
      <c r="AK361" s="71"/>
      <c r="AL361" s="71"/>
      <c r="AM361" s="71">
        <v>7005053.3305776939</v>
      </c>
      <c r="AN361" s="71"/>
      <c r="AO361" s="71"/>
      <c r="AP361" s="71">
        <v>265639438.61360142</v>
      </c>
      <c r="AQ361" s="72"/>
      <c r="AR361" s="71">
        <v>808</v>
      </c>
      <c r="AS361" s="71">
        <v>298</v>
      </c>
      <c r="AT361" s="71">
        <v>3</v>
      </c>
      <c r="AU361" s="71">
        <v>0</v>
      </c>
      <c r="AV361" s="71">
        <v>0</v>
      </c>
      <c r="AW361" s="71">
        <v>0</v>
      </c>
      <c r="AX361" s="71"/>
      <c r="AY361" s="72"/>
      <c r="AZ361" s="71">
        <v>3803.5000000000009</v>
      </c>
      <c r="BA361" s="71">
        <v>17921.3</v>
      </c>
      <c r="BB361" s="71">
        <v>2.5</v>
      </c>
      <c r="BC361" s="71">
        <v>0</v>
      </c>
      <c r="BD361" s="71">
        <v>0</v>
      </c>
      <c r="BE361" s="71">
        <v>0</v>
      </c>
      <c r="BF361" s="71"/>
      <c r="BG361" s="72"/>
      <c r="BH361" s="71">
        <v>0</v>
      </c>
      <c r="BI361" s="71">
        <v>2.7789999999999999</v>
      </c>
      <c r="BJ361" s="71">
        <v>3.2130000000000001</v>
      </c>
      <c r="BK361" s="71">
        <v>0</v>
      </c>
      <c r="BL361" s="71">
        <v>6.2080000000000002</v>
      </c>
      <c r="BM361" s="71">
        <v>0</v>
      </c>
      <c r="BN361" s="72"/>
      <c r="BO361" s="71">
        <v>0</v>
      </c>
      <c r="BP361" s="71">
        <v>1</v>
      </c>
      <c r="BQ361" s="71">
        <v>1</v>
      </c>
      <c r="BR361" s="71">
        <v>0</v>
      </c>
      <c r="BS361" s="71">
        <v>1</v>
      </c>
      <c r="BT361" s="71">
        <v>0</v>
      </c>
      <c r="BU361"/>
      <c r="BV361" s="70">
        <v>5.992</v>
      </c>
      <c r="BW361" s="70">
        <v>0</v>
      </c>
      <c r="BX361" s="70">
        <v>6.2080000000000002</v>
      </c>
      <c r="BY361" s="70">
        <v>0</v>
      </c>
      <c r="BZ361" s="70">
        <v>0</v>
      </c>
      <c r="CA361" s="70">
        <v>0</v>
      </c>
      <c r="CB361" s="70">
        <v>0</v>
      </c>
      <c r="CC361" s="70">
        <v>0</v>
      </c>
      <c r="CD361" s="70">
        <v>0</v>
      </c>
    </row>
    <row r="362" spans="1:82">
      <c r="A362" s="70" t="s">
        <v>2095</v>
      </c>
      <c r="B362" s="70">
        <v>51</v>
      </c>
      <c r="C362" s="70">
        <v>18</v>
      </c>
      <c r="D362" s="70">
        <v>3</v>
      </c>
      <c r="E362" s="70">
        <v>2021</v>
      </c>
      <c r="F362" s="70" t="s">
        <v>160</v>
      </c>
      <c r="G362" s="70" t="s">
        <v>2077</v>
      </c>
      <c r="H362" s="70" t="s">
        <v>2078</v>
      </c>
      <c r="I362" s="148"/>
      <c r="J362" s="71">
        <v>25.089460140990035</v>
      </c>
      <c r="K362" s="71">
        <v>3.3248259195644194</v>
      </c>
      <c r="L362" s="71">
        <v>15.58784462704096</v>
      </c>
      <c r="M362" s="71">
        <v>51.806889165992395</v>
      </c>
      <c r="N362" s="71">
        <v>49.943985033822287</v>
      </c>
      <c r="O362" s="71">
        <v>45.410081778411161</v>
      </c>
      <c r="P362" s="71">
        <v>53.891381639080919</v>
      </c>
      <c r="Q362" s="71">
        <v>3.0854666904174999</v>
      </c>
      <c r="R362" s="71">
        <v>9.577696064614255E-2</v>
      </c>
      <c r="S362" s="71">
        <v>6.5302325894399997</v>
      </c>
      <c r="T362" s="72"/>
      <c r="U362" s="71">
        <v>7361591</v>
      </c>
      <c r="V362" s="71">
        <v>1523</v>
      </c>
      <c r="W362" s="71">
        <v>514</v>
      </c>
      <c r="X362" s="71">
        <v>16694</v>
      </c>
      <c r="Y362" s="71">
        <v>22920</v>
      </c>
      <c r="Z362" s="71">
        <v>33411</v>
      </c>
      <c r="AA362" s="71">
        <v>11598</v>
      </c>
      <c r="AB362" s="71">
        <v>52845</v>
      </c>
      <c r="AC362" s="71">
        <v>16471</v>
      </c>
      <c r="AD362" s="71">
        <v>6.5302325894399997</v>
      </c>
      <c r="AE362" s="72"/>
      <c r="AF362" s="71">
        <v>38549504.484606579</v>
      </c>
      <c r="AG362" s="71">
        <v>2569928.762532895</v>
      </c>
      <c r="AH362" s="71">
        <v>2874808.8998330422</v>
      </c>
      <c r="AI362" s="71">
        <v>115977467.80743639</v>
      </c>
      <c r="AJ362" s="71">
        <v>100301257.57043619</v>
      </c>
      <c r="AK362" s="71">
        <v>0</v>
      </c>
      <c r="AL362" s="71">
        <v>0</v>
      </c>
      <c r="AM362" s="71">
        <v>6936640.1512033455</v>
      </c>
      <c r="AN362" s="71">
        <v>0</v>
      </c>
      <c r="AO362" s="71">
        <v>0</v>
      </c>
      <c r="AP362" s="71">
        <v>267209607.67604846</v>
      </c>
      <c r="AQ362" s="72"/>
      <c r="AR362" s="71">
        <v>850</v>
      </c>
      <c r="AS362" s="71">
        <v>307</v>
      </c>
      <c r="AT362" s="71">
        <v>3</v>
      </c>
      <c r="AU362" s="71">
        <v>0</v>
      </c>
      <c r="AV362" s="71">
        <v>0</v>
      </c>
      <c r="AW362" s="71">
        <v>0</v>
      </c>
      <c r="AX362" s="71"/>
      <c r="AY362" s="72"/>
      <c r="AZ362" s="71">
        <v>4079.4000000000019</v>
      </c>
      <c r="BA362" s="71">
        <v>18283.599999999999</v>
      </c>
      <c r="BB362" s="71">
        <v>2.5</v>
      </c>
      <c r="BC362" s="71">
        <v>0</v>
      </c>
      <c r="BD362" s="71">
        <v>0</v>
      </c>
      <c r="BE362" s="71">
        <v>0</v>
      </c>
      <c r="BF362" s="71"/>
      <c r="BG362" s="72"/>
      <c r="BH362" s="71">
        <v>0</v>
      </c>
      <c r="BI362" s="71">
        <v>3.226</v>
      </c>
      <c r="BJ362" s="71">
        <v>3.2269999999999999</v>
      </c>
      <c r="BK362" s="71">
        <v>0</v>
      </c>
      <c r="BL362" s="71">
        <v>6.0250000000000004</v>
      </c>
      <c r="BM362" s="71">
        <v>0</v>
      </c>
      <c r="BN362" s="72"/>
      <c r="BO362" s="71">
        <v>0</v>
      </c>
      <c r="BP362" s="71">
        <v>1</v>
      </c>
      <c r="BQ362" s="71">
        <v>1</v>
      </c>
      <c r="BR362" s="71">
        <v>0</v>
      </c>
      <c r="BS362" s="71">
        <v>1</v>
      </c>
      <c r="BT362" s="71">
        <v>0</v>
      </c>
      <c r="BU362"/>
      <c r="BV362" s="70">
        <v>6.4530000000000003</v>
      </c>
      <c r="BW362" s="70">
        <v>0</v>
      </c>
      <c r="BX362" s="70">
        <v>6.0250000000000004</v>
      </c>
      <c r="BY362" s="70">
        <v>0</v>
      </c>
      <c r="BZ362" s="70">
        <v>0</v>
      </c>
      <c r="CA362" s="70">
        <v>0</v>
      </c>
      <c r="CB362" s="70">
        <v>0</v>
      </c>
      <c r="CC362" s="70">
        <v>0</v>
      </c>
      <c r="CD362" s="70">
        <v>0</v>
      </c>
    </row>
    <row r="363" spans="1:82">
      <c r="A363" s="70" t="s">
        <v>2096</v>
      </c>
      <c r="B363" s="70">
        <v>51</v>
      </c>
      <c r="C363" s="70">
        <v>19</v>
      </c>
      <c r="D363" s="70">
        <v>3</v>
      </c>
      <c r="E363" s="70">
        <v>2022</v>
      </c>
      <c r="F363" s="70" t="s">
        <v>161</v>
      </c>
      <c r="G363" s="70" t="s">
        <v>2077</v>
      </c>
      <c r="H363" s="70" t="s">
        <v>2078</v>
      </c>
      <c r="I363" s="148"/>
      <c r="J363" s="71">
        <v>25.852608216194184</v>
      </c>
      <c r="K363" s="71">
        <v>3.1206718905165469</v>
      </c>
      <c r="L363" s="71">
        <v>11.660448031323901</v>
      </c>
      <c r="M363" s="71">
        <v>59.704257122386231</v>
      </c>
      <c r="N363" s="71">
        <v>54.11445477637487</v>
      </c>
      <c r="O363" s="71">
        <v>47.57436151259266</v>
      </c>
      <c r="P363" s="71">
        <v>53.645125762580577</v>
      </c>
      <c r="Q363" s="71">
        <v>3.0601132833607472</v>
      </c>
      <c r="R363" s="71">
        <v>9.4244410121764363E-2</v>
      </c>
      <c r="S363" s="71">
        <v>6.535733711999999</v>
      </c>
      <c r="T363" s="72"/>
      <c r="U363" s="71">
        <v>7695010</v>
      </c>
      <c r="V363" s="71">
        <v>1523</v>
      </c>
      <c r="W363" s="71">
        <v>514</v>
      </c>
      <c r="X363" s="71">
        <v>16694</v>
      </c>
      <c r="Y363" s="71">
        <v>22937</v>
      </c>
      <c r="Z363" s="71">
        <v>33257</v>
      </c>
      <c r="AA363" s="71">
        <v>11721</v>
      </c>
      <c r="AB363" s="71">
        <v>51981</v>
      </c>
      <c r="AC363" s="71">
        <v>16410.999999999996</v>
      </c>
      <c r="AD363" s="71">
        <v>6.535733711999999</v>
      </c>
      <c r="AE363" s="72"/>
      <c r="AF363" s="71">
        <v>36317294.490723275</v>
      </c>
      <c r="AG363" s="71">
        <v>2563666.9879340329</v>
      </c>
      <c r="AH363" s="71">
        <v>2523493.1290146671</v>
      </c>
      <c r="AI363" s="71">
        <v>115719759.21518521</v>
      </c>
      <c r="AJ363" s="71">
        <v>100972434.29574113</v>
      </c>
      <c r="AK363" s="71">
        <v>0</v>
      </c>
      <c r="AL363" s="71">
        <v>0</v>
      </c>
      <c r="AM363" s="71">
        <v>6712165.8905762741</v>
      </c>
      <c r="AN363" s="71">
        <v>0</v>
      </c>
      <c r="AO363" s="71">
        <v>0</v>
      </c>
      <c r="AP363" s="71">
        <v>264808814.00917462</v>
      </c>
      <c r="AQ363" s="72"/>
      <c r="AR363" s="71">
        <v>930</v>
      </c>
      <c r="AS363" s="71">
        <v>312</v>
      </c>
      <c r="AT363" s="71">
        <v>3</v>
      </c>
      <c r="AU363" s="71">
        <v>0</v>
      </c>
      <c r="AV363" s="71">
        <v>0</v>
      </c>
      <c r="AW363" s="71">
        <v>0</v>
      </c>
      <c r="AX363" s="71"/>
      <c r="AY363" s="72"/>
      <c r="AZ363" s="71">
        <v>4591.0000000000027</v>
      </c>
      <c r="BA363" s="71">
        <v>19404.600000000002</v>
      </c>
      <c r="BB363" s="71">
        <v>2.5</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2097</v>
      </c>
      <c r="B364" s="70">
        <v>51</v>
      </c>
      <c r="C364" s="70">
        <v>20</v>
      </c>
      <c r="D364" s="70">
        <v>3</v>
      </c>
      <c r="E364" s="70">
        <v>2023</v>
      </c>
      <c r="F364" s="70" t="s">
        <v>1539</v>
      </c>
      <c r="G364" s="70" t="s">
        <v>2077</v>
      </c>
      <c r="H364" s="70" t="s">
        <v>2078</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1011</v>
      </c>
      <c r="AS364" s="71">
        <v>313</v>
      </c>
      <c r="AT364" s="71">
        <v>3</v>
      </c>
      <c r="AU364" s="71">
        <v>0</v>
      </c>
      <c r="AV364" s="71">
        <v>0</v>
      </c>
      <c r="AW364" s="71">
        <v>0</v>
      </c>
      <c r="AX364" s="71"/>
      <c r="AY364" s="72"/>
      <c r="AZ364" s="71">
        <v>5070.9000000000069</v>
      </c>
      <c r="BA364" s="71">
        <v>19625.800000000003</v>
      </c>
      <c r="BB364" s="71">
        <v>2.5</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2098</v>
      </c>
      <c r="B365" s="70">
        <v>51</v>
      </c>
      <c r="C365" s="70">
        <v>21</v>
      </c>
      <c r="D365" s="70">
        <v>3</v>
      </c>
      <c r="E365" s="70">
        <v>2024</v>
      </c>
      <c r="F365" s="70" t="s">
        <v>1554</v>
      </c>
      <c r="G365" s="70" t="s">
        <v>2077</v>
      </c>
      <c r="H365" s="70" t="s">
        <v>2078</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2099</v>
      </c>
      <c r="B366" s="70">
        <v>171</v>
      </c>
      <c r="C366" s="70">
        <v>1</v>
      </c>
      <c r="D366" s="70">
        <v>11</v>
      </c>
      <c r="E366" s="70">
        <v>1990</v>
      </c>
      <c r="F366" s="70" t="s">
        <v>787</v>
      </c>
      <c r="G366" s="70" t="s">
        <v>2100</v>
      </c>
      <c r="H366" s="70" t="s">
        <v>2101</v>
      </c>
      <c r="I366" s="148"/>
      <c r="J366" s="71">
        <v>28.535178391427529</v>
      </c>
      <c r="K366" s="71">
        <v>2.614096686850234</v>
      </c>
      <c r="L366" s="71">
        <v>1.5072952229631751</v>
      </c>
      <c r="M366" s="71">
        <v>22.923658194896941</v>
      </c>
      <c r="N366" s="71">
        <v>39.168447877429543</v>
      </c>
      <c r="O366" s="71">
        <v>32.841273918352186</v>
      </c>
      <c r="P366" s="71">
        <v>27.64700700267446</v>
      </c>
      <c r="Q366" s="71">
        <v>3.3303138152701699</v>
      </c>
      <c r="R366" s="71">
        <v>0.16397058238936019</v>
      </c>
      <c r="S366" s="71">
        <v>5.7407675089552761</v>
      </c>
      <c r="T366" s="72"/>
      <c r="U366" s="71">
        <v>4167663</v>
      </c>
      <c r="V366" s="71">
        <v>1275</v>
      </c>
      <c r="W366" s="71">
        <v>19</v>
      </c>
      <c r="X366" s="71">
        <v>10324</v>
      </c>
      <c r="Y366" s="71">
        <v>15862</v>
      </c>
      <c r="Z366" s="71">
        <v>13508</v>
      </c>
      <c r="AA366" s="71">
        <v>6713</v>
      </c>
      <c r="AB366" s="71">
        <v>54073</v>
      </c>
      <c r="AC366" s="71">
        <v>28400</v>
      </c>
      <c r="AD366" s="71">
        <v>5.7407675089552761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2102</v>
      </c>
      <c r="B367" s="70">
        <v>172</v>
      </c>
      <c r="C367" s="70">
        <v>2</v>
      </c>
      <c r="D367" s="70">
        <v>11</v>
      </c>
      <c r="E367" s="70">
        <v>2005</v>
      </c>
      <c r="F367" s="70" t="s">
        <v>789</v>
      </c>
      <c r="G367" s="70" t="s">
        <v>2100</v>
      </c>
      <c r="H367" s="70" t="s">
        <v>2101</v>
      </c>
      <c r="I367" s="148"/>
      <c r="J367" s="71">
        <v>16.354799719143649</v>
      </c>
      <c r="K367" s="71">
        <v>1.5271956656663139</v>
      </c>
      <c r="L367" s="71">
        <v>0.99117897864640292</v>
      </c>
      <c r="M367" s="71">
        <v>32.543369003760994</v>
      </c>
      <c r="N367" s="71">
        <v>60.297908925490383</v>
      </c>
      <c r="O367" s="71">
        <v>54.451362135201222</v>
      </c>
      <c r="P367" s="71">
        <v>25.812129786739661</v>
      </c>
      <c r="Q367" s="71">
        <v>3.4795384728215</v>
      </c>
      <c r="R367" s="71">
        <v>0.19155197202827359</v>
      </c>
      <c r="S367" s="71">
        <v>4.4325190439678863</v>
      </c>
      <c r="T367" s="72"/>
      <c r="U367" s="71">
        <v>1721510</v>
      </c>
      <c r="V367" s="71">
        <v>840</v>
      </c>
      <c r="W367" s="71">
        <v>11</v>
      </c>
      <c r="X367" s="71">
        <v>7742</v>
      </c>
      <c r="Y367" s="71">
        <v>21931</v>
      </c>
      <c r="Z367" s="71">
        <v>25917</v>
      </c>
      <c r="AA367" s="71">
        <v>5133</v>
      </c>
      <c r="AB367" s="71">
        <v>59061</v>
      </c>
      <c r="AC367" s="71">
        <v>33872</v>
      </c>
      <c r="AD367" s="71">
        <v>4.4325190439678863</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2103</v>
      </c>
      <c r="B368" s="70">
        <v>173</v>
      </c>
      <c r="C368" s="70">
        <v>3</v>
      </c>
      <c r="D368" s="70">
        <v>11</v>
      </c>
      <c r="E368" s="70">
        <v>2006</v>
      </c>
      <c r="F368" s="70" t="s">
        <v>790</v>
      </c>
      <c r="G368" s="1064" t="s">
        <v>2100</v>
      </c>
      <c r="H368" s="70" t="s">
        <v>2101</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2104</v>
      </c>
      <c r="B369" s="70">
        <v>174</v>
      </c>
      <c r="C369" s="70">
        <v>4</v>
      </c>
      <c r="D369" s="70">
        <v>11</v>
      </c>
      <c r="E369" s="70">
        <v>2007</v>
      </c>
      <c r="F369" s="70" t="s">
        <v>791</v>
      </c>
      <c r="G369" s="1064" t="s">
        <v>2100</v>
      </c>
      <c r="H369" s="70" t="s">
        <v>2101</v>
      </c>
      <c r="I369" s="148"/>
      <c r="J369" s="71">
        <v>15.682469561173569</v>
      </c>
      <c r="K369" s="71">
        <v>1.3314986497830299</v>
      </c>
      <c r="L369" s="71">
        <v>1.1602941296849649</v>
      </c>
      <c r="M369" s="71">
        <v>36.175771075448907</v>
      </c>
      <c r="N369" s="71">
        <v>63.529293113958893</v>
      </c>
      <c r="O369" s="71">
        <v>52.692925396731788</v>
      </c>
      <c r="P369" s="71">
        <v>24.209923186648481</v>
      </c>
      <c r="Q369" s="71">
        <v>3.6336247915601101</v>
      </c>
      <c r="R369" s="71">
        <v>0.1767975419917803</v>
      </c>
      <c r="S369" s="71">
        <v>9.9920526540689032</v>
      </c>
      <c r="T369" s="72"/>
      <c r="U369" s="71">
        <v>1861056</v>
      </c>
      <c r="V369" s="71">
        <v>713</v>
      </c>
      <c r="W369" s="71">
        <v>13</v>
      </c>
      <c r="X369" s="71">
        <v>9944</v>
      </c>
      <c r="Y369" s="71">
        <v>22245</v>
      </c>
      <c r="Z369" s="71">
        <v>26072</v>
      </c>
      <c r="AA369" s="71">
        <v>4741</v>
      </c>
      <c r="AB369" s="71">
        <v>58415</v>
      </c>
      <c r="AC369" s="71">
        <v>32160</v>
      </c>
      <c r="AD369" s="71">
        <v>9.9920526540689032</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2105</v>
      </c>
      <c r="B370" s="70">
        <v>175</v>
      </c>
      <c r="C370" s="70">
        <v>5</v>
      </c>
      <c r="D370" s="70">
        <v>11</v>
      </c>
      <c r="E370" s="70">
        <v>2008</v>
      </c>
      <c r="F370" s="70" t="s">
        <v>792</v>
      </c>
      <c r="G370" s="70" t="s">
        <v>2100</v>
      </c>
      <c r="H370" s="70" t="s">
        <v>2101</v>
      </c>
      <c r="I370" s="148"/>
      <c r="J370" s="71">
        <v>16.932625333146721</v>
      </c>
      <c r="K370" s="71">
        <v>0.99895556991109369</v>
      </c>
      <c r="L370" s="71">
        <v>1.0278228159123151</v>
      </c>
      <c r="M370" s="71">
        <v>37.971274608364929</v>
      </c>
      <c r="N370" s="71">
        <v>61.737116022309657</v>
      </c>
      <c r="O370" s="71">
        <v>51.111221776098148</v>
      </c>
      <c r="P370" s="71">
        <v>23.707968988559099</v>
      </c>
      <c r="Q370" s="71">
        <v>3.5648513973148699</v>
      </c>
      <c r="R370" s="71">
        <v>0.1315924329679394</v>
      </c>
      <c r="S370" s="71">
        <v>5.1789769912119317</v>
      </c>
      <c r="T370" s="72"/>
      <c r="U370" s="71">
        <v>2133757</v>
      </c>
      <c r="V370" s="71">
        <v>713</v>
      </c>
      <c r="W370" s="71">
        <v>13</v>
      </c>
      <c r="X370" s="71">
        <v>9944</v>
      </c>
      <c r="Y370" s="71">
        <v>22512</v>
      </c>
      <c r="Z370" s="71">
        <v>26177</v>
      </c>
      <c r="AA370" s="71">
        <v>4648</v>
      </c>
      <c r="AB370" s="71">
        <v>58252</v>
      </c>
      <c r="AC370" s="71">
        <v>24856</v>
      </c>
      <c r="AD370" s="71">
        <v>5.1789769912119317</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2106</v>
      </c>
      <c r="B371" s="70">
        <v>176</v>
      </c>
      <c r="C371" s="70">
        <v>6</v>
      </c>
      <c r="D371" s="70">
        <v>11</v>
      </c>
      <c r="E371" s="70">
        <v>2009</v>
      </c>
      <c r="F371" s="70" t="s">
        <v>176</v>
      </c>
      <c r="G371" s="70" t="s">
        <v>2100</v>
      </c>
      <c r="H371" s="70" t="s">
        <v>2101</v>
      </c>
      <c r="I371" s="148"/>
      <c r="J371" s="71">
        <v>14.53276009461668</v>
      </c>
      <c r="K371" s="71">
        <v>0.98363112252302576</v>
      </c>
      <c r="L371" s="71">
        <v>0.23445143589453959</v>
      </c>
      <c r="M371" s="71">
        <v>33.038307390321847</v>
      </c>
      <c r="N371" s="71">
        <v>50.794493942685662</v>
      </c>
      <c r="O371" s="71">
        <v>51.910449326650401</v>
      </c>
      <c r="P371" s="71">
        <v>22.844964726786522</v>
      </c>
      <c r="Q371" s="71">
        <v>3.3925564722036601</v>
      </c>
      <c r="R371" s="71">
        <v>0.1410510804560883</v>
      </c>
      <c r="S371" s="71">
        <v>5.5946870607334009</v>
      </c>
      <c r="T371" s="72"/>
      <c r="U371" s="71">
        <v>1903585</v>
      </c>
      <c r="V371" s="71">
        <v>849</v>
      </c>
      <c r="W371" s="71">
        <v>5</v>
      </c>
      <c r="X371" s="71">
        <v>10771</v>
      </c>
      <c r="Y371" s="71">
        <v>22770</v>
      </c>
      <c r="Z371" s="71">
        <v>26242</v>
      </c>
      <c r="AA371" s="71">
        <v>4598</v>
      </c>
      <c r="AB371" s="71">
        <v>58194</v>
      </c>
      <c r="AC371" s="71">
        <v>25992</v>
      </c>
      <c r="AD371" s="71">
        <v>5.5946870607334009</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5.96</v>
      </c>
      <c r="BK371" s="71">
        <v>0</v>
      </c>
      <c r="BL371" s="71">
        <v>15.7</v>
      </c>
      <c r="BM371" s="71">
        <v>0</v>
      </c>
      <c r="BN371" s="72"/>
      <c r="BO371" s="71">
        <v>0</v>
      </c>
      <c r="BP371" s="71">
        <v>0</v>
      </c>
      <c r="BQ371" s="71">
        <v>2</v>
      </c>
      <c r="BR371" s="71">
        <v>0</v>
      </c>
      <c r="BS371" s="71">
        <v>1</v>
      </c>
      <c r="BT371" s="71">
        <v>0</v>
      </c>
      <c r="BU371"/>
      <c r="BV371" s="70">
        <v>5.96</v>
      </c>
      <c r="BW371" s="70">
        <v>0</v>
      </c>
      <c r="BX371" s="70">
        <v>15.7</v>
      </c>
      <c r="BY371" s="70">
        <v>0</v>
      </c>
      <c r="BZ371" s="70">
        <v>0</v>
      </c>
      <c r="CA371" s="70">
        <v>0</v>
      </c>
      <c r="CB371" s="70">
        <v>0</v>
      </c>
      <c r="CC371" s="70">
        <v>0</v>
      </c>
      <c r="CD371" s="70">
        <v>0</v>
      </c>
    </row>
    <row r="372" spans="1:82">
      <c r="A372" s="70" t="s">
        <v>2107</v>
      </c>
      <c r="B372" s="70">
        <v>177</v>
      </c>
      <c r="C372" s="70">
        <v>7</v>
      </c>
      <c r="D372" s="70">
        <v>11</v>
      </c>
      <c r="E372" s="70">
        <v>2010</v>
      </c>
      <c r="F372" s="70" t="s">
        <v>177</v>
      </c>
      <c r="G372" s="70" t="s">
        <v>2100</v>
      </c>
      <c r="H372" s="70" t="s">
        <v>2101</v>
      </c>
      <c r="I372" s="148"/>
      <c r="J372" s="71">
        <v>15.774951242995479</v>
      </c>
      <c r="K372" s="71">
        <v>1.0718038417545701</v>
      </c>
      <c r="L372" s="71">
        <v>0.22239755100277969</v>
      </c>
      <c r="M372" s="71">
        <v>35.663925514691726</v>
      </c>
      <c r="N372" s="71">
        <v>59.188564095483599</v>
      </c>
      <c r="O372" s="71">
        <v>51.713665453544706</v>
      </c>
      <c r="P372" s="71">
        <v>23.221176445276679</v>
      </c>
      <c r="Q372" s="71">
        <v>3.5244621509923801</v>
      </c>
      <c r="R372" s="71">
        <v>0.1473756591225191</v>
      </c>
      <c r="S372" s="71">
        <v>7.4708304039841744</v>
      </c>
      <c r="T372" s="72"/>
      <c r="U372" s="71">
        <v>2083271</v>
      </c>
      <c r="V372" s="71">
        <v>849</v>
      </c>
      <c r="W372" s="71">
        <v>5</v>
      </c>
      <c r="X372" s="71">
        <v>10771</v>
      </c>
      <c r="Y372" s="71">
        <v>22974</v>
      </c>
      <c r="Z372" s="71">
        <v>26264</v>
      </c>
      <c r="AA372" s="71">
        <v>4557</v>
      </c>
      <c r="AB372" s="71">
        <v>57931</v>
      </c>
      <c r="AC372" s="71">
        <v>25736</v>
      </c>
      <c r="AD372" s="71">
        <v>7.4708304039841744</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5.6360000000000001</v>
      </c>
      <c r="BK372" s="71">
        <v>0</v>
      </c>
      <c r="BL372" s="71">
        <v>0</v>
      </c>
      <c r="BM372" s="71">
        <v>0</v>
      </c>
      <c r="BN372" s="72"/>
      <c r="BO372" s="71">
        <v>0</v>
      </c>
      <c r="BP372" s="71">
        <v>0</v>
      </c>
      <c r="BQ372" s="71">
        <v>2</v>
      </c>
      <c r="BR372" s="71">
        <v>0</v>
      </c>
      <c r="BS372" s="71">
        <v>0</v>
      </c>
      <c r="BT372" s="71">
        <v>0</v>
      </c>
      <c r="BU372"/>
      <c r="BV372" s="70">
        <v>5.6360000000000001</v>
      </c>
      <c r="BW372" s="70">
        <v>0</v>
      </c>
      <c r="BX372" s="70">
        <v>0</v>
      </c>
      <c r="BY372" s="70">
        <v>0</v>
      </c>
      <c r="BZ372" s="70">
        <v>0</v>
      </c>
      <c r="CA372" s="70">
        <v>0</v>
      </c>
      <c r="CB372" s="70">
        <v>0</v>
      </c>
      <c r="CC372" s="70">
        <v>0</v>
      </c>
      <c r="CD372" s="70">
        <v>0</v>
      </c>
    </row>
    <row r="373" spans="1:82">
      <c r="A373" s="70" t="s">
        <v>2108</v>
      </c>
      <c r="B373" s="70">
        <v>178</v>
      </c>
      <c r="C373" s="70">
        <v>8</v>
      </c>
      <c r="D373" s="70">
        <v>11</v>
      </c>
      <c r="E373" s="70">
        <v>2011</v>
      </c>
      <c r="F373" s="70" t="s">
        <v>178</v>
      </c>
      <c r="G373" s="70" t="s">
        <v>2100</v>
      </c>
      <c r="H373" s="70" t="s">
        <v>2101</v>
      </c>
      <c r="I373" s="148"/>
      <c r="J373" s="71">
        <v>12.791144319069501</v>
      </c>
      <c r="K373" s="71">
        <v>1.7057309454403811</v>
      </c>
      <c r="L373" s="71">
        <v>0.19566454092266461</v>
      </c>
      <c r="M373" s="71">
        <v>45.484123767725158</v>
      </c>
      <c r="N373" s="71">
        <v>73.101017040594755</v>
      </c>
      <c r="O373" s="71">
        <v>51.134399162693988</v>
      </c>
      <c r="P373" s="71">
        <v>22.371977434371406</v>
      </c>
      <c r="Q373" s="71">
        <v>4.0461976992727697</v>
      </c>
      <c r="R373" s="71">
        <v>0.14601374452856911</v>
      </c>
      <c r="S373" s="71">
        <v>5.3024856751176808</v>
      </c>
      <c r="T373" s="72"/>
      <c r="U373" s="71">
        <v>1529171</v>
      </c>
      <c r="V373" s="71">
        <v>849</v>
      </c>
      <c r="W373" s="71">
        <v>5</v>
      </c>
      <c r="X373" s="71">
        <v>10771</v>
      </c>
      <c r="Y373" s="71">
        <v>23134</v>
      </c>
      <c r="Z373" s="71">
        <v>26534</v>
      </c>
      <c r="AA373" s="71">
        <v>4521</v>
      </c>
      <c r="AB373" s="71">
        <v>57657</v>
      </c>
      <c r="AC373" s="71">
        <v>25456</v>
      </c>
      <c r="AD373" s="71">
        <v>5.3024856751176808</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5.5490000000000004</v>
      </c>
      <c r="BK373" s="71">
        <v>0</v>
      </c>
      <c r="BL373" s="71">
        <v>0</v>
      </c>
      <c r="BM373" s="71">
        <v>0</v>
      </c>
      <c r="BN373" s="72"/>
      <c r="BO373" s="71">
        <v>0</v>
      </c>
      <c r="BP373" s="71">
        <v>0</v>
      </c>
      <c r="BQ373" s="71">
        <v>2</v>
      </c>
      <c r="BR373" s="71">
        <v>0</v>
      </c>
      <c r="BS373" s="71">
        <v>0</v>
      </c>
      <c r="BT373" s="71">
        <v>0</v>
      </c>
      <c r="BU373"/>
      <c r="BV373" s="70">
        <v>5.5490000000000004</v>
      </c>
      <c r="BW373" s="70">
        <v>0</v>
      </c>
      <c r="BX373" s="70">
        <v>0</v>
      </c>
      <c r="BY373" s="70">
        <v>0</v>
      </c>
      <c r="BZ373" s="70">
        <v>0</v>
      </c>
      <c r="CA373" s="70">
        <v>0</v>
      </c>
      <c r="CB373" s="70">
        <v>0</v>
      </c>
      <c r="CC373" s="70">
        <v>0</v>
      </c>
      <c r="CD373" s="70">
        <v>0</v>
      </c>
    </row>
    <row r="374" spans="1:82">
      <c r="A374" s="70" t="s">
        <v>2109</v>
      </c>
      <c r="B374" s="70">
        <v>179</v>
      </c>
      <c r="C374" s="70">
        <v>9</v>
      </c>
      <c r="D374" s="70">
        <v>11</v>
      </c>
      <c r="E374" s="70">
        <v>2012</v>
      </c>
      <c r="F374" s="70" t="s">
        <v>179</v>
      </c>
      <c r="G374" s="70" t="s">
        <v>2100</v>
      </c>
      <c r="H374" s="70" t="s">
        <v>2101</v>
      </c>
      <c r="I374" s="148"/>
      <c r="J374" s="71">
        <v>18.07138671392881</v>
      </c>
      <c r="K374" s="71">
        <v>1.658724728925713</v>
      </c>
      <c r="L374" s="71">
        <v>0.19487927437653549</v>
      </c>
      <c r="M374" s="71">
        <v>50.873712351826889</v>
      </c>
      <c r="N374" s="71">
        <v>77.637121903702479</v>
      </c>
      <c r="O374" s="71">
        <v>51.412673415924161</v>
      </c>
      <c r="P374" s="71">
        <v>22.106110547284072</v>
      </c>
      <c r="Q374" s="71">
        <v>4.3876489698732799</v>
      </c>
      <c r="R374" s="71">
        <v>0.14777633768338361</v>
      </c>
      <c r="S374" s="71">
        <v>6.8455055172359822</v>
      </c>
      <c r="T374" s="72"/>
      <c r="U374" s="71">
        <v>2100526</v>
      </c>
      <c r="V374" s="71">
        <v>849</v>
      </c>
      <c r="W374" s="71">
        <v>5</v>
      </c>
      <c r="X374" s="71">
        <v>10771</v>
      </c>
      <c r="Y374" s="71">
        <v>23402</v>
      </c>
      <c r="Z374" s="71">
        <v>26890</v>
      </c>
      <c r="AA374" s="71">
        <v>4442</v>
      </c>
      <c r="AB374" s="71">
        <v>57546</v>
      </c>
      <c r="AC374" s="71">
        <v>25096</v>
      </c>
      <c r="AD374" s="71">
        <v>6.8455055172359822</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6.7089999999999996</v>
      </c>
      <c r="BK374" s="71">
        <v>0</v>
      </c>
      <c r="BL374" s="71">
        <v>0</v>
      </c>
      <c r="BM374" s="71">
        <v>0</v>
      </c>
      <c r="BN374" s="72"/>
      <c r="BO374" s="71">
        <v>0</v>
      </c>
      <c r="BP374" s="71">
        <v>0</v>
      </c>
      <c r="BQ374" s="71">
        <v>2</v>
      </c>
      <c r="BR374" s="71">
        <v>0</v>
      </c>
      <c r="BS374" s="71">
        <v>0</v>
      </c>
      <c r="BT374" s="71">
        <v>0</v>
      </c>
      <c r="BU374"/>
      <c r="BV374" s="70">
        <v>6.7089999999999996</v>
      </c>
      <c r="BW374" s="70">
        <v>0</v>
      </c>
      <c r="BX374" s="70">
        <v>0</v>
      </c>
      <c r="BY374" s="70">
        <v>0</v>
      </c>
      <c r="BZ374" s="70">
        <v>0</v>
      </c>
      <c r="CA374" s="70">
        <v>0</v>
      </c>
      <c r="CB374" s="70">
        <v>0</v>
      </c>
      <c r="CC374" s="70">
        <v>0</v>
      </c>
      <c r="CD374" s="70">
        <v>0</v>
      </c>
    </row>
    <row r="375" spans="1:82">
      <c r="A375" s="70" t="s">
        <v>2110</v>
      </c>
      <c r="B375" s="70">
        <v>180</v>
      </c>
      <c r="C375" s="70">
        <v>10</v>
      </c>
      <c r="D375" s="70">
        <v>11</v>
      </c>
      <c r="E375" s="70">
        <v>2013</v>
      </c>
      <c r="F375" s="70" t="s">
        <v>180</v>
      </c>
      <c r="G375" s="70" t="s">
        <v>2100</v>
      </c>
      <c r="H375" s="70" t="s">
        <v>2101</v>
      </c>
      <c r="I375" s="148"/>
      <c r="J375" s="71">
        <v>20.890873185187591</v>
      </c>
      <c r="K375" s="71">
        <v>1.4064398545376799</v>
      </c>
      <c r="L375" s="71">
        <v>0.17289908344115851</v>
      </c>
      <c r="M375" s="71">
        <v>51.241256679961232</v>
      </c>
      <c r="N375" s="71">
        <v>78.146596912979376</v>
      </c>
      <c r="O375" s="71">
        <v>49.802809733144841</v>
      </c>
      <c r="P375" s="71">
        <v>21.789777418548535</v>
      </c>
      <c r="Q375" s="71">
        <v>4.44287832528821</v>
      </c>
      <c r="R375" s="71">
        <v>0.14550121664015711</v>
      </c>
      <c r="S375" s="71">
        <v>6.3372509957985406</v>
      </c>
      <c r="T375" s="72"/>
      <c r="U375" s="71">
        <v>2401262</v>
      </c>
      <c r="V375" s="71">
        <v>849</v>
      </c>
      <c r="W375" s="71">
        <v>5</v>
      </c>
      <c r="X375" s="71">
        <v>10771</v>
      </c>
      <c r="Y375" s="71">
        <v>23600</v>
      </c>
      <c r="Z375" s="71">
        <v>27211</v>
      </c>
      <c r="AA375" s="71">
        <v>4362</v>
      </c>
      <c r="AB375" s="71">
        <v>57435</v>
      </c>
      <c r="AC375" s="71">
        <v>24120</v>
      </c>
      <c r="AD375" s="71">
        <v>6.3372509957985406</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7.2549999999999999</v>
      </c>
      <c r="BK375" s="71">
        <v>0</v>
      </c>
      <c r="BL375" s="71">
        <v>0</v>
      </c>
      <c r="BM375" s="71">
        <v>0</v>
      </c>
      <c r="BN375" s="72"/>
      <c r="BO375" s="71">
        <v>0</v>
      </c>
      <c r="BP375" s="71">
        <v>0</v>
      </c>
      <c r="BQ375" s="71">
        <v>2</v>
      </c>
      <c r="BR375" s="71">
        <v>0</v>
      </c>
      <c r="BS375" s="71">
        <v>0</v>
      </c>
      <c r="BT375" s="71">
        <v>0</v>
      </c>
      <c r="BU375"/>
      <c r="BV375" s="70">
        <v>7.2549999999999999</v>
      </c>
      <c r="BW375" s="70">
        <v>0</v>
      </c>
      <c r="BX375" s="70">
        <v>0</v>
      </c>
      <c r="BY375" s="70">
        <v>0</v>
      </c>
      <c r="BZ375" s="70">
        <v>0</v>
      </c>
      <c r="CA375" s="70">
        <v>0</v>
      </c>
      <c r="CB375" s="70">
        <v>0</v>
      </c>
      <c r="CC375" s="70">
        <v>0</v>
      </c>
      <c r="CD375" s="70">
        <v>0</v>
      </c>
    </row>
    <row r="376" spans="1:82">
      <c r="A376" s="70" t="s">
        <v>2111</v>
      </c>
      <c r="B376" s="70">
        <v>181</v>
      </c>
      <c r="C376" s="70">
        <v>11</v>
      </c>
      <c r="D376" s="70">
        <v>11</v>
      </c>
      <c r="E376" s="70">
        <v>2014</v>
      </c>
      <c r="F376" s="70" t="s">
        <v>181</v>
      </c>
      <c r="G376" s="70" t="s">
        <v>2100</v>
      </c>
      <c r="H376" s="70" t="s">
        <v>2101</v>
      </c>
      <c r="I376" s="148"/>
      <c r="J376" s="71">
        <v>21.29327985520133</v>
      </c>
      <c r="K376" s="71">
        <v>1.4000071494430371</v>
      </c>
      <c r="L376" s="71">
        <v>1.100826356420249</v>
      </c>
      <c r="M376" s="71">
        <v>48.840236321699059</v>
      </c>
      <c r="N376" s="71">
        <v>75.946430030873785</v>
      </c>
      <c r="O376" s="71">
        <v>47.531145682567896</v>
      </c>
      <c r="P376" s="71">
        <v>21.541501661418501</v>
      </c>
      <c r="Q376" s="71">
        <v>4.2285371105798903</v>
      </c>
      <c r="R376" s="71">
        <v>0.12382958250402</v>
      </c>
      <c r="S376" s="71">
        <v>5.2019666105466724</v>
      </c>
      <c r="T376" s="72"/>
      <c r="U376" s="71">
        <v>2604246</v>
      </c>
      <c r="V376" s="71">
        <v>704</v>
      </c>
      <c r="W376" s="71">
        <v>12</v>
      </c>
      <c r="X376" s="71">
        <v>10312</v>
      </c>
      <c r="Y376" s="71">
        <v>23808</v>
      </c>
      <c r="Z376" s="71">
        <v>27352</v>
      </c>
      <c r="AA376" s="71">
        <v>4290</v>
      </c>
      <c r="AB376" s="71">
        <v>56975</v>
      </c>
      <c r="AC376" s="71">
        <v>20592</v>
      </c>
      <c r="AD376" s="71">
        <v>5.2019666105466724</v>
      </c>
      <c r="AE376" s="72"/>
      <c r="AF376" s="71"/>
      <c r="AG376" s="71"/>
      <c r="AH376" s="71"/>
      <c r="AI376" s="71"/>
      <c r="AJ376" s="71"/>
      <c r="AK376" s="71"/>
      <c r="AL376" s="71"/>
      <c r="AM376" s="71"/>
      <c r="AN376" s="71"/>
      <c r="AO376" s="71"/>
      <c r="AP376" s="71"/>
      <c r="AQ376" s="72"/>
      <c r="AR376" s="71">
        <v>1045</v>
      </c>
      <c r="AS376" s="71">
        <v>82</v>
      </c>
      <c r="AT376" s="71">
        <v>0</v>
      </c>
      <c r="AU376" s="71">
        <v>0</v>
      </c>
      <c r="AV376" s="71">
        <v>0</v>
      </c>
      <c r="AW376" s="71">
        <v>0</v>
      </c>
      <c r="AX376" s="71"/>
      <c r="AY376" s="72"/>
      <c r="AZ376" s="71">
        <v>3710.6</v>
      </c>
      <c r="BA376" s="71">
        <v>2816.6</v>
      </c>
      <c r="BB376" s="71">
        <v>0</v>
      </c>
      <c r="BC376" s="71">
        <v>0</v>
      </c>
      <c r="BD376" s="71">
        <v>0</v>
      </c>
      <c r="BE376" s="71">
        <v>0</v>
      </c>
      <c r="BF376" s="71"/>
      <c r="BG376" s="72"/>
      <c r="BH376" s="71">
        <v>0</v>
      </c>
      <c r="BI376" s="71">
        <v>0</v>
      </c>
      <c r="BJ376" s="71">
        <v>7.2220000000000004</v>
      </c>
      <c r="BK376" s="71">
        <v>0</v>
      </c>
      <c r="BL376" s="71">
        <v>0</v>
      </c>
      <c r="BM376" s="71">
        <v>0</v>
      </c>
      <c r="BN376" s="72"/>
      <c r="BO376" s="71">
        <v>0</v>
      </c>
      <c r="BP376" s="71">
        <v>0</v>
      </c>
      <c r="BQ376" s="71">
        <v>2</v>
      </c>
      <c r="BR376" s="71">
        <v>0</v>
      </c>
      <c r="BS376" s="71">
        <v>0</v>
      </c>
      <c r="BT376" s="71">
        <v>0</v>
      </c>
      <c r="BU376"/>
      <c r="BV376" s="70">
        <v>7.2220000000000004</v>
      </c>
      <c r="BW376" s="70">
        <v>0</v>
      </c>
      <c r="BX376" s="70">
        <v>0</v>
      </c>
      <c r="BY376" s="70">
        <v>0</v>
      </c>
      <c r="BZ376" s="70">
        <v>0</v>
      </c>
      <c r="CA376" s="70">
        <v>0</v>
      </c>
      <c r="CB376" s="70">
        <v>0</v>
      </c>
      <c r="CC376" s="70">
        <v>0</v>
      </c>
      <c r="CD376" s="70">
        <v>0</v>
      </c>
    </row>
    <row r="377" spans="1:82">
      <c r="A377" s="70" t="s">
        <v>2112</v>
      </c>
      <c r="B377" s="70">
        <v>182</v>
      </c>
      <c r="C377" s="70">
        <v>12</v>
      </c>
      <c r="D377" s="70">
        <v>11</v>
      </c>
      <c r="E377" s="70">
        <v>2015</v>
      </c>
      <c r="F377" s="70" t="s">
        <v>182</v>
      </c>
      <c r="G377" s="70" t="s">
        <v>2100</v>
      </c>
      <c r="H377" s="70" t="s">
        <v>2101</v>
      </c>
      <c r="I377" s="148"/>
      <c r="J377" s="71">
        <v>18.063696757393181</v>
      </c>
      <c r="K377" s="71">
        <v>1.337582089224999</v>
      </c>
      <c r="L377" s="71">
        <v>1.2371331607975919</v>
      </c>
      <c r="M377" s="71">
        <v>44.769722479095122</v>
      </c>
      <c r="N377" s="71">
        <v>71.140861034930069</v>
      </c>
      <c r="O377" s="71">
        <v>47.040204022177257</v>
      </c>
      <c r="P377" s="71">
        <v>21.54847011413009</v>
      </c>
      <c r="Q377" s="71">
        <v>4.1031382749148504</v>
      </c>
      <c r="R377" s="71">
        <v>9.7066884037622508E-2</v>
      </c>
      <c r="S377" s="71">
        <v>6.4456006395856784</v>
      </c>
      <c r="T377" s="72"/>
      <c r="U377" s="71">
        <v>2329212</v>
      </c>
      <c r="V377" s="71">
        <v>704</v>
      </c>
      <c r="W377" s="71">
        <v>12</v>
      </c>
      <c r="X377" s="71">
        <v>10312</v>
      </c>
      <c r="Y377" s="71">
        <v>23967</v>
      </c>
      <c r="Z377" s="71">
        <v>27330</v>
      </c>
      <c r="AA377" s="71">
        <v>4288</v>
      </c>
      <c r="AB377" s="71">
        <v>56475</v>
      </c>
      <c r="AC377" s="71">
        <v>16592</v>
      </c>
      <c r="AD377" s="71">
        <v>6.4456006395856784</v>
      </c>
      <c r="AE377" s="72"/>
      <c r="AF377" s="71">
        <v>18936043.483605221</v>
      </c>
      <c r="AG377" s="71">
        <v>1125858.3618060821</v>
      </c>
      <c r="AH377" s="71">
        <v>251656.13389556081</v>
      </c>
      <c r="AI377" s="71">
        <v>64380982.76369898</v>
      </c>
      <c r="AJ377" s="71">
        <v>108508427.77942871</v>
      </c>
      <c r="AK377" s="71">
        <v>0</v>
      </c>
      <c r="AL377" s="71">
        <v>0</v>
      </c>
      <c r="AM377" s="71">
        <v>7739661.8462851197</v>
      </c>
      <c r="AN377" s="71">
        <v>0</v>
      </c>
      <c r="AO377" s="71">
        <v>0</v>
      </c>
      <c r="AP377" s="71">
        <v>200942630.36871964</v>
      </c>
      <c r="AQ377" s="72"/>
      <c r="AR377" s="71">
        <v>1143</v>
      </c>
      <c r="AS377" s="71">
        <v>132</v>
      </c>
      <c r="AT377" s="71">
        <v>0</v>
      </c>
      <c r="AU377" s="71">
        <v>0</v>
      </c>
      <c r="AV377" s="71">
        <v>0</v>
      </c>
      <c r="AW377" s="71">
        <v>0</v>
      </c>
      <c r="AX377" s="71"/>
      <c r="AY377" s="72"/>
      <c r="AZ377" s="71">
        <v>4138.5</v>
      </c>
      <c r="BA377" s="71">
        <v>5291.7</v>
      </c>
      <c r="BB377" s="71">
        <v>0</v>
      </c>
      <c r="BC377" s="71">
        <v>0</v>
      </c>
      <c r="BD377" s="71">
        <v>0</v>
      </c>
      <c r="BE377" s="71">
        <v>0</v>
      </c>
      <c r="BF377" s="71"/>
      <c r="BG377" s="72"/>
      <c r="BH377" s="71">
        <v>0</v>
      </c>
      <c r="BI377" s="71">
        <v>0</v>
      </c>
      <c r="BJ377" s="71">
        <v>4.1920000000000002</v>
      </c>
      <c r="BK377" s="71">
        <v>0</v>
      </c>
      <c r="BL377" s="71">
        <v>16.434999999999999</v>
      </c>
      <c r="BM377" s="71">
        <v>0</v>
      </c>
      <c r="BN377" s="72"/>
      <c r="BO377" s="71">
        <v>0</v>
      </c>
      <c r="BP377" s="71">
        <v>0</v>
      </c>
      <c r="BQ377" s="71">
        <v>1</v>
      </c>
      <c r="BR377" s="71">
        <v>0</v>
      </c>
      <c r="BS377" s="71">
        <v>1</v>
      </c>
      <c r="BT377" s="71">
        <v>0</v>
      </c>
      <c r="BU377"/>
      <c r="BV377" s="70">
        <v>4.1920000000000002</v>
      </c>
      <c r="BW377" s="70">
        <v>0</v>
      </c>
      <c r="BX377" s="70">
        <v>16.434999999999999</v>
      </c>
      <c r="BY377" s="70">
        <v>0</v>
      </c>
      <c r="BZ377" s="70">
        <v>0</v>
      </c>
      <c r="CA377" s="70">
        <v>0</v>
      </c>
      <c r="CB377" s="70">
        <v>0</v>
      </c>
      <c r="CC377" s="70">
        <v>0</v>
      </c>
      <c r="CD377" s="70">
        <v>0</v>
      </c>
    </row>
    <row r="378" spans="1:82">
      <c r="A378" s="70" t="s">
        <v>2113</v>
      </c>
      <c r="B378" s="70">
        <v>183</v>
      </c>
      <c r="C378" s="70">
        <v>13</v>
      </c>
      <c r="D378" s="70">
        <v>11</v>
      </c>
      <c r="E378" s="70">
        <v>2016</v>
      </c>
      <c r="F378" s="70" t="s">
        <v>155</v>
      </c>
      <c r="G378" s="70" t="s">
        <v>2100</v>
      </c>
      <c r="H378" s="70" t="s">
        <v>2101</v>
      </c>
      <c r="I378" s="148"/>
      <c r="J378" s="71">
        <v>20.766591490512312</v>
      </c>
      <c r="K378" s="71">
        <v>1.3027912052871105</v>
      </c>
      <c r="L378" s="71">
        <v>1.1826530343102923</v>
      </c>
      <c r="M378" s="71">
        <v>40.827725498105607</v>
      </c>
      <c r="N378" s="71">
        <v>71.578478856028582</v>
      </c>
      <c r="O378" s="71">
        <v>46.545485318107623</v>
      </c>
      <c r="P378" s="71">
        <v>21.038265974482911</v>
      </c>
      <c r="Q378" s="71">
        <v>3.9508731098906567</v>
      </c>
      <c r="R378" s="71">
        <v>0.12000667893259177</v>
      </c>
      <c r="S378" s="71">
        <v>5.9107435495647715</v>
      </c>
      <c r="T378" s="72"/>
      <c r="U378" s="71">
        <v>2541599</v>
      </c>
      <c r="V378" s="71">
        <v>704</v>
      </c>
      <c r="W378" s="71">
        <v>12</v>
      </c>
      <c r="X378" s="71">
        <v>10312</v>
      </c>
      <c r="Y378" s="71">
        <v>24118</v>
      </c>
      <c r="Z378" s="71">
        <v>27375</v>
      </c>
      <c r="AA378" s="71">
        <v>4330</v>
      </c>
      <c r="AB378" s="71">
        <v>55936</v>
      </c>
      <c r="AC378" s="71">
        <v>20495.959478337041</v>
      </c>
      <c r="AD378" s="71">
        <v>5.9107435495647724</v>
      </c>
      <c r="AE378" s="72"/>
      <c r="AF378" s="71">
        <v>21682280.901946649</v>
      </c>
      <c r="AG378" s="71">
        <v>1021854.703370619</v>
      </c>
      <c r="AH378" s="71">
        <v>178911.67545585989</v>
      </c>
      <c r="AI378" s="71">
        <v>62661509.148901671</v>
      </c>
      <c r="AJ378" s="71">
        <v>103155185.6483179</v>
      </c>
      <c r="AK378" s="71">
        <v>0</v>
      </c>
      <c r="AL378" s="71">
        <v>0</v>
      </c>
      <c r="AM378" s="71">
        <v>7671749.7272043256</v>
      </c>
      <c r="AN378" s="71">
        <v>0</v>
      </c>
      <c r="AO378" s="71">
        <v>0</v>
      </c>
      <c r="AP378" s="71">
        <v>196371491.80519703</v>
      </c>
      <c r="AQ378" s="72"/>
      <c r="AR378" s="71">
        <v>1221</v>
      </c>
      <c r="AS378" s="71">
        <v>154</v>
      </c>
      <c r="AT378" s="71">
        <v>0</v>
      </c>
      <c r="AU378" s="71">
        <v>0</v>
      </c>
      <c r="AV378" s="71">
        <v>0</v>
      </c>
      <c r="AW378" s="71">
        <v>0</v>
      </c>
      <c r="AX378" s="71"/>
      <c r="AY378" s="72"/>
      <c r="AZ378" s="71">
        <v>4473.1000000000004</v>
      </c>
      <c r="BA378" s="71">
        <v>6738.5</v>
      </c>
      <c r="BB378" s="71">
        <v>0</v>
      </c>
      <c r="BC378" s="71">
        <v>0</v>
      </c>
      <c r="BD378" s="71">
        <v>0</v>
      </c>
      <c r="BE378" s="71">
        <v>0</v>
      </c>
      <c r="BF378" s="71"/>
      <c r="BG378" s="72"/>
      <c r="BH378" s="71">
        <v>0</v>
      </c>
      <c r="BI378" s="71">
        <v>0</v>
      </c>
      <c r="BJ378" s="71">
        <v>4.226</v>
      </c>
      <c r="BK378" s="71">
        <v>0</v>
      </c>
      <c r="BL378" s="71">
        <v>15.866</v>
      </c>
      <c r="BM378" s="71">
        <v>0</v>
      </c>
      <c r="BN378" s="72"/>
      <c r="BO378" s="71">
        <v>0</v>
      </c>
      <c r="BP378" s="71">
        <v>0</v>
      </c>
      <c r="BQ378" s="71">
        <v>1</v>
      </c>
      <c r="BR378" s="71">
        <v>0</v>
      </c>
      <c r="BS378" s="71">
        <v>1</v>
      </c>
      <c r="BT378" s="71">
        <v>0</v>
      </c>
      <c r="BU378"/>
      <c r="BV378" s="70">
        <v>4.226</v>
      </c>
      <c r="BW378" s="70">
        <v>0</v>
      </c>
      <c r="BX378" s="70">
        <v>15.866</v>
      </c>
      <c r="BY378" s="70">
        <v>0</v>
      </c>
      <c r="BZ378" s="70">
        <v>0</v>
      </c>
      <c r="CA378" s="70">
        <v>0</v>
      </c>
      <c r="CB378" s="70">
        <v>0</v>
      </c>
      <c r="CC378" s="70">
        <v>0</v>
      </c>
      <c r="CD378" s="70">
        <v>0</v>
      </c>
    </row>
    <row r="379" spans="1:82">
      <c r="A379" s="70" t="s">
        <v>2114</v>
      </c>
      <c r="B379" s="70">
        <v>184</v>
      </c>
      <c r="C379" s="70">
        <v>14</v>
      </c>
      <c r="D379" s="70">
        <v>11</v>
      </c>
      <c r="E379" s="70">
        <v>2017</v>
      </c>
      <c r="F379" s="70" t="s">
        <v>156</v>
      </c>
      <c r="G379" s="70" t="s">
        <v>2100</v>
      </c>
      <c r="H379" s="70" t="s">
        <v>2101</v>
      </c>
      <c r="I379" s="148"/>
      <c r="J379" s="71">
        <v>16.185282769993854</v>
      </c>
      <c r="K379" s="71">
        <v>1.2817769361081006</v>
      </c>
      <c r="L379" s="71">
        <v>1.0017691518167764</v>
      </c>
      <c r="M379" s="71">
        <v>36.668113691485949</v>
      </c>
      <c r="N379" s="71">
        <v>67.031266543978461</v>
      </c>
      <c r="O379" s="71">
        <v>45.877963988239081</v>
      </c>
      <c r="P379" s="71">
        <v>20.798781311384754</v>
      </c>
      <c r="Q379" s="71">
        <v>3.7755707320093799</v>
      </c>
      <c r="R379" s="71">
        <v>0.12088714109860679</v>
      </c>
      <c r="S379" s="71">
        <v>5.8869304256564217</v>
      </c>
      <c r="T379" s="72"/>
      <c r="U379" s="71">
        <v>2364271</v>
      </c>
      <c r="V379" s="71">
        <v>704</v>
      </c>
      <c r="W379" s="71">
        <v>12</v>
      </c>
      <c r="X379" s="71">
        <v>10312</v>
      </c>
      <c r="Y379" s="71">
        <v>24216</v>
      </c>
      <c r="Z379" s="71">
        <v>27430</v>
      </c>
      <c r="AA379" s="71">
        <v>4308</v>
      </c>
      <c r="AB379" s="71">
        <v>55277</v>
      </c>
      <c r="AC379" s="71">
        <v>21055.999999999989</v>
      </c>
      <c r="AD379" s="71">
        <v>5.8869304256564217</v>
      </c>
      <c r="AE379" s="72"/>
      <c r="AF379" s="71">
        <v>18988717.573656522</v>
      </c>
      <c r="AG379" s="71">
        <v>1076665.8165830921</v>
      </c>
      <c r="AH379" s="71">
        <v>209842.1077130739</v>
      </c>
      <c r="AI379" s="71">
        <v>64108059.693102323</v>
      </c>
      <c r="AJ379" s="71">
        <v>111025687.13408621</v>
      </c>
      <c r="AK379" s="71">
        <v>0</v>
      </c>
      <c r="AL379" s="71">
        <v>0</v>
      </c>
      <c r="AM379" s="71">
        <v>7593229.1460111933</v>
      </c>
      <c r="AN379" s="71">
        <v>0</v>
      </c>
      <c r="AO379" s="71">
        <v>0</v>
      </c>
      <c r="AP379" s="71">
        <v>203002201.47115242</v>
      </c>
      <c r="AQ379" s="72"/>
      <c r="AR379" s="71">
        <v>1261</v>
      </c>
      <c r="AS379" s="71">
        <v>173</v>
      </c>
      <c r="AT379" s="71">
        <v>0</v>
      </c>
      <c r="AU379" s="71">
        <v>0</v>
      </c>
      <c r="AV379" s="71">
        <v>0</v>
      </c>
      <c r="AW379" s="71">
        <v>0</v>
      </c>
      <c r="AX379" s="71"/>
      <c r="AY379" s="72"/>
      <c r="AZ379" s="71">
        <v>4655.2000000000007</v>
      </c>
      <c r="BA379" s="71">
        <v>7133.0000000000009</v>
      </c>
      <c r="BB379" s="71">
        <v>0</v>
      </c>
      <c r="BC379" s="71">
        <v>0</v>
      </c>
      <c r="BD379" s="71">
        <v>0</v>
      </c>
      <c r="BE379" s="71">
        <v>0</v>
      </c>
      <c r="BF379" s="71"/>
      <c r="BG379" s="72"/>
      <c r="BH379" s="71">
        <v>0</v>
      </c>
      <c r="BI379" s="71">
        <v>0</v>
      </c>
      <c r="BJ379" s="71">
        <v>4.1589999999999998</v>
      </c>
      <c r="BK379" s="71">
        <v>0</v>
      </c>
      <c r="BL379" s="71">
        <v>16.765000000000001</v>
      </c>
      <c r="BM379" s="71">
        <v>0</v>
      </c>
      <c r="BN379" s="72"/>
      <c r="BO379" s="71">
        <v>0</v>
      </c>
      <c r="BP379" s="71">
        <v>0</v>
      </c>
      <c r="BQ379" s="71">
        <v>1</v>
      </c>
      <c r="BR379" s="71">
        <v>0</v>
      </c>
      <c r="BS379" s="71">
        <v>1</v>
      </c>
      <c r="BT379" s="71">
        <v>0</v>
      </c>
      <c r="BU379"/>
      <c r="BV379" s="70">
        <v>4.1589999999999998</v>
      </c>
      <c r="BW379" s="70">
        <v>0</v>
      </c>
      <c r="BX379" s="70">
        <v>16.765000000000001</v>
      </c>
      <c r="BY379" s="70">
        <v>0</v>
      </c>
      <c r="BZ379" s="70">
        <v>0</v>
      </c>
      <c r="CA379" s="70">
        <v>0</v>
      </c>
      <c r="CB379" s="70">
        <v>0</v>
      </c>
      <c r="CC379" s="70">
        <v>0</v>
      </c>
      <c r="CD379" s="70">
        <v>0</v>
      </c>
    </row>
    <row r="380" spans="1:82">
      <c r="A380" s="70" t="s">
        <v>2115</v>
      </c>
      <c r="B380" s="70">
        <v>185</v>
      </c>
      <c r="C380" s="70">
        <v>15</v>
      </c>
      <c r="D380" s="70">
        <v>11</v>
      </c>
      <c r="E380" s="70">
        <v>2018</v>
      </c>
      <c r="F380" s="70" t="s">
        <v>183</v>
      </c>
      <c r="G380" s="70" t="s">
        <v>2100</v>
      </c>
      <c r="H380" s="70" t="s">
        <v>2101</v>
      </c>
      <c r="I380" s="148"/>
      <c r="J380" s="71">
        <v>17.933422580424004</v>
      </c>
      <c r="K380" s="71">
        <v>1.1518445024463846</v>
      </c>
      <c r="L380" s="71">
        <v>0.92768069453719937</v>
      </c>
      <c r="M380" s="71">
        <v>31.989450164866646</v>
      </c>
      <c r="N380" s="71">
        <v>53.842791039493477</v>
      </c>
      <c r="O380" s="71">
        <v>45.073456492908953</v>
      </c>
      <c r="P380" s="71">
        <v>20.706462549518683</v>
      </c>
      <c r="Q380" s="71">
        <v>3.45641036755578</v>
      </c>
      <c r="R380" s="71">
        <v>0.11204846206544669</v>
      </c>
      <c r="S380" s="71">
        <v>6.7499068710885597</v>
      </c>
      <c r="T380" s="72"/>
      <c r="U380" s="71">
        <v>3002620</v>
      </c>
      <c r="V380" s="71">
        <v>704</v>
      </c>
      <c r="W380" s="71">
        <v>12</v>
      </c>
      <c r="X380" s="71">
        <v>10312</v>
      </c>
      <c r="Y380" s="71">
        <v>24208</v>
      </c>
      <c r="Z380" s="71">
        <v>27465</v>
      </c>
      <c r="AA380" s="71">
        <v>4332</v>
      </c>
      <c r="AB380" s="71">
        <v>54534</v>
      </c>
      <c r="AC380" s="71">
        <v>19440</v>
      </c>
      <c r="AD380" s="71">
        <v>6.7499068710885597</v>
      </c>
      <c r="AE380" s="72"/>
      <c r="AF380" s="71">
        <v>23089476.40053276</v>
      </c>
      <c r="AG380" s="71">
        <v>984894.64471836644</v>
      </c>
      <c r="AH380" s="71">
        <v>201493.77112189069</v>
      </c>
      <c r="AI380" s="71">
        <v>61910377.068637282</v>
      </c>
      <c r="AJ380" s="71">
        <v>99195831.58112672</v>
      </c>
      <c r="AK380" s="71">
        <v>0</v>
      </c>
      <c r="AL380" s="71">
        <v>0</v>
      </c>
      <c r="AM380" s="71">
        <v>7506665.6715490595</v>
      </c>
      <c r="AN380" s="71">
        <v>0</v>
      </c>
      <c r="AO380" s="71">
        <v>0</v>
      </c>
      <c r="AP380" s="71">
        <v>192888739.13768607</v>
      </c>
      <c r="AQ380" s="72"/>
      <c r="AR380" s="71">
        <v>1317</v>
      </c>
      <c r="AS380" s="71">
        <v>182</v>
      </c>
      <c r="AT380" s="71">
        <v>0</v>
      </c>
      <c r="AU380" s="71">
        <v>0</v>
      </c>
      <c r="AV380" s="71">
        <v>0</v>
      </c>
      <c r="AW380" s="71">
        <v>0</v>
      </c>
      <c r="AX380" s="71"/>
      <c r="AY380" s="72"/>
      <c r="AZ380" s="71">
        <v>4903.0999999999985</v>
      </c>
      <c r="BA380" s="71">
        <v>7324.7</v>
      </c>
      <c r="BB380" s="71">
        <v>0</v>
      </c>
      <c r="BC380" s="71">
        <v>0</v>
      </c>
      <c r="BD380" s="71">
        <v>0</v>
      </c>
      <c r="BE380" s="71">
        <v>0</v>
      </c>
      <c r="BF380" s="71"/>
      <c r="BG380" s="72"/>
      <c r="BH380" s="71">
        <v>0</v>
      </c>
      <c r="BI380" s="71">
        <v>0</v>
      </c>
      <c r="BJ380" s="71">
        <v>3.661</v>
      </c>
      <c r="BK380" s="71">
        <v>0</v>
      </c>
      <c r="BL380" s="71">
        <v>0</v>
      </c>
      <c r="BM380" s="71">
        <v>0</v>
      </c>
      <c r="BN380" s="72"/>
      <c r="BO380" s="71">
        <v>0</v>
      </c>
      <c r="BP380" s="71">
        <v>0</v>
      </c>
      <c r="BQ380" s="71">
        <v>1</v>
      </c>
      <c r="BR380" s="71">
        <v>0</v>
      </c>
      <c r="BS380" s="71">
        <v>0</v>
      </c>
      <c r="BT380" s="71">
        <v>0</v>
      </c>
      <c r="BU380"/>
      <c r="BV380" s="70">
        <v>3.661</v>
      </c>
      <c r="BW380" s="70">
        <v>0</v>
      </c>
      <c r="BX380" s="70">
        <v>0</v>
      </c>
      <c r="BY380" s="70">
        <v>0</v>
      </c>
      <c r="BZ380" s="70">
        <v>0</v>
      </c>
      <c r="CA380" s="70">
        <v>0</v>
      </c>
      <c r="CB380" s="70">
        <v>0</v>
      </c>
      <c r="CC380" s="70">
        <v>0</v>
      </c>
      <c r="CD380" s="70">
        <v>0</v>
      </c>
    </row>
    <row r="381" spans="1:82">
      <c r="A381" s="70" t="s">
        <v>2116</v>
      </c>
      <c r="B381" s="70">
        <v>186</v>
      </c>
      <c r="C381" s="70">
        <v>16</v>
      </c>
      <c r="D381" s="70">
        <v>11</v>
      </c>
      <c r="E381" s="70">
        <v>2019</v>
      </c>
      <c r="F381" s="70" t="s">
        <v>158</v>
      </c>
      <c r="G381" s="70" t="s">
        <v>2100</v>
      </c>
      <c r="H381" s="70" t="s">
        <v>2101</v>
      </c>
      <c r="I381" s="148"/>
      <c r="J381" s="71">
        <v>17.28432288144834</v>
      </c>
      <c r="K381" s="71">
        <v>1.0341446326546311</v>
      </c>
      <c r="L381" s="71">
        <v>0.93559795096094689</v>
      </c>
      <c r="M381" s="71">
        <v>30.476938234186171</v>
      </c>
      <c r="N381" s="71">
        <v>46.740125251260373</v>
      </c>
      <c r="O381" s="71">
        <v>43.953761124703369</v>
      </c>
      <c r="P381" s="71">
        <v>21.021546508957766</v>
      </c>
      <c r="Q381" s="71">
        <v>3.3249466290293399</v>
      </c>
      <c r="R381" s="71">
        <v>0.10448115469423573</v>
      </c>
      <c r="S381" s="71">
        <v>7.7074841110717145</v>
      </c>
      <c r="T381" s="72"/>
      <c r="U381" s="71">
        <v>2971311</v>
      </c>
      <c r="V381" s="71">
        <v>704</v>
      </c>
      <c r="W381" s="71">
        <v>12</v>
      </c>
      <c r="X381" s="71">
        <v>10312</v>
      </c>
      <c r="Y381" s="71">
        <v>24165</v>
      </c>
      <c r="Z381" s="71">
        <v>27518</v>
      </c>
      <c r="AA381" s="71">
        <v>4365</v>
      </c>
      <c r="AB381" s="71">
        <v>53880</v>
      </c>
      <c r="AC381" s="71">
        <v>18424</v>
      </c>
      <c r="AD381" s="71">
        <v>7.7074841110717136</v>
      </c>
      <c r="AE381" s="72"/>
      <c r="AF381" s="71">
        <v>22658428.208805569</v>
      </c>
      <c r="AG381" s="71">
        <v>930525.19409751683</v>
      </c>
      <c r="AH381" s="71">
        <v>213821.4361053461</v>
      </c>
      <c r="AI381" s="71">
        <v>62382495.573298417</v>
      </c>
      <c r="AJ381" s="71">
        <v>89402199.945799544</v>
      </c>
      <c r="AK381" s="71">
        <v>0</v>
      </c>
      <c r="AL381" s="71">
        <v>0</v>
      </c>
      <c r="AM381" s="71">
        <v>7338050.3915771618</v>
      </c>
      <c r="AN381" s="71">
        <v>0</v>
      </c>
      <c r="AO381" s="71">
        <v>0</v>
      </c>
      <c r="AP381" s="71">
        <v>182925520.74968353</v>
      </c>
      <c r="AQ381" s="72"/>
      <c r="AR381" s="71">
        <v>1388</v>
      </c>
      <c r="AS381" s="71">
        <v>192</v>
      </c>
      <c r="AT381" s="71">
        <v>0</v>
      </c>
      <c r="AU381" s="71">
        <v>0</v>
      </c>
      <c r="AV381" s="71">
        <v>0</v>
      </c>
      <c r="AW381" s="71">
        <v>0</v>
      </c>
      <c r="AX381" s="71"/>
      <c r="AY381" s="72"/>
      <c r="AZ381" s="71">
        <v>5221.7000000000025</v>
      </c>
      <c r="BA381" s="71">
        <v>8037.9999999999991</v>
      </c>
      <c r="BB381" s="71">
        <v>0</v>
      </c>
      <c r="BC381" s="71">
        <v>0</v>
      </c>
      <c r="BD381" s="71">
        <v>0</v>
      </c>
      <c r="BE381" s="71">
        <v>0</v>
      </c>
      <c r="BF381" s="71"/>
      <c r="BG381" s="72"/>
      <c r="BH381" s="71">
        <v>0</v>
      </c>
      <c r="BI381" s="71">
        <v>0</v>
      </c>
      <c r="BJ381" s="71">
        <v>3.6619999999999999</v>
      </c>
      <c r="BK381" s="71">
        <v>0</v>
      </c>
      <c r="BL381" s="71">
        <v>16.797000000000001</v>
      </c>
      <c r="BM381" s="71">
        <v>0</v>
      </c>
      <c r="BN381" s="72"/>
      <c r="BO381" s="71">
        <v>0</v>
      </c>
      <c r="BP381" s="71">
        <v>0</v>
      </c>
      <c r="BQ381" s="71">
        <v>1</v>
      </c>
      <c r="BR381" s="71">
        <v>0</v>
      </c>
      <c r="BS381" s="71">
        <v>1</v>
      </c>
      <c r="BT381" s="71">
        <v>0</v>
      </c>
      <c r="BU381"/>
      <c r="BV381" s="70">
        <v>3.6619999999999999</v>
      </c>
      <c r="BW381" s="70">
        <v>0</v>
      </c>
      <c r="BX381" s="70">
        <v>16.797000000000001</v>
      </c>
      <c r="BY381" s="70">
        <v>0</v>
      </c>
      <c r="BZ381" s="70">
        <v>0</v>
      </c>
      <c r="CA381" s="70">
        <v>0</v>
      </c>
      <c r="CB381" s="70">
        <v>0</v>
      </c>
      <c r="CC381" s="70">
        <v>0</v>
      </c>
      <c r="CD381" s="70">
        <v>0</v>
      </c>
    </row>
    <row r="382" spans="1:82">
      <c r="A382" s="70" t="s">
        <v>2117</v>
      </c>
      <c r="B382" s="70">
        <v>187</v>
      </c>
      <c r="C382" s="70">
        <v>17</v>
      </c>
      <c r="D382" s="70">
        <v>11</v>
      </c>
      <c r="E382" s="70">
        <v>2020</v>
      </c>
      <c r="F382" s="70" t="s">
        <v>159</v>
      </c>
      <c r="G382" s="70" t="s">
        <v>2100</v>
      </c>
      <c r="H382" s="70" t="s">
        <v>2101</v>
      </c>
      <c r="I382" s="148"/>
      <c r="J382" s="71">
        <v>15.854943462021851</v>
      </c>
      <c r="K382" s="71">
        <v>1.105007249512848</v>
      </c>
      <c r="L382" s="71">
        <v>0.41462114118128401</v>
      </c>
      <c r="M382" s="71">
        <v>30.661181515440891</v>
      </c>
      <c r="N382" s="71">
        <v>57.024118240689766</v>
      </c>
      <c r="O382" s="71">
        <v>38.4201450873068</v>
      </c>
      <c r="P382" s="71">
        <v>20.072150852718327</v>
      </c>
      <c r="Q382" s="71">
        <v>3.1309323339294401</v>
      </c>
      <c r="R382" s="71">
        <v>0.12645134265673635</v>
      </c>
      <c r="S382" s="71">
        <v>6.7388651791325591</v>
      </c>
      <c r="T382" s="72"/>
      <c r="U382" s="71">
        <v>2791465</v>
      </c>
      <c r="V382" s="71">
        <v>722</v>
      </c>
      <c r="W382" s="71">
        <v>6</v>
      </c>
      <c r="X382" s="71">
        <v>10988</v>
      </c>
      <c r="Y382" s="71">
        <v>24178</v>
      </c>
      <c r="Z382" s="71">
        <v>27454</v>
      </c>
      <c r="AA382" s="71">
        <v>4430</v>
      </c>
      <c r="AB382" s="71">
        <v>53102</v>
      </c>
      <c r="AC382" s="71">
        <v>22415.999999999996</v>
      </c>
      <c r="AD382" s="71">
        <v>6.7388651791325591</v>
      </c>
      <c r="AE382" s="72"/>
      <c r="AF382" s="71">
        <v>20257906.75972401</v>
      </c>
      <c r="AG382" s="71">
        <v>898082.01432105189</v>
      </c>
      <c r="AH382" s="71">
        <v>95754.063515947739</v>
      </c>
      <c r="AI382" s="71">
        <v>60061791.634527281</v>
      </c>
      <c r="AJ382" s="71">
        <v>107534451.3614572</v>
      </c>
      <c r="AK382" s="71"/>
      <c r="AL382" s="71"/>
      <c r="AM382" s="71">
        <v>6930400.9755251464</v>
      </c>
      <c r="AN382" s="71"/>
      <c r="AO382" s="71"/>
      <c r="AP382" s="71">
        <v>195778386.80907065</v>
      </c>
      <c r="AQ382" s="72"/>
      <c r="AR382" s="71">
        <v>1437</v>
      </c>
      <c r="AS382" s="71">
        <v>197</v>
      </c>
      <c r="AT382" s="71">
        <v>0</v>
      </c>
      <c r="AU382" s="71">
        <v>0</v>
      </c>
      <c r="AV382" s="71">
        <v>0</v>
      </c>
      <c r="AW382" s="71">
        <v>0</v>
      </c>
      <c r="AX382" s="71"/>
      <c r="AY382" s="72"/>
      <c r="AZ382" s="71">
        <v>5461.1999999999989</v>
      </c>
      <c r="BA382" s="71">
        <v>8227.7999999999938</v>
      </c>
      <c r="BB382" s="71">
        <v>0</v>
      </c>
      <c r="BC382" s="71">
        <v>0</v>
      </c>
      <c r="BD382" s="71">
        <v>0</v>
      </c>
      <c r="BE382" s="71">
        <v>0</v>
      </c>
      <c r="BF382" s="71"/>
      <c r="BG382" s="72"/>
      <c r="BH382" s="71">
        <v>0</v>
      </c>
      <c r="BI382" s="71">
        <v>0</v>
      </c>
      <c r="BJ382" s="71">
        <v>3.4750000000000001</v>
      </c>
      <c r="BK382" s="71">
        <v>0</v>
      </c>
      <c r="BL382" s="71">
        <v>16.564</v>
      </c>
      <c r="BM382" s="71">
        <v>0</v>
      </c>
      <c r="BN382" s="72"/>
      <c r="BO382" s="71">
        <v>0</v>
      </c>
      <c r="BP382" s="71">
        <v>0</v>
      </c>
      <c r="BQ382" s="71">
        <v>1</v>
      </c>
      <c r="BR382" s="71">
        <v>0</v>
      </c>
      <c r="BS382" s="71">
        <v>1</v>
      </c>
      <c r="BT382" s="71">
        <v>0</v>
      </c>
      <c r="BU382"/>
      <c r="BV382" s="70">
        <v>3.4750000000000001</v>
      </c>
      <c r="BW382" s="70">
        <v>0</v>
      </c>
      <c r="BX382" s="70">
        <v>16.564</v>
      </c>
      <c r="BY382" s="70">
        <v>0</v>
      </c>
      <c r="BZ382" s="70">
        <v>0</v>
      </c>
      <c r="CA382" s="70">
        <v>0</v>
      </c>
      <c r="CB382" s="70">
        <v>0</v>
      </c>
      <c r="CC382" s="70">
        <v>0</v>
      </c>
      <c r="CD382" s="70">
        <v>0</v>
      </c>
    </row>
    <row r="383" spans="1:82">
      <c r="A383" s="70" t="s">
        <v>2118</v>
      </c>
      <c r="B383" s="70">
        <v>187</v>
      </c>
      <c r="C383" s="70">
        <v>18</v>
      </c>
      <c r="D383" s="70">
        <v>11</v>
      </c>
      <c r="E383" s="70">
        <v>2021</v>
      </c>
      <c r="F383" s="70" t="s">
        <v>160</v>
      </c>
      <c r="G383" s="70" t="s">
        <v>2100</v>
      </c>
      <c r="H383" s="70" t="s">
        <v>2101</v>
      </c>
      <c r="I383" s="148"/>
      <c r="J383" s="71">
        <v>13.886168427142245</v>
      </c>
      <c r="K383" s="71">
        <v>1.1904732567153735</v>
      </c>
      <c r="L383" s="71">
        <v>0.39664210746968448</v>
      </c>
      <c r="M383" s="71">
        <v>31.027259511233474</v>
      </c>
      <c r="N383" s="71">
        <v>46.964955629853499</v>
      </c>
      <c r="O383" s="71">
        <v>37.109840258529786</v>
      </c>
      <c r="P383" s="71">
        <v>20.812165749391571</v>
      </c>
      <c r="Q383" s="71">
        <v>3.0535873297784999</v>
      </c>
      <c r="R383" s="71">
        <v>8.9502700398605167E-2</v>
      </c>
      <c r="S383" s="71">
        <v>6.2280459020272811</v>
      </c>
      <c r="T383" s="72"/>
      <c r="U383" s="71">
        <v>2902396</v>
      </c>
      <c r="V383" s="71">
        <v>722</v>
      </c>
      <c r="W383" s="71">
        <v>6</v>
      </c>
      <c r="X383" s="71">
        <v>10988</v>
      </c>
      <c r="Y383" s="71">
        <v>24085</v>
      </c>
      <c r="Z383" s="71">
        <v>27304</v>
      </c>
      <c r="AA383" s="71">
        <v>4479</v>
      </c>
      <c r="AB383" s="71">
        <v>52299</v>
      </c>
      <c r="AC383" s="71">
        <v>15391.999999999998</v>
      </c>
      <c r="AD383" s="71">
        <v>6.2280459020272811</v>
      </c>
      <c r="AE383" s="72"/>
      <c r="AF383" s="71">
        <v>19724291.20557867</v>
      </c>
      <c r="AG383" s="71">
        <v>1048531.1028980508</v>
      </c>
      <c r="AH383" s="71">
        <v>84831.122880608178</v>
      </c>
      <c r="AI383" s="71">
        <v>68661340.164764404</v>
      </c>
      <c r="AJ383" s="71">
        <v>97745206.427725345</v>
      </c>
      <c r="AK383" s="71">
        <v>0</v>
      </c>
      <c r="AL383" s="71">
        <v>0</v>
      </c>
      <c r="AM383" s="71">
        <v>6864970.0684602847</v>
      </c>
      <c r="AN383" s="71">
        <v>0</v>
      </c>
      <c r="AO383" s="71">
        <v>0</v>
      </c>
      <c r="AP383" s="71">
        <v>194129170.09230736</v>
      </c>
      <c r="AQ383" s="72"/>
      <c r="AR383" s="71">
        <v>1484</v>
      </c>
      <c r="AS383" s="71">
        <v>199</v>
      </c>
      <c r="AT383" s="71">
        <v>0</v>
      </c>
      <c r="AU383" s="71">
        <v>0</v>
      </c>
      <c r="AV383" s="71">
        <v>0</v>
      </c>
      <c r="AW383" s="71">
        <v>0</v>
      </c>
      <c r="AX383" s="71"/>
      <c r="AY383" s="72"/>
      <c r="AZ383" s="71">
        <v>5710.7999999999993</v>
      </c>
      <c r="BA383" s="71">
        <v>8288.2999999999956</v>
      </c>
      <c r="BB383" s="71">
        <v>0</v>
      </c>
      <c r="BC383" s="71">
        <v>0</v>
      </c>
      <c r="BD383" s="71">
        <v>0</v>
      </c>
      <c r="BE383" s="71">
        <v>0</v>
      </c>
      <c r="BF383" s="71"/>
      <c r="BG383" s="72"/>
      <c r="BH383" s="71">
        <v>0</v>
      </c>
      <c r="BI383" s="71">
        <v>0</v>
      </c>
      <c r="BJ383" s="71">
        <v>4.0709999999999997</v>
      </c>
      <c r="BK383" s="71">
        <v>0</v>
      </c>
      <c r="BL383" s="71">
        <v>16.321000000000002</v>
      </c>
      <c r="BM383" s="71">
        <v>0</v>
      </c>
      <c r="BN383" s="72"/>
      <c r="BO383" s="71">
        <v>0</v>
      </c>
      <c r="BP383" s="71">
        <v>0</v>
      </c>
      <c r="BQ383" s="71">
        <v>1</v>
      </c>
      <c r="BR383" s="71">
        <v>0</v>
      </c>
      <c r="BS383" s="71">
        <v>1</v>
      </c>
      <c r="BT383" s="71">
        <v>0</v>
      </c>
      <c r="BU383"/>
      <c r="BV383" s="70">
        <v>4.0709999999999997</v>
      </c>
      <c r="BW383" s="70">
        <v>0</v>
      </c>
      <c r="BX383" s="70">
        <v>16.321000000000002</v>
      </c>
      <c r="BY383" s="70">
        <v>0</v>
      </c>
      <c r="BZ383" s="70">
        <v>0</v>
      </c>
      <c r="CA383" s="70">
        <v>0</v>
      </c>
      <c r="CB383" s="70">
        <v>0</v>
      </c>
      <c r="CC383" s="70">
        <v>0</v>
      </c>
      <c r="CD383" s="70">
        <v>0</v>
      </c>
    </row>
    <row r="384" spans="1:82">
      <c r="A384" s="70" t="s">
        <v>2119</v>
      </c>
      <c r="B384" s="70">
        <v>187</v>
      </c>
      <c r="C384" s="70">
        <v>19</v>
      </c>
      <c r="D384" s="70">
        <v>11</v>
      </c>
      <c r="E384" s="70">
        <v>2022</v>
      </c>
      <c r="F384" s="70" t="s">
        <v>161</v>
      </c>
      <c r="G384" s="70" t="s">
        <v>2100</v>
      </c>
      <c r="H384" s="70" t="s">
        <v>2101</v>
      </c>
      <c r="I384" s="148"/>
      <c r="J384" s="71">
        <v>15.123859596790085</v>
      </c>
      <c r="K384" s="71">
        <v>1.2181564780711189</v>
      </c>
      <c r="L384" s="71">
        <v>0.36580697048414385</v>
      </c>
      <c r="M384" s="71">
        <v>33.433526610122819</v>
      </c>
      <c r="N384" s="71">
        <v>57.948059297240704</v>
      </c>
      <c r="O384" s="71">
        <v>38.918365436196773</v>
      </c>
      <c r="P384" s="71">
        <v>20.755963256829872</v>
      </c>
      <c r="Q384" s="71">
        <v>3.0364476066728994</v>
      </c>
      <c r="R384" s="71">
        <v>7.9020357277160294E-2</v>
      </c>
      <c r="S384" s="71">
        <v>7.1156780299622282</v>
      </c>
      <c r="T384" s="72"/>
      <c r="U384" s="71">
        <v>3285195</v>
      </c>
      <c r="V384" s="71">
        <v>722</v>
      </c>
      <c r="W384" s="71">
        <v>6</v>
      </c>
      <c r="X384" s="71">
        <v>10988</v>
      </c>
      <c r="Y384" s="71">
        <v>24158</v>
      </c>
      <c r="Z384" s="71">
        <v>27206</v>
      </c>
      <c r="AA384" s="71">
        <v>4535</v>
      </c>
      <c r="AB384" s="71">
        <v>51579</v>
      </c>
      <c r="AC384" s="71">
        <v>13759.999999999998</v>
      </c>
      <c r="AD384" s="71">
        <v>7.1156780299622282</v>
      </c>
      <c r="AE384" s="72"/>
      <c r="AF384" s="71">
        <v>18626710.4227846</v>
      </c>
      <c r="AG384" s="71">
        <v>1083454.2116601409</v>
      </c>
      <c r="AH384" s="71">
        <v>91922.941737858302</v>
      </c>
      <c r="AI384" s="71">
        <v>65835251.336421624</v>
      </c>
      <c r="AJ384" s="71">
        <v>113169860.07820027</v>
      </c>
      <c r="AK384" s="71">
        <v>0</v>
      </c>
      <c r="AL384" s="71">
        <v>0</v>
      </c>
      <c r="AM384" s="71">
        <v>6660256.7182246139</v>
      </c>
      <c r="AN384" s="71">
        <v>0</v>
      </c>
      <c r="AO384" s="71">
        <v>0</v>
      </c>
      <c r="AP384" s="71">
        <v>205467455.70902911</v>
      </c>
      <c r="AQ384" s="72"/>
      <c r="AR384" s="71">
        <v>1546</v>
      </c>
      <c r="AS384" s="71">
        <v>199</v>
      </c>
      <c r="AT384" s="71">
        <v>0</v>
      </c>
      <c r="AU384" s="71">
        <v>0</v>
      </c>
      <c r="AV384" s="71">
        <v>0</v>
      </c>
      <c r="AW384" s="71">
        <v>0</v>
      </c>
      <c r="AX384" s="71"/>
      <c r="AY384" s="72"/>
      <c r="AZ384" s="71">
        <v>6091.1999999999989</v>
      </c>
      <c r="BA384" s="71">
        <v>8288.2999999999956</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2120</v>
      </c>
      <c r="B385" s="70">
        <v>187</v>
      </c>
      <c r="C385" s="70">
        <v>20</v>
      </c>
      <c r="D385" s="70">
        <v>11</v>
      </c>
      <c r="E385" s="70">
        <v>2023</v>
      </c>
      <c r="F385" s="70" t="s">
        <v>1539</v>
      </c>
      <c r="G385" s="70" t="s">
        <v>2100</v>
      </c>
      <c r="H385" s="70" t="s">
        <v>2101</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1597</v>
      </c>
      <c r="AS385" s="71">
        <v>204</v>
      </c>
      <c r="AT385" s="71">
        <v>0</v>
      </c>
      <c r="AU385" s="71">
        <v>0</v>
      </c>
      <c r="AV385" s="71">
        <v>0</v>
      </c>
      <c r="AW385" s="71">
        <v>0</v>
      </c>
      <c r="AX385" s="71"/>
      <c r="AY385" s="72"/>
      <c r="AZ385" s="71">
        <v>6418.2000000000062</v>
      </c>
      <c r="BA385" s="71">
        <v>8461.0999999999949</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2121</v>
      </c>
      <c r="B386" s="70">
        <v>187</v>
      </c>
      <c r="C386" s="70">
        <v>21</v>
      </c>
      <c r="D386" s="70">
        <v>11</v>
      </c>
      <c r="E386" s="70">
        <v>2024</v>
      </c>
      <c r="F386" s="70" t="s">
        <v>1554</v>
      </c>
      <c r="G386" s="1064" t="s">
        <v>2100</v>
      </c>
      <c r="H386" s="70" t="s">
        <v>2101</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2122</v>
      </c>
      <c r="B387" s="70">
        <v>154</v>
      </c>
      <c r="C387" s="70">
        <v>1</v>
      </c>
      <c r="D387" s="70">
        <v>10</v>
      </c>
      <c r="E387" s="70">
        <v>1990</v>
      </c>
      <c r="F387" s="70" t="s">
        <v>787</v>
      </c>
      <c r="G387" s="1064" t="s">
        <v>2123</v>
      </c>
      <c r="H387" s="70" t="s">
        <v>2124</v>
      </c>
      <c r="I387" s="148"/>
      <c r="J387" s="71">
        <v>474.96314059638689</v>
      </c>
      <c r="K387" s="71">
        <v>4.2283943038554721</v>
      </c>
      <c r="L387" s="71">
        <v>4.823850961631484</v>
      </c>
      <c r="M387" s="71">
        <v>25.2716534262225</v>
      </c>
      <c r="N387" s="71">
        <v>34.758742947693207</v>
      </c>
      <c r="O387" s="71">
        <v>32.94095501330721</v>
      </c>
      <c r="P387" s="71">
        <v>36.291587324231699</v>
      </c>
      <c r="Q387" s="71">
        <v>2.68966276379457</v>
      </c>
      <c r="R387" s="71">
        <v>0</v>
      </c>
      <c r="S387" s="71">
        <v>2.2780684268629781</v>
      </c>
      <c r="T387" s="72"/>
      <c r="U387" s="71">
        <v>64775574</v>
      </c>
      <c r="V387" s="71">
        <v>1482</v>
      </c>
      <c r="W387" s="71">
        <v>52</v>
      </c>
      <c r="X387" s="71">
        <v>9888</v>
      </c>
      <c r="Y387" s="71">
        <v>11765</v>
      </c>
      <c r="Z387" s="71">
        <v>13549</v>
      </c>
      <c r="AA387" s="71">
        <v>8812</v>
      </c>
      <c r="AB387" s="71">
        <v>43671</v>
      </c>
      <c r="AC387" s="71">
        <v>0</v>
      </c>
      <c r="AD387" s="71">
        <v>2.2780684268629781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2125</v>
      </c>
      <c r="B388" s="70">
        <v>155</v>
      </c>
      <c r="C388" s="70">
        <v>2</v>
      </c>
      <c r="D388" s="70">
        <v>10</v>
      </c>
      <c r="E388" s="70">
        <v>2005</v>
      </c>
      <c r="F388" s="70" t="s">
        <v>789</v>
      </c>
      <c r="G388" s="70" t="s">
        <v>2123</v>
      </c>
      <c r="H388" s="70" t="s">
        <v>2124</v>
      </c>
      <c r="I388" s="148"/>
      <c r="J388" s="71">
        <v>193.74860275001271</v>
      </c>
      <c r="K388" s="71">
        <v>3.027913595053433</v>
      </c>
      <c r="L388" s="71">
        <v>4.2664988413480032</v>
      </c>
      <c r="M388" s="71">
        <v>67.838262911363941</v>
      </c>
      <c r="N388" s="71">
        <v>58.734519244039333</v>
      </c>
      <c r="O388" s="71">
        <v>54.827439374935793</v>
      </c>
      <c r="P388" s="71">
        <v>39.811928993106918</v>
      </c>
      <c r="Q388" s="71">
        <v>2.9086587416682801</v>
      </c>
      <c r="R388" s="71">
        <v>0</v>
      </c>
      <c r="S388" s="71">
        <v>4.5723013149999998</v>
      </c>
      <c r="T388" s="72"/>
      <c r="U388" s="71">
        <v>29425552</v>
      </c>
      <c r="V388" s="71">
        <v>1443</v>
      </c>
      <c r="W388" s="71">
        <v>51</v>
      </c>
      <c r="X388" s="71">
        <v>13854</v>
      </c>
      <c r="Y388" s="71">
        <v>16800</v>
      </c>
      <c r="Z388" s="71">
        <v>26096</v>
      </c>
      <c r="AA388" s="71">
        <v>7917</v>
      </c>
      <c r="AB388" s="71">
        <v>49371</v>
      </c>
      <c r="AC388" s="71">
        <v>0</v>
      </c>
      <c r="AD388" s="71">
        <v>4.5723013149999998</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2126</v>
      </c>
      <c r="B389" s="70">
        <v>156</v>
      </c>
      <c r="C389" s="70">
        <v>3</v>
      </c>
      <c r="D389" s="70">
        <v>10</v>
      </c>
      <c r="E389" s="70">
        <v>2006</v>
      </c>
      <c r="F389" s="70" t="s">
        <v>790</v>
      </c>
      <c r="G389" s="70" t="s">
        <v>2123</v>
      </c>
      <c r="H389" s="70" t="s">
        <v>2124</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2127</v>
      </c>
      <c r="B390" s="70">
        <v>157</v>
      </c>
      <c r="C390" s="70">
        <v>4</v>
      </c>
      <c r="D390" s="70">
        <v>10</v>
      </c>
      <c r="E390" s="70">
        <v>2007</v>
      </c>
      <c r="F390" s="70" t="s">
        <v>791</v>
      </c>
      <c r="G390" s="70" t="s">
        <v>2123</v>
      </c>
      <c r="H390" s="70" t="s">
        <v>2124</v>
      </c>
      <c r="I390" s="148"/>
      <c r="J390" s="71">
        <v>182.52141000745411</v>
      </c>
      <c r="K390" s="71">
        <v>2.4767373965687862</v>
      </c>
      <c r="L390" s="71">
        <v>7.2666273033568798</v>
      </c>
      <c r="M390" s="71">
        <v>64.458453035522354</v>
      </c>
      <c r="N390" s="71">
        <v>59.780341793923682</v>
      </c>
      <c r="O390" s="71">
        <v>54.568463704808153</v>
      </c>
      <c r="P390" s="71">
        <v>40.857117784512667</v>
      </c>
      <c r="Q390" s="71">
        <v>3.0917068050143302</v>
      </c>
      <c r="R390" s="71">
        <v>0</v>
      </c>
      <c r="S390" s="71">
        <v>3.59870028952</v>
      </c>
      <c r="T390" s="72"/>
      <c r="U390" s="71">
        <v>29740591</v>
      </c>
      <c r="V390" s="71">
        <v>1131</v>
      </c>
      <c r="W390" s="71">
        <v>82</v>
      </c>
      <c r="X390" s="71">
        <v>15463</v>
      </c>
      <c r="Y390" s="71">
        <v>17352</v>
      </c>
      <c r="Z390" s="71">
        <v>27000</v>
      </c>
      <c r="AA390" s="71">
        <v>8001</v>
      </c>
      <c r="AB390" s="71">
        <v>49703</v>
      </c>
      <c r="AC390" s="71">
        <v>0</v>
      </c>
      <c r="AD390" s="71">
        <v>3.59870028952</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2128</v>
      </c>
      <c r="B391" s="70">
        <v>158</v>
      </c>
      <c r="C391" s="70">
        <v>5</v>
      </c>
      <c r="D391" s="70">
        <v>10</v>
      </c>
      <c r="E391" s="70">
        <v>2008</v>
      </c>
      <c r="F391" s="70" t="s">
        <v>792</v>
      </c>
      <c r="G391" s="70" t="s">
        <v>2123</v>
      </c>
      <c r="H391" s="70" t="s">
        <v>2124</v>
      </c>
      <c r="I391" s="148"/>
      <c r="J391" s="71">
        <v>166.68724368419271</v>
      </c>
      <c r="K391" s="71">
        <v>1.8564388364955591</v>
      </c>
      <c r="L391" s="71">
        <v>6.235297417550079</v>
      </c>
      <c r="M391" s="71">
        <v>67.627267209701458</v>
      </c>
      <c r="N391" s="71">
        <v>60.271611142150398</v>
      </c>
      <c r="O391" s="71">
        <v>53.278523459693247</v>
      </c>
      <c r="P391" s="71">
        <v>38.397932561504483</v>
      </c>
      <c r="Q391" s="71">
        <v>3.0506124648895998</v>
      </c>
      <c r="R391" s="71">
        <v>0</v>
      </c>
      <c r="S391" s="71">
        <v>4.2216032633599996</v>
      </c>
      <c r="T391" s="72"/>
      <c r="U391" s="71">
        <v>31844054</v>
      </c>
      <c r="V391" s="71">
        <v>1131</v>
      </c>
      <c r="W391" s="71">
        <v>82</v>
      </c>
      <c r="X391" s="71">
        <v>15463</v>
      </c>
      <c r="Y391" s="71">
        <v>17639</v>
      </c>
      <c r="Z391" s="71">
        <v>27287</v>
      </c>
      <c r="AA391" s="71">
        <v>7528</v>
      </c>
      <c r="AB391" s="71">
        <v>49849</v>
      </c>
      <c r="AC391" s="71">
        <v>0</v>
      </c>
      <c r="AD391" s="71">
        <v>4.2216032633599996</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2129</v>
      </c>
      <c r="B392" s="70">
        <v>159</v>
      </c>
      <c r="C392" s="70">
        <v>6</v>
      </c>
      <c r="D392" s="70">
        <v>10</v>
      </c>
      <c r="E392" s="70">
        <v>2009</v>
      </c>
      <c r="F392" s="70" t="s">
        <v>176</v>
      </c>
      <c r="G392" s="70" t="s">
        <v>2123</v>
      </c>
      <c r="H392" s="70" t="s">
        <v>2124</v>
      </c>
      <c r="I392" s="148"/>
      <c r="J392" s="71">
        <v>141.56484656202099</v>
      </c>
      <c r="K392" s="71">
        <v>1.5815787128254859</v>
      </c>
      <c r="L392" s="71">
        <v>5.761424365923701</v>
      </c>
      <c r="M392" s="71">
        <v>54.637435972065788</v>
      </c>
      <c r="N392" s="71">
        <v>50.680630051951177</v>
      </c>
      <c r="O392" s="71">
        <v>54.173445821951383</v>
      </c>
      <c r="P392" s="71">
        <v>36.826202382544949</v>
      </c>
      <c r="Q392" s="71">
        <v>2.9167917306554898</v>
      </c>
      <c r="R392" s="71">
        <v>0</v>
      </c>
      <c r="S392" s="71">
        <v>6.1258778169399992</v>
      </c>
      <c r="T392" s="72"/>
      <c r="U392" s="71">
        <v>25471796</v>
      </c>
      <c r="V392" s="71">
        <v>1064</v>
      </c>
      <c r="W392" s="71">
        <v>103</v>
      </c>
      <c r="X392" s="71">
        <v>15427</v>
      </c>
      <c r="Y392" s="71">
        <v>17838</v>
      </c>
      <c r="Z392" s="71">
        <v>27386</v>
      </c>
      <c r="AA392" s="71">
        <v>7412</v>
      </c>
      <c r="AB392" s="71">
        <v>50033</v>
      </c>
      <c r="AC392" s="71">
        <v>0</v>
      </c>
      <c r="AD392" s="71">
        <v>6.1258778169399992</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169.50899999999999</v>
      </c>
      <c r="BK392" s="71">
        <v>0</v>
      </c>
      <c r="BL392" s="71">
        <v>5.61</v>
      </c>
      <c r="BM392" s="71">
        <v>0</v>
      </c>
      <c r="BN392" s="72"/>
      <c r="BO392" s="71">
        <v>0</v>
      </c>
      <c r="BP392" s="71">
        <v>0</v>
      </c>
      <c r="BQ392" s="71">
        <v>14</v>
      </c>
      <c r="BR392" s="71">
        <v>0</v>
      </c>
      <c r="BS392" s="71">
        <v>1</v>
      </c>
      <c r="BT392" s="71">
        <v>0</v>
      </c>
      <c r="BU392"/>
      <c r="BV392" s="70">
        <v>143.71899999999999</v>
      </c>
      <c r="BW392" s="70">
        <v>0</v>
      </c>
      <c r="BX392" s="70">
        <v>21.2</v>
      </c>
      <c r="BY392" s="70">
        <v>0</v>
      </c>
      <c r="BZ392" s="70">
        <v>0</v>
      </c>
      <c r="CA392" s="70">
        <v>0</v>
      </c>
      <c r="CB392" s="70">
        <v>10.199999999999999</v>
      </c>
      <c r="CC392" s="70">
        <v>0</v>
      </c>
      <c r="CD392" s="70">
        <v>0</v>
      </c>
    </row>
    <row r="393" spans="1:82">
      <c r="A393" s="70" t="s">
        <v>2130</v>
      </c>
      <c r="B393" s="70">
        <v>160</v>
      </c>
      <c r="C393" s="70">
        <v>7</v>
      </c>
      <c r="D393" s="70">
        <v>10</v>
      </c>
      <c r="E393" s="70">
        <v>2010</v>
      </c>
      <c r="F393" s="70" t="s">
        <v>177</v>
      </c>
      <c r="G393" s="70" t="s">
        <v>2123</v>
      </c>
      <c r="H393" s="70" t="s">
        <v>2124</v>
      </c>
      <c r="I393" s="148"/>
      <c r="J393" s="71">
        <v>143.71160598154071</v>
      </c>
      <c r="K393" s="71">
        <v>1.798193754963719</v>
      </c>
      <c r="L393" s="71">
        <v>5.5163127489969863</v>
      </c>
      <c r="M393" s="71">
        <v>59.025034234432908</v>
      </c>
      <c r="N393" s="71">
        <v>57.852291517214269</v>
      </c>
      <c r="O393" s="71">
        <v>54.265482024813132</v>
      </c>
      <c r="P393" s="71">
        <v>37.366883228706151</v>
      </c>
      <c r="Q393" s="71">
        <v>3.0536902305287401</v>
      </c>
      <c r="R393" s="71">
        <v>0</v>
      </c>
      <c r="S393" s="71">
        <v>6.1963114263199994</v>
      </c>
      <c r="T393" s="72"/>
      <c r="U393" s="71">
        <v>26469269</v>
      </c>
      <c r="V393" s="71">
        <v>1064</v>
      </c>
      <c r="W393" s="71">
        <v>103</v>
      </c>
      <c r="X393" s="71">
        <v>15427</v>
      </c>
      <c r="Y393" s="71">
        <v>18029</v>
      </c>
      <c r="Z393" s="71">
        <v>27560</v>
      </c>
      <c r="AA393" s="71">
        <v>7333</v>
      </c>
      <c r="AB393" s="71">
        <v>50193</v>
      </c>
      <c r="AC393" s="71">
        <v>0</v>
      </c>
      <c r="AD393" s="71">
        <v>6.1963114263199994</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204.49700000000001</v>
      </c>
      <c r="BK393" s="71">
        <v>0</v>
      </c>
      <c r="BL393" s="71">
        <v>10.484999999999999</v>
      </c>
      <c r="BM393" s="71">
        <v>0</v>
      </c>
      <c r="BN393" s="72"/>
      <c r="BO393" s="71">
        <v>0</v>
      </c>
      <c r="BP393" s="71">
        <v>0</v>
      </c>
      <c r="BQ393" s="71">
        <v>15</v>
      </c>
      <c r="BR393" s="71">
        <v>0</v>
      </c>
      <c r="BS393" s="71">
        <v>2</v>
      </c>
      <c r="BT393" s="71">
        <v>0</v>
      </c>
      <c r="BU393"/>
      <c r="BV393" s="70">
        <v>183.482</v>
      </c>
      <c r="BW393" s="70">
        <v>0</v>
      </c>
      <c r="BX393" s="70">
        <v>21.5</v>
      </c>
      <c r="BY393" s="70">
        <v>0</v>
      </c>
      <c r="BZ393" s="70">
        <v>0</v>
      </c>
      <c r="CA393" s="70">
        <v>0</v>
      </c>
      <c r="CB393" s="70">
        <v>10</v>
      </c>
      <c r="CC393" s="70">
        <v>0</v>
      </c>
      <c r="CD393" s="70">
        <v>0</v>
      </c>
    </row>
    <row r="394" spans="1:82">
      <c r="A394" s="70" t="s">
        <v>2131</v>
      </c>
      <c r="B394" s="70">
        <v>161</v>
      </c>
      <c r="C394" s="70">
        <v>8</v>
      </c>
      <c r="D394" s="70">
        <v>10</v>
      </c>
      <c r="E394" s="70">
        <v>2011</v>
      </c>
      <c r="F394" s="70" t="s">
        <v>178</v>
      </c>
      <c r="G394" s="70" t="s">
        <v>2123</v>
      </c>
      <c r="H394" s="70" t="s">
        <v>2124</v>
      </c>
      <c r="I394" s="148"/>
      <c r="J394" s="71">
        <v>132.3311953080553</v>
      </c>
      <c r="K394" s="71">
        <v>2.534328624154206</v>
      </c>
      <c r="L394" s="71">
        <v>4.4275260219204364</v>
      </c>
      <c r="M394" s="71">
        <v>74.659465980416087</v>
      </c>
      <c r="N394" s="71">
        <v>64.548165455661888</v>
      </c>
      <c r="O394" s="71">
        <v>53.988474882900135</v>
      </c>
      <c r="P394" s="71">
        <v>36.410752037625478</v>
      </c>
      <c r="Q394" s="71">
        <v>3.5365018446529</v>
      </c>
      <c r="R394" s="71">
        <v>0</v>
      </c>
      <c r="S394" s="71">
        <v>4.1971491900000011</v>
      </c>
      <c r="T394" s="72"/>
      <c r="U394" s="71">
        <v>19875605</v>
      </c>
      <c r="V394" s="71">
        <v>1064</v>
      </c>
      <c r="W394" s="71">
        <v>103</v>
      </c>
      <c r="X394" s="71">
        <v>15427</v>
      </c>
      <c r="Y394" s="71">
        <v>18274</v>
      </c>
      <c r="Z394" s="71">
        <v>28015</v>
      </c>
      <c r="AA394" s="71">
        <v>7358</v>
      </c>
      <c r="AB394" s="71">
        <v>50394</v>
      </c>
      <c r="AC394" s="71">
        <v>0</v>
      </c>
      <c r="AD394" s="71">
        <v>4.1971491900000011</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204.87100000000001</v>
      </c>
      <c r="BK394" s="71">
        <v>0</v>
      </c>
      <c r="BL394" s="71">
        <v>9.484</v>
      </c>
      <c r="BM394" s="71">
        <v>0</v>
      </c>
      <c r="BN394" s="72"/>
      <c r="BO394" s="71">
        <v>0</v>
      </c>
      <c r="BP394" s="71">
        <v>0</v>
      </c>
      <c r="BQ394" s="71">
        <v>15</v>
      </c>
      <c r="BR394" s="71">
        <v>0</v>
      </c>
      <c r="BS394" s="71">
        <v>2</v>
      </c>
      <c r="BT394" s="71">
        <v>0</v>
      </c>
      <c r="BU394"/>
      <c r="BV394" s="70">
        <v>196.22</v>
      </c>
      <c r="BW394" s="70">
        <v>0</v>
      </c>
      <c r="BX394" s="70">
        <v>0</v>
      </c>
      <c r="BY394" s="70">
        <v>0</v>
      </c>
      <c r="BZ394" s="70">
        <v>0</v>
      </c>
      <c r="CA394" s="70">
        <v>0</v>
      </c>
      <c r="CB394" s="70">
        <v>15.124000000000001</v>
      </c>
      <c r="CC394" s="70">
        <v>3.0110000000000001</v>
      </c>
      <c r="CD394" s="70">
        <v>0</v>
      </c>
    </row>
    <row r="395" spans="1:82">
      <c r="A395" s="70" t="s">
        <v>2132</v>
      </c>
      <c r="B395" s="70">
        <v>162</v>
      </c>
      <c r="C395" s="70">
        <v>9</v>
      </c>
      <c r="D395" s="70">
        <v>10</v>
      </c>
      <c r="E395" s="70">
        <v>2012</v>
      </c>
      <c r="F395" s="70" t="s">
        <v>179</v>
      </c>
      <c r="G395" s="70" t="s">
        <v>2123</v>
      </c>
      <c r="H395" s="70" t="s">
        <v>2124</v>
      </c>
      <c r="I395" s="148"/>
      <c r="J395" s="71">
        <v>199.52364272473</v>
      </c>
      <c r="K395" s="71">
        <v>2.4629820493395789</v>
      </c>
      <c r="L395" s="71">
        <v>4.3823630513285501</v>
      </c>
      <c r="M395" s="71">
        <v>76.644679794310662</v>
      </c>
      <c r="N395" s="71">
        <v>75.869023755091973</v>
      </c>
      <c r="O395" s="71">
        <v>54.026326244468912</v>
      </c>
      <c r="P395" s="71">
        <v>36.473589419415795</v>
      </c>
      <c r="Q395" s="71">
        <v>3.8760387000395902</v>
      </c>
      <c r="R395" s="71">
        <v>0</v>
      </c>
      <c r="S395" s="71">
        <v>4.5423208830399986</v>
      </c>
      <c r="T395" s="72"/>
      <c r="U395" s="71">
        <v>24604952</v>
      </c>
      <c r="V395" s="71">
        <v>1064</v>
      </c>
      <c r="W395" s="71">
        <v>103</v>
      </c>
      <c r="X395" s="71">
        <v>15427</v>
      </c>
      <c r="Y395" s="71">
        <v>18691</v>
      </c>
      <c r="Z395" s="71">
        <v>28257</v>
      </c>
      <c r="AA395" s="71">
        <v>7329</v>
      </c>
      <c r="AB395" s="71">
        <v>50836</v>
      </c>
      <c r="AC395" s="71">
        <v>0</v>
      </c>
      <c r="AD395" s="71">
        <v>4.5423208830399986</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268.721</v>
      </c>
      <c r="BK395" s="71">
        <v>0</v>
      </c>
      <c r="BL395" s="71">
        <v>11.672000000000001</v>
      </c>
      <c r="BM395" s="71">
        <v>0</v>
      </c>
      <c r="BN395" s="72"/>
      <c r="BO395" s="71">
        <v>0</v>
      </c>
      <c r="BP395" s="71">
        <v>0</v>
      </c>
      <c r="BQ395" s="71">
        <v>16</v>
      </c>
      <c r="BR395" s="71">
        <v>0</v>
      </c>
      <c r="BS395" s="71">
        <v>2</v>
      </c>
      <c r="BT395" s="71">
        <v>0</v>
      </c>
      <c r="BU395"/>
      <c r="BV395" s="70">
        <v>259.92599999999999</v>
      </c>
      <c r="BW395" s="70">
        <v>0</v>
      </c>
      <c r="BX395" s="70">
        <v>0</v>
      </c>
      <c r="BY395" s="70">
        <v>0</v>
      </c>
      <c r="BZ395" s="70">
        <v>0</v>
      </c>
      <c r="CA395" s="70">
        <v>0</v>
      </c>
      <c r="CB395" s="70">
        <v>16.164999999999999</v>
      </c>
      <c r="CC395" s="70">
        <v>4.3019999999999996</v>
      </c>
      <c r="CD395" s="70">
        <v>0</v>
      </c>
    </row>
    <row r="396" spans="1:82">
      <c r="A396" s="70" t="s">
        <v>2133</v>
      </c>
      <c r="B396" s="70">
        <v>163</v>
      </c>
      <c r="C396" s="70">
        <v>10</v>
      </c>
      <c r="D396" s="70">
        <v>10</v>
      </c>
      <c r="E396" s="70">
        <v>2013</v>
      </c>
      <c r="F396" s="70" t="s">
        <v>180</v>
      </c>
      <c r="G396" s="70" t="s">
        <v>2123</v>
      </c>
      <c r="H396" s="70" t="s">
        <v>2124</v>
      </c>
      <c r="I396" s="148"/>
      <c r="J396" s="71">
        <v>213.59843868209589</v>
      </c>
      <c r="K396" s="71">
        <v>2.0065404595006342</v>
      </c>
      <c r="L396" s="71">
        <v>4.5351757777815411</v>
      </c>
      <c r="M396" s="71">
        <v>78.468000270653008</v>
      </c>
      <c r="N396" s="71">
        <v>82.203828481361072</v>
      </c>
      <c r="O396" s="71">
        <v>52.54451746091123</v>
      </c>
      <c r="P396" s="71">
        <v>36.626008260613901</v>
      </c>
      <c r="Q396" s="71">
        <v>3.9333416398407701</v>
      </c>
      <c r="R396" s="71">
        <v>0</v>
      </c>
      <c r="S396" s="71">
        <v>5.7584515401499994</v>
      </c>
      <c r="T396" s="72"/>
      <c r="U396" s="71">
        <v>27507259</v>
      </c>
      <c r="V396" s="71">
        <v>1064</v>
      </c>
      <c r="W396" s="71">
        <v>103</v>
      </c>
      <c r="X396" s="71">
        <v>15427</v>
      </c>
      <c r="Y396" s="71">
        <v>18845</v>
      </c>
      <c r="Z396" s="71">
        <v>28709</v>
      </c>
      <c r="AA396" s="71">
        <v>7332</v>
      </c>
      <c r="AB396" s="71">
        <v>50848</v>
      </c>
      <c r="AC396" s="71">
        <v>0</v>
      </c>
      <c r="AD396" s="71">
        <v>5.7584515401499994</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305.90899999999999</v>
      </c>
      <c r="BK396" s="71">
        <v>0</v>
      </c>
      <c r="BL396" s="71">
        <v>8.0609999999999999</v>
      </c>
      <c r="BM396" s="71">
        <v>0</v>
      </c>
      <c r="BN396" s="72"/>
      <c r="BO396" s="71">
        <v>0</v>
      </c>
      <c r="BP396" s="71">
        <v>0</v>
      </c>
      <c r="BQ396" s="71">
        <v>17</v>
      </c>
      <c r="BR396" s="71">
        <v>0</v>
      </c>
      <c r="BS396" s="71">
        <v>1</v>
      </c>
      <c r="BT396" s="71">
        <v>0</v>
      </c>
      <c r="BU396"/>
      <c r="BV396" s="70">
        <v>281.83600000000001</v>
      </c>
      <c r="BW396" s="70">
        <v>0</v>
      </c>
      <c r="BX396" s="70">
        <v>0</v>
      </c>
      <c r="BY396" s="70">
        <v>0</v>
      </c>
      <c r="BZ396" s="70">
        <v>0</v>
      </c>
      <c r="CA396" s="70">
        <v>0</v>
      </c>
      <c r="CB396" s="70">
        <v>25.681000000000001</v>
      </c>
      <c r="CC396" s="70">
        <v>6.4530000000000003</v>
      </c>
      <c r="CD396" s="70">
        <v>0</v>
      </c>
    </row>
    <row r="397" spans="1:82">
      <c r="A397" s="70" t="s">
        <v>2134</v>
      </c>
      <c r="B397" s="70">
        <v>164</v>
      </c>
      <c r="C397" s="70">
        <v>11</v>
      </c>
      <c r="D397" s="70">
        <v>10</v>
      </c>
      <c r="E397" s="70">
        <v>2014</v>
      </c>
      <c r="F397" s="70" t="s">
        <v>181</v>
      </c>
      <c r="G397" s="70" t="s">
        <v>2123</v>
      </c>
      <c r="H397" s="70" t="s">
        <v>2124</v>
      </c>
      <c r="I397" s="148"/>
      <c r="J397" s="71">
        <v>220.97001352756601</v>
      </c>
      <c r="K397" s="71">
        <v>2.1652064870871048</v>
      </c>
      <c r="L397" s="71">
        <v>5.9907739258637678</v>
      </c>
      <c r="M397" s="71">
        <v>72.858562410764719</v>
      </c>
      <c r="N397" s="71">
        <v>82.134068076526617</v>
      </c>
      <c r="O397" s="71">
        <v>50.452316196329107</v>
      </c>
      <c r="P397" s="71">
        <v>36.766171367111014</v>
      </c>
      <c r="Q397" s="71">
        <v>3.7752171514500601</v>
      </c>
      <c r="R397" s="71">
        <v>0</v>
      </c>
      <c r="S397" s="71">
        <v>4.9734427316500014</v>
      </c>
      <c r="T397" s="72"/>
      <c r="U397" s="71">
        <v>28538129</v>
      </c>
      <c r="V397" s="71">
        <v>969</v>
      </c>
      <c r="W397" s="71">
        <v>151</v>
      </c>
      <c r="X397" s="71">
        <v>14820</v>
      </c>
      <c r="Y397" s="71">
        <v>19003</v>
      </c>
      <c r="Z397" s="71">
        <v>29033</v>
      </c>
      <c r="AA397" s="71">
        <v>7322</v>
      </c>
      <c r="AB397" s="71">
        <v>50867</v>
      </c>
      <c r="AC397" s="71">
        <v>0</v>
      </c>
      <c r="AD397" s="71">
        <v>4.9734427316500014</v>
      </c>
      <c r="AE397" s="72"/>
      <c r="AF397" s="71"/>
      <c r="AG397" s="71"/>
      <c r="AH397" s="71"/>
      <c r="AI397" s="71"/>
      <c r="AJ397" s="71"/>
      <c r="AK397" s="71"/>
      <c r="AL397" s="71"/>
      <c r="AM397" s="71"/>
      <c r="AN397" s="71"/>
      <c r="AO397" s="71"/>
      <c r="AP397" s="71"/>
      <c r="AQ397" s="72"/>
      <c r="AR397" s="71">
        <v>1510</v>
      </c>
      <c r="AS397" s="71">
        <v>162</v>
      </c>
      <c r="AT397" s="71">
        <v>0</v>
      </c>
      <c r="AU397" s="71">
        <v>0</v>
      </c>
      <c r="AV397" s="71">
        <v>0</v>
      </c>
      <c r="AW397" s="71">
        <v>0</v>
      </c>
      <c r="AX397" s="71"/>
      <c r="AY397" s="72"/>
      <c r="AZ397" s="71">
        <v>5911</v>
      </c>
      <c r="BA397" s="71">
        <v>9147.6999999999989</v>
      </c>
      <c r="BB397" s="71">
        <v>0</v>
      </c>
      <c r="BC397" s="71">
        <v>0</v>
      </c>
      <c r="BD397" s="71">
        <v>0</v>
      </c>
      <c r="BE397" s="71">
        <v>0</v>
      </c>
      <c r="BF397" s="71"/>
      <c r="BG397" s="72"/>
      <c r="BH397" s="71">
        <v>0</v>
      </c>
      <c r="BI397" s="71">
        <v>0</v>
      </c>
      <c r="BJ397" s="71">
        <v>331.98500000000001</v>
      </c>
      <c r="BK397" s="71">
        <v>0</v>
      </c>
      <c r="BL397" s="71">
        <v>12.651</v>
      </c>
      <c r="BM397" s="71">
        <v>0</v>
      </c>
      <c r="BN397" s="72"/>
      <c r="BO397" s="71">
        <v>0</v>
      </c>
      <c r="BP397" s="71">
        <v>0</v>
      </c>
      <c r="BQ397" s="71">
        <v>16</v>
      </c>
      <c r="BR397" s="71">
        <v>0</v>
      </c>
      <c r="BS397" s="71">
        <v>2</v>
      </c>
      <c r="BT397" s="71">
        <v>0</v>
      </c>
      <c r="BU397"/>
      <c r="BV397" s="70">
        <v>297.71699999999998</v>
      </c>
      <c r="BW397" s="70">
        <v>0</v>
      </c>
      <c r="BX397" s="70">
        <v>0</v>
      </c>
      <c r="BY397" s="70">
        <v>0</v>
      </c>
      <c r="BZ397" s="70">
        <v>0</v>
      </c>
      <c r="CA397" s="70">
        <v>0</v>
      </c>
      <c r="CB397" s="70">
        <v>41.540999999999997</v>
      </c>
      <c r="CC397" s="70">
        <v>5.3780000000000001</v>
      </c>
      <c r="CD397" s="70">
        <v>0</v>
      </c>
    </row>
    <row r="398" spans="1:82">
      <c r="A398" s="70" t="s">
        <v>2135</v>
      </c>
      <c r="B398" s="70">
        <v>165</v>
      </c>
      <c r="C398" s="70">
        <v>12</v>
      </c>
      <c r="D398" s="70">
        <v>10</v>
      </c>
      <c r="E398" s="70">
        <v>2015</v>
      </c>
      <c r="F398" s="70" t="s">
        <v>182</v>
      </c>
      <c r="G398" s="70" t="s">
        <v>2123</v>
      </c>
      <c r="H398" s="70" t="s">
        <v>2124</v>
      </c>
      <c r="I398" s="148"/>
      <c r="J398" s="71">
        <v>176.9616372873559</v>
      </c>
      <c r="K398" s="71">
        <v>2.0748594532200939</v>
      </c>
      <c r="L398" s="71">
        <v>6.1550383029910618</v>
      </c>
      <c r="M398" s="71">
        <v>72.583410805477683</v>
      </c>
      <c r="N398" s="71">
        <v>70.35480886893599</v>
      </c>
      <c r="O398" s="71">
        <v>50.243344149702757</v>
      </c>
      <c r="P398" s="71">
        <v>36.448473353028348</v>
      </c>
      <c r="Q398" s="71">
        <v>3.69351466103313</v>
      </c>
      <c r="R398" s="71">
        <v>0</v>
      </c>
      <c r="S398" s="71">
        <v>5.2628137620600013</v>
      </c>
      <c r="T398" s="72"/>
      <c r="U398" s="71">
        <v>29451223</v>
      </c>
      <c r="V398" s="71">
        <v>969</v>
      </c>
      <c r="W398" s="71">
        <v>151</v>
      </c>
      <c r="X398" s="71">
        <v>14820</v>
      </c>
      <c r="Y398" s="71">
        <v>19112</v>
      </c>
      <c r="Z398" s="71">
        <v>29191</v>
      </c>
      <c r="AA398" s="71">
        <v>7253</v>
      </c>
      <c r="AB398" s="71">
        <v>50837</v>
      </c>
      <c r="AC398" s="71">
        <v>0</v>
      </c>
      <c r="AD398" s="71">
        <v>5.2628137620600013</v>
      </c>
      <c r="AE398" s="72"/>
      <c r="AF398" s="71">
        <v>215149098.1348331</v>
      </c>
      <c r="AG398" s="71">
        <v>1606163.79515682</v>
      </c>
      <c r="AH398" s="71">
        <v>1227187.6818265209</v>
      </c>
      <c r="AI398" s="71">
        <v>99797371.317345127</v>
      </c>
      <c r="AJ398" s="71">
        <v>108615514.8929709</v>
      </c>
      <c r="AK398" s="71">
        <v>0</v>
      </c>
      <c r="AL398" s="71">
        <v>0</v>
      </c>
      <c r="AM398" s="71">
        <v>6966997.596805606</v>
      </c>
      <c r="AN398" s="71">
        <v>0</v>
      </c>
      <c r="AO398" s="71">
        <v>0</v>
      </c>
      <c r="AP398" s="71">
        <v>433362333.4189381</v>
      </c>
      <c r="AQ398" s="72"/>
      <c r="AR398" s="71">
        <v>1676</v>
      </c>
      <c r="AS398" s="71">
        <v>233</v>
      </c>
      <c r="AT398" s="71">
        <v>0</v>
      </c>
      <c r="AU398" s="71">
        <v>0</v>
      </c>
      <c r="AV398" s="71">
        <v>0</v>
      </c>
      <c r="AW398" s="71">
        <v>0</v>
      </c>
      <c r="AX398" s="71"/>
      <c r="AY398" s="72"/>
      <c r="AZ398" s="71">
        <v>6645.7</v>
      </c>
      <c r="BA398" s="71">
        <v>12718.2</v>
      </c>
      <c r="BB398" s="71">
        <v>0</v>
      </c>
      <c r="BC398" s="71">
        <v>0</v>
      </c>
      <c r="BD398" s="71">
        <v>0</v>
      </c>
      <c r="BE398" s="71">
        <v>0</v>
      </c>
      <c r="BF398" s="71"/>
      <c r="BG398" s="72"/>
      <c r="BH398" s="71">
        <v>0</v>
      </c>
      <c r="BI398" s="71">
        <v>0</v>
      </c>
      <c r="BJ398" s="71">
        <v>326.678</v>
      </c>
      <c r="BK398" s="71">
        <v>0</v>
      </c>
      <c r="BL398" s="71">
        <v>12.89</v>
      </c>
      <c r="BM398" s="71">
        <v>0</v>
      </c>
      <c r="BN398" s="72"/>
      <c r="BO398" s="71">
        <v>0</v>
      </c>
      <c r="BP398" s="71">
        <v>0</v>
      </c>
      <c r="BQ398" s="71">
        <v>16</v>
      </c>
      <c r="BR398" s="71">
        <v>0</v>
      </c>
      <c r="BS398" s="71">
        <v>2</v>
      </c>
      <c r="BT398" s="71">
        <v>0</v>
      </c>
      <c r="BU398"/>
      <c r="BV398" s="70">
        <v>274.54000000000002</v>
      </c>
      <c r="BW398" s="70">
        <v>0</v>
      </c>
      <c r="BX398" s="70">
        <v>0</v>
      </c>
      <c r="BY398" s="70">
        <v>0</v>
      </c>
      <c r="BZ398" s="70">
        <v>0</v>
      </c>
      <c r="CA398" s="70">
        <v>0</v>
      </c>
      <c r="CB398" s="70">
        <v>60.719000000000001</v>
      </c>
      <c r="CC398" s="70">
        <v>4.3090000000000002</v>
      </c>
      <c r="CD398" s="70">
        <v>0</v>
      </c>
    </row>
    <row r="399" spans="1:82">
      <c r="A399" s="70" t="s">
        <v>2136</v>
      </c>
      <c r="B399" s="70">
        <v>166</v>
      </c>
      <c r="C399" s="70">
        <v>13</v>
      </c>
      <c r="D399" s="70">
        <v>10</v>
      </c>
      <c r="E399" s="70">
        <v>2016</v>
      </c>
      <c r="F399" s="70" t="s">
        <v>155</v>
      </c>
      <c r="G399" s="70" t="s">
        <v>2123</v>
      </c>
      <c r="H399" s="70" t="s">
        <v>2124</v>
      </c>
      <c r="I399" s="148"/>
      <c r="J399" s="71">
        <v>196.99053930732822</v>
      </c>
      <c r="K399" s="71">
        <v>2.0349414342425951</v>
      </c>
      <c r="L399" s="71">
        <v>6.9345624832675385</v>
      </c>
      <c r="M399" s="71">
        <v>68.166526558699573</v>
      </c>
      <c r="N399" s="71">
        <v>75.989980766116403</v>
      </c>
      <c r="O399" s="71">
        <v>49.611111255223541</v>
      </c>
      <c r="P399" s="71">
        <v>34.943928149764687</v>
      </c>
      <c r="Q399" s="71">
        <v>3.6002557236367734</v>
      </c>
      <c r="R399" s="71">
        <v>0</v>
      </c>
      <c r="S399" s="71">
        <v>6.1533635190800009</v>
      </c>
      <c r="T399" s="72"/>
      <c r="U399" s="71">
        <v>32683118</v>
      </c>
      <c r="V399" s="71">
        <v>969</v>
      </c>
      <c r="W399" s="71">
        <v>151</v>
      </c>
      <c r="X399" s="71">
        <v>14820</v>
      </c>
      <c r="Y399" s="71">
        <v>19404</v>
      </c>
      <c r="Z399" s="71">
        <v>29178</v>
      </c>
      <c r="AA399" s="71">
        <v>7192</v>
      </c>
      <c r="AB399" s="71">
        <v>50972</v>
      </c>
      <c r="AC399" s="71">
        <v>0</v>
      </c>
      <c r="AD399" s="71">
        <v>6.1533635190800009</v>
      </c>
      <c r="AE399" s="72"/>
      <c r="AF399" s="71">
        <v>239521561.40026379</v>
      </c>
      <c r="AG399" s="71">
        <v>1496374.5377801789</v>
      </c>
      <c r="AH399" s="71">
        <v>1305211.015957729</v>
      </c>
      <c r="AI399" s="71">
        <v>104304714.32792769</v>
      </c>
      <c r="AJ399" s="71">
        <v>107581841.9064178</v>
      </c>
      <c r="AK399" s="71">
        <v>0</v>
      </c>
      <c r="AL399" s="71">
        <v>0</v>
      </c>
      <c r="AM399" s="71">
        <v>6990925.8276433591</v>
      </c>
      <c r="AN399" s="71">
        <v>0</v>
      </c>
      <c r="AO399" s="71">
        <v>0</v>
      </c>
      <c r="AP399" s="71">
        <v>461200629.0159905</v>
      </c>
      <c r="AQ399" s="72"/>
      <c r="AR399" s="71">
        <v>1782</v>
      </c>
      <c r="AS399" s="71">
        <v>270</v>
      </c>
      <c r="AT399" s="71">
        <v>0</v>
      </c>
      <c r="AU399" s="71">
        <v>0</v>
      </c>
      <c r="AV399" s="71">
        <v>0</v>
      </c>
      <c r="AW399" s="71">
        <v>0</v>
      </c>
      <c r="AX399" s="71"/>
      <c r="AY399" s="72"/>
      <c r="AZ399" s="71">
        <v>7128.6</v>
      </c>
      <c r="BA399" s="71">
        <v>13381.1</v>
      </c>
      <c r="BB399" s="71">
        <v>0</v>
      </c>
      <c r="BC399" s="71">
        <v>0</v>
      </c>
      <c r="BD399" s="71">
        <v>0</v>
      </c>
      <c r="BE399" s="71">
        <v>0</v>
      </c>
      <c r="BF399" s="71"/>
      <c r="BG399" s="72"/>
      <c r="BH399" s="71">
        <v>0</v>
      </c>
      <c r="BI399" s="71">
        <v>0</v>
      </c>
      <c r="BJ399" s="71">
        <v>288.09100000000001</v>
      </c>
      <c r="BK399" s="71">
        <v>0</v>
      </c>
      <c r="BL399" s="71">
        <v>12.776999999999999</v>
      </c>
      <c r="BM399" s="71">
        <v>0</v>
      </c>
      <c r="BN399" s="72"/>
      <c r="BO399" s="71">
        <v>0</v>
      </c>
      <c r="BP399" s="71">
        <v>0</v>
      </c>
      <c r="BQ399" s="71">
        <v>16</v>
      </c>
      <c r="BR399" s="71">
        <v>0</v>
      </c>
      <c r="BS399" s="71">
        <v>2</v>
      </c>
      <c r="BT399" s="71">
        <v>0</v>
      </c>
      <c r="BU399"/>
      <c r="BV399" s="70">
        <v>270.39299999999997</v>
      </c>
      <c r="BW399" s="70">
        <v>0</v>
      </c>
      <c r="BX399" s="70">
        <v>0</v>
      </c>
      <c r="BY399" s="70">
        <v>0</v>
      </c>
      <c r="BZ399" s="70">
        <v>0</v>
      </c>
      <c r="CA399" s="70">
        <v>0</v>
      </c>
      <c r="CB399" s="70">
        <v>26.166</v>
      </c>
      <c r="CC399" s="70">
        <v>4.3090000000000002</v>
      </c>
      <c r="CD399" s="70">
        <v>0</v>
      </c>
    </row>
    <row r="400" spans="1:82">
      <c r="A400" s="70" t="s">
        <v>2137</v>
      </c>
      <c r="B400" s="70">
        <v>167</v>
      </c>
      <c r="C400" s="70">
        <v>14</v>
      </c>
      <c r="D400" s="70">
        <v>10</v>
      </c>
      <c r="E400" s="70">
        <v>2017</v>
      </c>
      <c r="F400" s="70" t="s">
        <v>156</v>
      </c>
      <c r="G400" s="70" t="s">
        <v>2123</v>
      </c>
      <c r="H400" s="70" t="s">
        <v>2124</v>
      </c>
      <c r="I400" s="148"/>
      <c r="J400" s="71">
        <v>202.82211404192159</v>
      </c>
      <c r="K400" s="71">
        <v>1.9859381571334926</v>
      </c>
      <c r="L400" s="71">
        <v>5.5101965875956145</v>
      </c>
      <c r="M400" s="71">
        <v>54.792551717621848</v>
      </c>
      <c r="N400" s="71">
        <v>71.154942623126004</v>
      </c>
      <c r="O400" s="71">
        <v>49.350171543455424</v>
      </c>
      <c r="P400" s="71">
        <v>34.572904589328282</v>
      </c>
      <c r="Q400" s="71">
        <v>3.4900652657250402</v>
      </c>
      <c r="R400" s="71">
        <v>0</v>
      </c>
      <c r="S400" s="71">
        <v>8.2998653108800013</v>
      </c>
      <c r="T400" s="72"/>
      <c r="U400" s="71">
        <v>38795173</v>
      </c>
      <c r="V400" s="71">
        <v>969</v>
      </c>
      <c r="W400" s="71">
        <v>151</v>
      </c>
      <c r="X400" s="71">
        <v>14820</v>
      </c>
      <c r="Y400" s="71">
        <v>19738</v>
      </c>
      <c r="Z400" s="71">
        <v>29506</v>
      </c>
      <c r="AA400" s="71">
        <v>7161</v>
      </c>
      <c r="AB400" s="71">
        <v>51097</v>
      </c>
      <c r="AC400" s="71">
        <v>0</v>
      </c>
      <c r="AD400" s="71">
        <v>8.2998653108800013</v>
      </c>
      <c r="AE400" s="72"/>
      <c r="AF400" s="71">
        <v>274791754.01592219</v>
      </c>
      <c r="AG400" s="71">
        <v>1548358.6501654449</v>
      </c>
      <c r="AH400" s="71">
        <v>1387909.5374506309</v>
      </c>
      <c r="AI400" s="71">
        <v>95520224.723693922</v>
      </c>
      <c r="AJ400" s="71">
        <v>119420702.3051617</v>
      </c>
      <c r="AK400" s="71">
        <v>0</v>
      </c>
      <c r="AL400" s="71">
        <v>0</v>
      </c>
      <c r="AM400" s="71">
        <v>7019035.5785179008</v>
      </c>
      <c r="AN400" s="71">
        <v>0</v>
      </c>
      <c r="AO400" s="71">
        <v>0</v>
      </c>
      <c r="AP400" s="71">
        <v>499687984.81091177</v>
      </c>
      <c r="AQ400" s="72"/>
      <c r="AR400" s="71">
        <v>1891</v>
      </c>
      <c r="AS400" s="71">
        <v>291</v>
      </c>
      <c r="AT400" s="71">
        <v>0</v>
      </c>
      <c r="AU400" s="71">
        <v>0</v>
      </c>
      <c r="AV400" s="71">
        <v>0</v>
      </c>
      <c r="AW400" s="71">
        <v>0</v>
      </c>
      <c r="AX400" s="71"/>
      <c r="AY400" s="72"/>
      <c r="AZ400" s="71">
        <v>7637.5999999999995</v>
      </c>
      <c r="BA400" s="71">
        <v>14168.6</v>
      </c>
      <c r="BB400" s="71">
        <v>0</v>
      </c>
      <c r="BC400" s="71">
        <v>0</v>
      </c>
      <c r="BD400" s="71">
        <v>0</v>
      </c>
      <c r="BE400" s="71">
        <v>0</v>
      </c>
      <c r="BF400" s="71"/>
      <c r="BG400" s="72"/>
      <c r="BH400" s="71">
        <v>0</v>
      </c>
      <c r="BI400" s="71">
        <v>0</v>
      </c>
      <c r="BJ400" s="71">
        <v>292.98500000000001</v>
      </c>
      <c r="BK400" s="71">
        <v>0</v>
      </c>
      <c r="BL400" s="71">
        <v>13.55</v>
      </c>
      <c r="BM400" s="71">
        <v>0</v>
      </c>
      <c r="BN400" s="72"/>
      <c r="BO400" s="71">
        <v>0</v>
      </c>
      <c r="BP400" s="71">
        <v>0</v>
      </c>
      <c r="BQ400" s="71">
        <v>15</v>
      </c>
      <c r="BR400" s="71">
        <v>0</v>
      </c>
      <c r="BS400" s="71">
        <v>2</v>
      </c>
      <c r="BT400" s="71">
        <v>0</v>
      </c>
      <c r="BU400"/>
      <c r="BV400" s="70">
        <v>260.55900000000003</v>
      </c>
      <c r="BW400" s="70">
        <v>0</v>
      </c>
      <c r="BX400" s="70">
        <v>0</v>
      </c>
      <c r="BY400" s="70">
        <v>0</v>
      </c>
      <c r="BZ400" s="70">
        <v>0</v>
      </c>
      <c r="CA400" s="70">
        <v>0</v>
      </c>
      <c r="CB400" s="70">
        <v>39.478000000000002</v>
      </c>
      <c r="CC400" s="70">
        <v>6.4980000000000002</v>
      </c>
      <c r="CD400" s="70">
        <v>0</v>
      </c>
    </row>
    <row r="401" spans="1:82">
      <c r="A401" s="70" t="s">
        <v>2138</v>
      </c>
      <c r="B401" s="70">
        <v>168</v>
      </c>
      <c r="C401" s="70">
        <v>15</v>
      </c>
      <c r="D401" s="70">
        <v>10</v>
      </c>
      <c r="E401" s="70">
        <v>2018</v>
      </c>
      <c r="F401" s="70" t="s">
        <v>183</v>
      </c>
      <c r="G401" s="70" t="s">
        <v>2123</v>
      </c>
      <c r="H401" s="70" t="s">
        <v>2124</v>
      </c>
      <c r="I401" s="148"/>
      <c r="J401" s="71">
        <v>152.46719604865942</v>
      </c>
      <c r="K401" s="71">
        <v>1.9211946146356416</v>
      </c>
      <c r="L401" s="71">
        <v>4.9754191597478865</v>
      </c>
      <c r="M401" s="71">
        <v>51.364508795861276</v>
      </c>
      <c r="N401" s="71">
        <v>52.183371768093458</v>
      </c>
      <c r="O401" s="71">
        <v>49.17954745031868</v>
      </c>
      <c r="P401" s="71">
        <v>34.128380102392285</v>
      </c>
      <c r="Q401" s="71">
        <v>3.2385070623946501</v>
      </c>
      <c r="R401" s="71">
        <v>0</v>
      </c>
      <c r="S401" s="71">
        <v>8.888821459699999</v>
      </c>
      <c r="T401" s="72"/>
      <c r="U401" s="71">
        <v>37250317</v>
      </c>
      <c r="V401" s="71">
        <v>969</v>
      </c>
      <c r="W401" s="71">
        <v>151</v>
      </c>
      <c r="X401" s="71">
        <v>14820</v>
      </c>
      <c r="Y401" s="71">
        <v>19997</v>
      </c>
      <c r="Z401" s="71">
        <v>29967</v>
      </c>
      <c r="AA401" s="71">
        <v>7140</v>
      </c>
      <c r="AB401" s="71">
        <v>51096</v>
      </c>
      <c r="AC401" s="71">
        <v>0</v>
      </c>
      <c r="AD401" s="71">
        <v>8.888821459699999</v>
      </c>
      <c r="AE401" s="72"/>
      <c r="AF401" s="71">
        <v>230947616.89566639</v>
      </c>
      <c r="AG401" s="71">
        <v>1541553.9972167381</v>
      </c>
      <c r="AH401" s="71">
        <v>1309545.432854647</v>
      </c>
      <c r="AI401" s="71">
        <v>100522626.4032602</v>
      </c>
      <c r="AJ401" s="71">
        <v>98627434.376169637</v>
      </c>
      <c r="AK401" s="71">
        <v>0</v>
      </c>
      <c r="AL401" s="71">
        <v>0</v>
      </c>
      <c r="AM401" s="71">
        <v>7033421.1529224096</v>
      </c>
      <c r="AN401" s="71">
        <v>0</v>
      </c>
      <c r="AO401" s="71">
        <v>0</v>
      </c>
      <c r="AP401" s="71">
        <v>439982198.25808996</v>
      </c>
      <c r="AQ401" s="72"/>
      <c r="AR401" s="71">
        <v>1980</v>
      </c>
      <c r="AS401" s="71">
        <v>312</v>
      </c>
      <c r="AT401" s="71">
        <v>0</v>
      </c>
      <c r="AU401" s="71">
        <v>0</v>
      </c>
      <c r="AV401" s="71">
        <v>0</v>
      </c>
      <c r="AW401" s="71">
        <v>0</v>
      </c>
      <c r="AX401" s="71"/>
      <c r="AY401" s="72"/>
      <c r="AZ401" s="71">
        <v>8056.9</v>
      </c>
      <c r="BA401" s="71">
        <v>15466.4</v>
      </c>
      <c r="BB401" s="71">
        <v>0</v>
      </c>
      <c r="BC401" s="71">
        <v>0</v>
      </c>
      <c r="BD401" s="71">
        <v>0</v>
      </c>
      <c r="BE401" s="71">
        <v>0</v>
      </c>
      <c r="BF401" s="71"/>
      <c r="BG401" s="72"/>
      <c r="BH401" s="71">
        <v>0</v>
      </c>
      <c r="BI401" s="71">
        <v>0</v>
      </c>
      <c r="BJ401" s="71">
        <v>227.256</v>
      </c>
      <c r="BK401" s="71">
        <v>0</v>
      </c>
      <c r="BL401" s="71">
        <v>13.119</v>
      </c>
      <c r="BM401" s="71">
        <v>0</v>
      </c>
      <c r="BN401" s="72"/>
      <c r="BO401" s="71">
        <v>0</v>
      </c>
      <c r="BP401" s="71">
        <v>0</v>
      </c>
      <c r="BQ401" s="71">
        <v>14</v>
      </c>
      <c r="BR401" s="71">
        <v>0</v>
      </c>
      <c r="BS401" s="71">
        <v>2</v>
      </c>
      <c r="BT401" s="71">
        <v>0</v>
      </c>
      <c r="BU401"/>
      <c r="BV401" s="70">
        <v>219.38499999999999</v>
      </c>
      <c r="BW401" s="70">
        <v>0</v>
      </c>
      <c r="BX401" s="70">
        <v>0</v>
      </c>
      <c r="BY401" s="70">
        <v>0</v>
      </c>
      <c r="BZ401" s="70">
        <v>0</v>
      </c>
      <c r="CA401" s="70">
        <v>0</v>
      </c>
      <c r="CB401" s="70">
        <v>16.384</v>
      </c>
      <c r="CC401" s="70">
        <v>4.6059999999999999</v>
      </c>
      <c r="CD401" s="70">
        <v>0</v>
      </c>
    </row>
    <row r="402" spans="1:82">
      <c r="A402" s="70" t="s">
        <v>2139</v>
      </c>
      <c r="B402" s="70">
        <v>169</v>
      </c>
      <c r="C402" s="70">
        <v>16</v>
      </c>
      <c r="D402" s="70">
        <v>10</v>
      </c>
      <c r="E402" s="70">
        <v>2019</v>
      </c>
      <c r="F402" s="70" t="s">
        <v>158</v>
      </c>
      <c r="G402" s="70" t="s">
        <v>2123</v>
      </c>
      <c r="H402" s="70" t="s">
        <v>2124</v>
      </c>
      <c r="I402" s="148"/>
      <c r="J402" s="71">
        <v>152.00657943984555</v>
      </c>
      <c r="K402" s="71">
        <v>1.7613454725998972</v>
      </c>
      <c r="L402" s="71">
        <v>5.0141764814405034</v>
      </c>
      <c r="M402" s="71">
        <v>46.325141942726198</v>
      </c>
      <c r="N402" s="71">
        <v>49.815640661907935</v>
      </c>
      <c r="O402" s="71">
        <v>47.964513875053328</v>
      </c>
      <c r="P402" s="71">
        <v>33.990853438768369</v>
      </c>
      <c r="Q402" s="71">
        <v>3.1679558305094702</v>
      </c>
      <c r="R402" s="71">
        <v>0</v>
      </c>
      <c r="S402" s="71">
        <v>9.5837924560000012</v>
      </c>
      <c r="T402" s="72"/>
      <c r="U402" s="71">
        <v>38334248</v>
      </c>
      <c r="V402" s="71">
        <v>969</v>
      </c>
      <c r="W402" s="71">
        <v>151</v>
      </c>
      <c r="X402" s="71">
        <v>14820</v>
      </c>
      <c r="Y402" s="71">
        <v>20472</v>
      </c>
      <c r="Z402" s="71">
        <v>30029</v>
      </c>
      <c r="AA402" s="71">
        <v>7058</v>
      </c>
      <c r="AB402" s="71">
        <v>51336</v>
      </c>
      <c r="AC402" s="71">
        <v>0</v>
      </c>
      <c r="AD402" s="71">
        <v>9.5837924560000012</v>
      </c>
      <c r="AE402" s="72"/>
      <c r="AF402" s="71">
        <v>243651921.72439441</v>
      </c>
      <c r="AG402" s="71">
        <v>1487803.499226976</v>
      </c>
      <c r="AH402" s="71">
        <v>1402513.8411079641</v>
      </c>
      <c r="AI402" s="71">
        <v>96185977.593941718</v>
      </c>
      <c r="AJ402" s="71">
        <v>97108432.4388116</v>
      </c>
      <c r="AK402" s="71">
        <v>0</v>
      </c>
      <c r="AL402" s="71">
        <v>0</v>
      </c>
      <c r="AM402" s="71">
        <v>6991576.7427989077</v>
      </c>
      <c r="AN402" s="71">
        <v>0</v>
      </c>
      <c r="AO402" s="71">
        <v>0</v>
      </c>
      <c r="AP402" s="71">
        <v>446828225.84028161</v>
      </c>
      <c r="AQ402" s="72"/>
      <c r="AR402" s="71">
        <v>2071</v>
      </c>
      <c r="AS402" s="71">
        <v>331</v>
      </c>
      <c r="AT402" s="71">
        <v>0</v>
      </c>
      <c r="AU402" s="71">
        <v>0</v>
      </c>
      <c r="AV402" s="71">
        <v>0</v>
      </c>
      <c r="AW402" s="71">
        <v>0</v>
      </c>
      <c r="AX402" s="71"/>
      <c r="AY402" s="72"/>
      <c r="AZ402" s="71">
        <v>8530</v>
      </c>
      <c r="BA402" s="71">
        <v>17246.899999999991</v>
      </c>
      <c r="BB402" s="71">
        <v>0</v>
      </c>
      <c r="BC402" s="71">
        <v>0</v>
      </c>
      <c r="BD402" s="71">
        <v>0</v>
      </c>
      <c r="BE402" s="71">
        <v>0</v>
      </c>
      <c r="BF402" s="71"/>
      <c r="BG402" s="72"/>
      <c r="BH402" s="71">
        <v>0</v>
      </c>
      <c r="BI402" s="71">
        <v>0</v>
      </c>
      <c r="BJ402" s="71">
        <v>207.66399999999999</v>
      </c>
      <c r="BK402" s="71">
        <v>0</v>
      </c>
      <c r="BL402" s="71">
        <v>13.594999999999999</v>
      </c>
      <c r="BM402" s="71">
        <v>0</v>
      </c>
      <c r="BN402" s="72"/>
      <c r="BO402" s="71">
        <v>0</v>
      </c>
      <c r="BP402" s="71">
        <v>0</v>
      </c>
      <c r="BQ402" s="71">
        <v>13</v>
      </c>
      <c r="BR402" s="71">
        <v>0</v>
      </c>
      <c r="BS402" s="71">
        <v>2</v>
      </c>
      <c r="BT402" s="71">
        <v>0</v>
      </c>
      <c r="BU402"/>
      <c r="BV402" s="70">
        <v>221.25899999999999</v>
      </c>
      <c r="BW402" s="70">
        <v>0</v>
      </c>
      <c r="BX402" s="70">
        <v>0</v>
      </c>
      <c r="BY402" s="70">
        <v>0</v>
      </c>
      <c r="BZ402" s="70">
        <v>0</v>
      </c>
      <c r="CA402" s="70">
        <v>0</v>
      </c>
      <c r="CB402" s="70">
        <v>0</v>
      </c>
      <c r="CC402" s="70">
        <v>0</v>
      </c>
      <c r="CD402" s="70">
        <v>0</v>
      </c>
    </row>
    <row r="403" spans="1:82">
      <c r="A403" s="70" t="s">
        <v>2140</v>
      </c>
      <c r="B403" s="70">
        <v>170</v>
      </c>
      <c r="C403" s="70">
        <v>17</v>
      </c>
      <c r="D403" s="70">
        <v>10</v>
      </c>
      <c r="E403" s="70">
        <v>2020</v>
      </c>
      <c r="F403" s="70" t="s">
        <v>159</v>
      </c>
      <c r="G403" s="70" t="s">
        <v>2123</v>
      </c>
      <c r="H403" s="70" t="s">
        <v>2124</v>
      </c>
      <c r="I403" s="148"/>
      <c r="J403" s="71">
        <v>152.4460312644089</v>
      </c>
      <c r="K403" s="71">
        <v>1.9480675009771393</v>
      </c>
      <c r="L403" s="71">
        <v>9.1495947192570508</v>
      </c>
      <c r="M403" s="71">
        <v>53.181529370832408</v>
      </c>
      <c r="N403" s="71">
        <v>47.54495208518032</v>
      </c>
      <c r="O403" s="71">
        <v>42.123055552121173</v>
      </c>
      <c r="P403" s="71">
        <v>32.174343838634954</v>
      </c>
      <c r="Q403" s="71">
        <v>3.0059945610471299</v>
      </c>
      <c r="R403" s="71">
        <v>0</v>
      </c>
      <c r="S403" s="71">
        <v>5.4216314240000001</v>
      </c>
      <c r="T403" s="72"/>
      <c r="U403" s="71">
        <v>34442130</v>
      </c>
      <c r="V403" s="71">
        <v>919</v>
      </c>
      <c r="W403" s="71">
        <v>420</v>
      </c>
      <c r="X403" s="71">
        <v>15908</v>
      </c>
      <c r="Y403" s="71">
        <v>20541</v>
      </c>
      <c r="Z403" s="71">
        <v>30100</v>
      </c>
      <c r="AA403" s="71">
        <v>7101</v>
      </c>
      <c r="AB403" s="71">
        <v>50983</v>
      </c>
      <c r="AC403" s="71">
        <v>0</v>
      </c>
      <c r="AD403" s="71">
        <v>5.4216314240000001</v>
      </c>
      <c r="AE403" s="72"/>
      <c r="AF403" s="71">
        <v>238909286.93618289</v>
      </c>
      <c r="AG403" s="71">
        <v>1564303.687394205</v>
      </c>
      <c r="AH403" s="71">
        <v>2730045.3094299249</v>
      </c>
      <c r="AI403" s="71">
        <v>104999329.16254553</v>
      </c>
      <c r="AJ403" s="71">
        <v>95908515.82093364</v>
      </c>
      <c r="AK403" s="71"/>
      <c r="AL403" s="71"/>
      <c r="AM403" s="71">
        <v>6653847.932944118</v>
      </c>
      <c r="AN403" s="71"/>
      <c r="AO403" s="71"/>
      <c r="AP403" s="71">
        <v>450765328.84943032</v>
      </c>
      <c r="AQ403" s="72"/>
      <c r="AR403" s="71">
        <v>2164</v>
      </c>
      <c r="AS403" s="71">
        <v>334</v>
      </c>
      <c r="AT403" s="71">
        <v>0</v>
      </c>
      <c r="AU403" s="71">
        <v>0</v>
      </c>
      <c r="AV403" s="71">
        <v>0</v>
      </c>
      <c r="AW403" s="71">
        <v>0</v>
      </c>
      <c r="AX403" s="71"/>
      <c r="AY403" s="72"/>
      <c r="AZ403" s="71">
        <v>9060.6000000000058</v>
      </c>
      <c r="BA403" s="71">
        <v>17340.400000000009</v>
      </c>
      <c r="BB403" s="71">
        <v>0</v>
      </c>
      <c r="BC403" s="71">
        <v>0</v>
      </c>
      <c r="BD403" s="71">
        <v>0</v>
      </c>
      <c r="BE403" s="71">
        <v>0</v>
      </c>
      <c r="BF403" s="71"/>
      <c r="BG403" s="72"/>
      <c r="BH403" s="71">
        <v>0</v>
      </c>
      <c r="BI403" s="71">
        <v>0</v>
      </c>
      <c r="BJ403" s="71">
        <v>194.369</v>
      </c>
      <c r="BK403" s="71">
        <v>0</v>
      </c>
      <c r="BL403" s="71">
        <v>9.8140000000000001</v>
      </c>
      <c r="BM403" s="71">
        <v>0</v>
      </c>
      <c r="BN403" s="72"/>
      <c r="BO403" s="71">
        <v>0</v>
      </c>
      <c r="BP403" s="71">
        <v>0</v>
      </c>
      <c r="BQ403" s="71">
        <v>11</v>
      </c>
      <c r="BR403" s="71">
        <v>0</v>
      </c>
      <c r="BS403" s="71">
        <v>2</v>
      </c>
      <c r="BT403" s="71">
        <v>0</v>
      </c>
      <c r="BU403"/>
      <c r="BV403" s="70">
        <v>204.18299999999999</v>
      </c>
      <c r="BW403" s="70">
        <v>0</v>
      </c>
      <c r="BX403" s="70">
        <v>0</v>
      </c>
      <c r="BY403" s="70">
        <v>0</v>
      </c>
      <c r="BZ403" s="70">
        <v>0</v>
      </c>
      <c r="CA403" s="70">
        <v>0</v>
      </c>
      <c r="CB403" s="70">
        <v>0</v>
      </c>
      <c r="CC403" s="70">
        <v>0</v>
      </c>
      <c r="CD403" s="70">
        <v>0</v>
      </c>
    </row>
    <row r="404" spans="1:82">
      <c r="A404" s="70" t="s">
        <v>2141</v>
      </c>
      <c r="B404" s="70">
        <v>170</v>
      </c>
      <c r="C404" s="70">
        <v>18</v>
      </c>
      <c r="D404" s="70">
        <v>10</v>
      </c>
      <c r="E404" s="70">
        <v>2021</v>
      </c>
      <c r="F404" s="70" t="s">
        <v>160</v>
      </c>
      <c r="G404" s="70" t="s">
        <v>2123</v>
      </c>
      <c r="H404" s="70" t="s">
        <v>2124</v>
      </c>
      <c r="I404" s="148"/>
      <c r="J404" s="71">
        <v>134.2746065912965</v>
      </c>
      <c r="K404" s="71">
        <v>1.9896963183693828</v>
      </c>
      <c r="L404" s="71">
        <v>8.1770661042674835</v>
      </c>
      <c r="M404" s="71">
        <v>48.287422529467555</v>
      </c>
      <c r="N404" s="71">
        <v>47.25983679348581</v>
      </c>
      <c r="O404" s="71">
        <v>40.937166297499154</v>
      </c>
      <c r="P404" s="71">
        <v>33.399831972901673</v>
      </c>
      <c r="Q404" s="71">
        <v>2.9577740865393101</v>
      </c>
      <c r="R404" s="71">
        <v>0</v>
      </c>
      <c r="S404" s="71">
        <v>5.424875965600001</v>
      </c>
      <c r="T404" s="72"/>
      <c r="U404" s="71">
        <v>38631815</v>
      </c>
      <c r="V404" s="71">
        <v>919</v>
      </c>
      <c r="W404" s="71">
        <v>420</v>
      </c>
      <c r="X404" s="71">
        <v>15908</v>
      </c>
      <c r="Y404" s="71">
        <v>20716</v>
      </c>
      <c r="Z404" s="71">
        <v>30120</v>
      </c>
      <c r="AA404" s="71">
        <v>7188</v>
      </c>
      <c r="AB404" s="71">
        <v>50658</v>
      </c>
      <c r="AC404" s="71">
        <v>0</v>
      </c>
      <c r="AD404" s="71">
        <v>5.424875965600001</v>
      </c>
      <c r="AE404" s="72"/>
      <c r="AF404" s="71">
        <v>235752549.88179985</v>
      </c>
      <c r="AG404" s="71">
        <v>1654118.4521734174</v>
      </c>
      <c r="AH404" s="71">
        <v>2290183.9275945807</v>
      </c>
      <c r="AI404" s="71">
        <v>109230541.41941492</v>
      </c>
      <c r="AJ404" s="71">
        <v>104161242.03054421</v>
      </c>
      <c r="AK404" s="71">
        <v>0</v>
      </c>
      <c r="AL404" s="71">
        <v>0</v>
      </c>
      <c r="AM404" s="71">
        <v>6649566.0285676811</v>
      </c>
      <c r="AN404" s="71">
        <v>0</v>
      </c>
      <c r="AO404" s="71">
        <v>0</v>
      </c>
      <c r="AP404" s="71">
        <v>459738201.74009466</v>
      </c>
      <c r="AQ404" s="72"/>
      <c r="AR404" s="71">
        <v>2279</v>
      </c>
      <c r="AS404" s="71">
        <v>335</v>
      </c>
      <c r="AT404" s="71">
        <v>0</v>
      </c>
      <c r="AU404" s="71">
        <v>0</v>
      </c>
      <c r="AV404" s="71">
        <v>0</v>
      </c>
      <c r="AW404" s="71">
        <v>0</v>
      </c>
      <c r="AX404" s="71"/>
      <c r="AY404" s="72"/>
      <c r="AZ404" s="71">
        <v>9773.9</v>
      </c>
      <c r="BA404" s="71">
        <v>17389.900000000009</v>
      </c>
      <c r="BB404" s="71">
        <v>0</v>
      </c>
      <c r="BC404" s="71">
        <v>0</v>
      </c>
      <c r="BD404" s="71">
        <v>0</v>
      </c>
      <c r="BE404" s="71">
        <v>0</v>
      </c>
      <c r="BF404" s="71"/>
      <c r="BG404" s="72"/>
      <c r="BH404" s="71">
        <v>0</v>
      </c>
      <c r="BI404" s="71">
        <v>0</v>
      </c>
      <c r="BJ404" s="71">
        <v>148.08799999999999</v>
      </c>
      <c r="BK404" s="71">
        <v>0</v>
      </c>
      <c r="BL404" s="71">
        <v>12.185</v>
      </c>
      <c r="BM404" s="71">
        <v>0</v>
      </c>
      <c r="BN404" s="72"/>
      <c r="BO404" s="71">
        <v>0</v>
      </c>
      <c r="BP404" s="71">
        <v>0</v>
      </c>
      <c r="BQ404" s="71">
        <v>12</v>
      </c>
      <c r="BR404" s="71">
        <v>0</v>
      </c>
      <c r="BS404" s="71">
        <v>2</v>
      </c>
      <c r="BT404" s="71">
        <v>0</v>
      </c>
      <c r="BU404"/>
      <c r="BV404" s="70">
        <v>160.273</v>
      </c>
      <c r="BW404" s="70">
        <v>0</v>
      </c>
      <c r="BX404" s="70">
        <v>0</v>
      </c>
      <c r="BY404" s="70">
        <v>0</v>
      </c>
      <c r="BZ404" s="70">
        <v>0</v>
      </c>
      <c r="CA404" s="70">
        <v>0</v>
      </c>
      <c r="CB404" s="70">
        <v>0</v>
      </c>
      <c r="CC404" s="70">
        <v>0</v>
      </c>
      <c r="CD404" s="70">
        <v>0</v>
      </c>
    </row>
    <row r="405" spans="1:82">
      <c r="A405" s="70" t="s">
        <v>2142</v>
      </c>
      <c r="B405" s="70">
        <v>170</v>
      </c>
      <c r="C405" s="70">
        <v>19</v>
      </c>
      <c r="D405" s="70">
        <v>10</v>
      </c>
      <c r="E405" s="70">
        <v>2022</v>
      </c>
      <c r="F405" s="70" t="s">
        <v>161</v>
      </c>
      <c r="G405" s="70" t="s">
        <v>2123</v>
      </c>
      <c r="H405" s="70" t="s">
        <v>2124</v>
      </c>
      <c r="I405" s="148"/>
      <c r="J405" s="71">
        <v>142.71986047728578</v>
      </c>
      <c r="K405" s="71">
        <v>1.8984357949948776</v>
      </c>
      <c r="L405" s="71">
        <v>8.878179949563938</v>
      </c>
      <c r="M405" s="71">
        <v>50.165561680713274</v>
      </c>
      <c r="N405" s="71">
        <v>54.05437112549432</v>
      </c>
      <c r="O405" s="71">
        <v>43.262814301510659</v>
      </c>
      <c r="P405" s="71">
        <v>33.099697083438507</v>
      </c>
      <c r="Q405" s="71">
        <v>2.9853485833767506</v>
      </c>
      <c r="R405" s="71">
        <v>0</v>
      </c>
      <c r="S405" s="71">
        <v>6.4737845759999999</v>
      </c>
      <c r="T405" s="72"/>
      <c r="U405" s="71">
        <v>42220968</v>
      </c>
      <c r="V405" s="71">
        <v>919</v>
      </c>
      <c r="W405" s="71">
        <v>420</v>
      </c>
      <c r="X405" s="71">
        <v>15908</v>
      </c>
      <c r="Y405" s="71">
        <v>21126</v>
      </c>
      <c r="Z405" s="71">
        <v>30243</v>
      </c>
      <c r="AA405" s="71">
        <v>7232</v>
      </c>
      <c r="AB405" s="71">
        <v>50711</v>
      </c>
      <c r="AC405" s="71">
        <v>0</v>
      </c>
      <c r="AD405" s="71">
        <v>6.4737845759999999</v>
      </c>
      <c r="AE405" s="72"/>
      <c r="AF405" s="71">
        <v>230059789.5370352</v>
      </c>
      <c r="AG405" s="71">
        <v>1621721.1879386585</v>
      </c>
      <c r="AH405" s="71">
        <v>2523046.5598351024</v>
      </c>
      <c r="AI405" s="71">
        <v>98427728.990001917</v>
      </c>
      <c r="AJ405" s="71">
        <v>108999146.07876866</v>
      </c>
      <c r="AK405" s="71">
        <v>0</v>
      </c>
      <c r="AL405" s="71">
        <v>0</v>
      </c>
      <c r="AM405" s="71">
        <v>6548174.2266792376</v>
      </c>
      <c r="AN405" s="71">
        <v>0</v>
      </c>
      <c r="AO405" s="71">
        <v>0</v>
      </c>
      <c r="AP405" s="71">
        <v>448179606.58025885</v>
      </c>
      <c r="AQ405" s="72"/>
      <c r="AR405" s="71">
        <v>2375</v>
      </c>
      <c r="AS405" s="71">
        <v>335</v>
      </c>
      <c r="AT405" s="71">
        <v>0</v>
      </c>
      <c r="AU405" s="71">
        <v>0</v>
      </c>
      <c r="AV405" s="71">
        <v>0</v>
      </c>
      <c r="AW405" s="71">
        <v>0</v>
      </c>
      <c r="AX405" s="71"/>
      <c r="AY405" s="72"/>
      <c r="AZ405" s="71">
        <v>10340.499999999993</v>
      </c>
      <c r="BA405" s="71">
        <v>17389.900000000005</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2143</v>
      </c>
      <c r="B406" s="70">
        <v>170</v>
      </c>
      <c r="C406" s="70">
        <v>20</v>
      </c>
      <c r="D406" s="70">
        <v>10</v>
      </c>
      <c r="E406" s="70">
        <v>2023</v>
      </c>
      <c r="F406" s="70" t="s">
        <v>1539</v>
      </c>
      <c r="G406" s="1064" t="s">
        <v>2123</v>
      </c>
      <c r="H406" s="70" t="s">
        <v>2124</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2489</v>
      </c>
      <c r="AS406" s="71">
        <v>336</v>
      </c>
      <c r="AT406" s="71">
        <v>0</v>
      </c>
      <c r="AU406" s="71">
        <v>0</v>
      </c>
      <c r="AV406" s="71">
        <v>0</v>
      </c>
      <c r="AW406" s="71">
        <v>0</v>
      </c>
      <c r="AX406" s="71"/>
      <c r="AY406" s="72"/>
      <c r="AZ406" s="71">
        <v>10944.89999999998</v>
      </c>
      <c r="BA406" s="71">
        <v>17403.100000000006</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2144</v>
      </c>
      <c r="B407" s="70">
        <v>170</v>
      </c>
      <c r="C407" s="70">
        <v>21</v>
      </c>
      <c r="D407" s="70">
        <v>10</v>
      </c>
      <c r="E407" s="70">
        <v>2024</v>
      </c>
      <c r="F407" s="70" t="s">
        <v>1554</v>
      </c>
      <c r="G407" s="1064" t="s">
        <v>2123</v>
      </c>
      <c r="H407" s="70" t="s">
        <v>2124</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2145</v>
      </c>
      <c r="B408" s="70">
        <v>120</v>
      </c>
      <c r="C408" s="70">
        <v>1</v>
      </c>
      <c r="D408" s="70">
        <v>8</v>
      </c>
      <c r="E408" s="70">
        <v>1990</v>
      </c>
      <c r="F408" s="70" t="s">
        <v>787</v>
      </c>
      <c r="G408" s="70" t="s">
        <v>1705</v>
      </c>
      <c r="H408" s="70" t="s">
        <v>1706</v>
      </c>
      <c r="I408" s="148"/>
      <c r="J408" s="71">
        <v>232.93557580806171</v>
      </c>
      <c r="K408" s="71">
        <v>11.02853557886119</v>
      </c>
      <c r="L408" s="71">
        <v>15.34050429357054</v>
      </c>
      <c r="M408" s="71">
        <v>43.575580338502938</v>
      </c>
      <c r="N408" s="71">
        <v>87.9824005690555</v>
      </c>
      <c r="O408" s="71">
        <v>38.000378393829187</v>
      </c>
      <c r="P408" s="71">
        <v>65.285320275047752</v>
      </c>
      <c r="Q408" s="71">
        <v>3.93204048061498</v>
      </c>
      <c r="R408" s="71">
        <v>0</v>
      </c>
      <c r="S408" s="71">
        <v>4.5197805105696851</v>
      </c>
      <c r="T408" s="72"/>
      <c r="U408" s="71">
        <v>4942727</v>
      </c>
      <c r="V408" s="71">
        <v>3399</v>
      </c>
      <c r="W408" s="71">
        <v>202</v>
      </c>
      <c r="X408" s="71">
        <v>18114</v>
      </c>
      <c r="Y408" s="71">
        <v>19321</v>
      </c>
      <c r="Z408" s="71">
        <v>15630</v>
      </c>
      <c r="AA408" s="71">
        <v>15852</v>
      </c>
      <c r="AB408" s="71">
        <v>63843</v>
      </c>
      <c r="AC408" s="71">
        <v>0</v>
      </c>
      <c r="AD408" s="71">
        <v>4.5197805105696851</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2146</v>
      </c>
      <c r="B409" s="70">
        <v>121</v>
      </c>
      <c r="C409" s="70">
        <v>2</v>
      </c>
      <c r="D409" s="70">
        <v>8</v>
      </c>
      <c r="E409" s="70">
        <v>2005</v>
      </c>
      <c r="F409" s="70" t="s">
        <v>789</v>
      </c>
      <c r="G409" s="70" t="s">
        <v>1705</v>
      </c>
      <c r="H409" s="70" t="s">
        <v>1706</v>
      </c>
      <c r="I409" s="148"/>
      <c r="J409" s="71">
        <v>247.3583680601416</v>
      </c>
      <c r="K409" s="71">
        <v>9.0529610202467534</v>
      </c>
      <c r="L409" s="71">
        <v>9.5729812779826187</v>
      </c>
      <c r="M409" s="71">
        <v>96.583451429126285</v>
      </c>
      <c r="N409" s="71">
        <v>159.3858956669186</v>
      </c>
      <c r="O409" s="71">
        <v>65.149604061058554</v>
      </c>
      <c r="P409" s="71">
        <v>68.36468039172523</v>
      </c>
      <c r="Q409" s="71">
        <v>3.76220936550191</v>
      </c>
      <c r="R409" s="71">
        <v>0</v>
      </c>
      <c r="S409" s="71">
        <v>3.171677929524499</v>
      </c>
      <c r="T409" s="72"/>
      <c r="U409" s="71">
        <v>6177242</v>
      </c>
      <c r="V409" s="71">
        <v>3051</v>
      </c>
      <c r="W409" s="71">
        <v>98</v>
      </c>
      <c r="X409" s="71">
        <v>16056</v>
      </c>
      <c r="Y409" s="71">
        <v>24318</v>
      </c>
      <c r="Z409" s="71">
        <v>31009</v>
      </c>
      <c r="AA409" s="71">
        <v>13595</v>
      </c>
      <c r="AB409" s="71">
        <v>63859</v>
      </c>
      <c r="AC409" s="71">
        <v>0</v>
      </c>
      <c r="AD409" s="71">
        <v>3.171677929524499</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2147</v>
      </c>
      <c r="B410" s="70">
        <v>122</v>
      </c>
      <c r="C410" s="70">
        <v>3</v>
      </c>
      <c r="D410" s="70">
        <v>8</v>
      </c>
      <c r="E410" s="70">
        <v>2006</v>
      </c>
      <c r="F410" s="70" t="s">
        <v>790</v>
      </c>
      <c r="G410" s="70" t="s">
        <v>1705</v>
      </c>
      <c r="H410" s="70" t="s">
        <v>1706</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2148</v>
      </c>
      <c r="B411" s="70">
        <v>123</v>
      </c>
      <c r="C411" s="70">
        <v>4</v>
      </c>
      <c r="D411" s="70">
        <v>8</v>
      </c>
      <c r="E411" s="70">
        <v>2007</v>
      </c>
      <c r="F411" s="70" t="s">
        <v>791</v>
      </c>
      <c r="G411" s="70" t="s">
        <v>1705</v>
      </c>
      <c r="H411" s="70" t="s">
        <v>1706</v>
      </c>
      <c r="I411" s="148"/>
      <c r="J411" s="71">
        <v>134.48423283939439</v>
      </c>
      <c r="K411" s="71">
        <v>9.4856478754328268</v>
      </c>
      <c r="L411" s="71">
        <v>12.30390555138578</v>
      </c>
      <c r="M411" s="71">
        <v>85.746091159076272</v>
      </c>
      <c r="N411" s="71">
        <v>137.87366330265121</v>
      </c>
      <c r="O411" s="71">
        <v>63.461102234480592</v>
      </c>
      <c r="P411" s="71">
        <v>66.721547428126797</v>
      </c>
      <c r="Q411" s="71">
        <v>3.88200386872693</v>
      </c>
      <c r="R411" s="71">
        <v>0</v>
      </c>
      <c r="S411" s="71">
        <v>2.0578312396919132</v>
      </c>
      <c r="T411" s="72"/>
      <c r="U411" s="71">
        <v>5218936</v>
      </c>
      <c r="V411" s="71">
        <v>2983</v>
      </c>
      <c r="W411" s="71">
        <v>146</v>
      </c>
      <c r="X411" s="71">
        <v>18558</v>
      </c>
      <c r="Y411" s="71">
        <v>24434</v>
      </c>
      <c r="Z411" s="71">
        <v>31400</v>
      </c>
      <c r="AA411" s="71">
        <v>13066</v>
      </c>
      <c r="AB411" s="71">
        <v>62408</v>
      </c>
      <c r="AC411" s="71">
        <v>0</v>
      </c>
      <c r="AD411" s="71">
        <v>2.0578312396919132</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2149</v>
      </c>
      <c r="B412" s="70">
        <v>124</v>
      </c>
      <c r="C412" s="70">
        <v>5</v>
      </c>
      <c r="D412" s="70">
        <v>8</v>
      </c>
      <c r="E412" s="70">
        <v>2008</v>
      </c>
      <c r="F412" s="70" t="s">
        <v>792</v>
      </c>
      <c r="G412" s="70" t="s">
        <v>1705</v>
      </c>
      <c r="H412" s="70" t="s">
        <v>1706</v>
      </c>
      <c r="I412" s="148"/>
      <c r="J412" s="71">
        <v>73.044900220790922</v>
      </c>
      <c r="K412" s="71">
        <v>6.838180527455016</v>
      </c>
      <c r="L412" s="71">
        <v>10.942613313936491</v>
      </c>
      <c r="M412" s="71">
        <v>90.376517508120372</v>
      </c>
      <c r="N412" s="71">
        <v>131.45214536444601</v>
      </c>
      <c r="O412" s="71">
        <v>60.930465169611438</v>
      </c>
      <c r="P412" s="71">
        <v>64.069664041585796</v>
      </c>
      <c r="Q412" s="71">
        <v>3.7767156343797601</v>
      </c>
      <c r="R412" s="71">
        <v>0</v>
      </c>
      <c r="S412" s="71">
        <v>2.0833847732556858</v>
      </c>
      <c r="T412" s="72"/>
      <c r="U412" s="71">
        <v>3108379</v>
      </c>
      <c r="V412" s="71">
        <v>2983</v>
      </c>
      <c r="W412" s="71">
        <v>146</v>
      </c>
      <c r="X412" s="71">
        <v>18558</v>
      </c>
      <c r="Y412" s="71">
        <v>24495</v>
      </c>
      <c r="Z412" s="71">
        <v>31206</v>
      </c>
      <c r="AA412" s="71">
        <v>12561</v>
      </c>
      <c r="AB412" s="71">
        <v>61714</v>
      </c>
      <c r="AC412" s="71">
        <v>0</v>
      </c>
      <c r="AD412" s="71">
        <v>2.0833847732556858</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2150</v>
      </c>
      <c r="B413" s="70">
        <v>125</v>
      </c>
      <c r="C413" s="70">
        <v>6</v>
      </c>
      <c r="D413" s="70">
        <v>8</v>
      </c>
      <c r="E413" s="70">
        <v>2009</v>
      </c>
      <c r="F413" s="70" t="s">
        <v>176</v>
      </c>
      <c r="G413" s="70" t="s">
        <v>1705</v>
      </c>
      <c r="H413" s="70" t="s">
        <v>1706</v>
      </c>
      <c r="I413" s="148"/>
      <c r="J413" s="71">
        <v>51.954752131294811</v>
      </c>
      <c r="K413" s="71">
        <v>6.0607212657393994</v>
      </c>
      <c r="L413" s="71">
        <v>22.634331247485829</v>
      </c>
      <c r="M413" s="71">
        <v>94.654145090410239</v>
      </c>
      <c r="N413" s="71">
        <v>135.0594752627228</v>
      </c>
      <c r="O413" s="71">
        <v>62.07613026139839</v>
      </c>
      <c r="P413" s="71">
        <v>61.087177319669472</v>
      </c>
      <c r="Q413" s="71">
        <v>3.5596949986120099</v>
      </c>
      <c r="R413" s="71">
        <v>0</v>
      </c>
      <c r="S413" s="71">
        <v>1.5345516719945249</v>
      </c>
      <c r="T413" s="72"/>
      <c r="U413" s="71">
        <v>2088275</v>
      </c>
      <c r="V413" s="71">
        <v>2748</v>
      </c>
      <c r="W413" s="71">
        <v>379</v>
      </c>
      <c r="X413" s="71">
        <v>19879</v>
      </c>
      <c r="Y413" s="71">
        <v>24645</v>
      </c>
      <c r="Z413" s="71">
        <v>31381</v>
      </c>
      <c r="AA413" s="71">
        <v>12295</v>
      </c>
      <c r="AB413" s="71">
        <v>61061</v>
      </c>
      <c r="AC413" s="71">
        <v>0</v>
      </c>
      <c r="AD413" s="71">
        <v>1.5345516719945249</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58.939</v>
      </c>
      <c r="BK413" s="71">
        <v>0</v>
      </c>
      <c r="BL413" s="71">
        <v>0</v>
      </c>
      <c r="BM413" s="71">
        <v>0</v>
      </c>
      <c r="BN413" s="72"/>
      <c r="BO413" s="71">
        <v>0</v>
      </c>
      <c r="BP413" s="71">
        <v>0</v>
      </c>
      <c r="BQ413" s="71">
        <v>2</v>
      </c>
      <c r="BR413" s="71">
        <v>0</v>
      </c>
      <c r="BS413" s="71">
        <v>0</v>
      </c>
      <c r="BT413" s="71">
        <v>0</v>
      </c>
      <c r="BU413"/>
      <c r="BV413" s="70">
        <v>40.159999999999997</v>
      </c>
      <c r="BW413" s="70">
        <v>0</v>
      </c>
      <c r="BX413" s="70">
        <v>0</v>
      </c>
      <c r="BY413" s="70">
        <v>0</v>
      </c>
      <c r="BZ413" s="70">
        <v>0</v>
      </c>
      <c r="CA413" s="70">
        <v>0</v>
      </c>
      <c r="CB413" s="70">
        <v>15.51</v>
      </c>
      <c r="CC413" s="70">
        <v>3.2690000000000001</v>
      </c>
      <c r="CD413" s="70">
        <v>0</v>
      </c>
    </row>
    <row r="414" spans="1:82">
      <c r="A414" s="70" t="s">
        <v>2151</v>
      </c>
      <c r="B414" s="70">
        <v>126</v>
      </c>
      <c r="C414" s="70">
        <v>7</v>
      </c>
      <c r="D414" s="70">
        <v>8</v>
      </c>
      <c r="E414" s="70">
        <v>2010</v>
      </c>
      <c r="F414" s="70" t="s">
        <v>177</v>
      </c>
      <c r="G414" s="70" t="s">
        <v>1705</v>
      </c>
      <c r="H414" s="70" t="s">
        <v>1706</v>
      </c>
      <c r="I414" s="148"/>
      <c r="J414" s="71">
        <v>59.165010099079197</v>
      </c>
      <c r="K414" s="71">
        <v>7.0411160084041766</v>
      </c>
      <c r="L414" s="71">
        <v>20.894118332257751</v>
      </c>
      <c r="M414" s="71">
        <v>89.945297363293548</v>
      </c>
      <c r="N414" s="71">
        <v>139.01169454396651</v>
      </c>
      <c r="O414" s="71">
        <v>61.26131865885381</v>
      </c>
      <c r="P414" s="71">
        <v>60.960046920088871</v>
      </c>
      <c r="Q414" s="71">
        <v>3.6848945048645199</v>
      </c>
      <c r="R414" s="71">
        <v>0</v>
      </c>
      <c r="S414" s="71">
        <v>2.4317097248091439</v>
      </c>
      <c r="T414" s="72"/>
      <c r="U414" s="71">
        <v>2344563</v>
      </c>
      <c r="V414" s="71">
        <v>2748</v>
      </c>
      <c r="W414" s="71">
        <v>379</v>
      </c>
      <c r="X414" s="71">
        <v>19879</v>
      </c>
      <c r="Y414" s="71">
        <v>24861</v>
      </c>
      <c r="Z414" s="71">
        <v>31113</v>
      </c>
      <c r="AA414" s="71">
        <v>11963</v>
      </c>
      <c r="AB414" s="71">
        <v>60568</v>
      </c>
      <c r="AC414" s="71">
        <v>0</v>
      </c>
      <c r="AD414" s="71">
        <v>2.4317097248091439</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74.753</v>
      </c>
      <c r="BK414" s="71">
        <v>0</v>
      </c>
      <c r="BL414" s="71">
        <v>0</v>
      </c>
      <c r="BM414" s="71">
        <v>0</v>
      </c>
      <c r="BN414" s="72"/>
      <c r="BO414" s="71">
        <v>0</v>
      </c>
      <c r="BP414" s="71">
        <v>0</v>
      </c>
      <c r="BQ414" s="71">
        <v>2</v>
      </c>
      <c r="BR414" s="71">
        <v>0</v>
      </c>
      <c r="BS414" s="71">
        <v>0</v>
      </c>
      <c r="BT414" s="71">
        <v>0</v>
      </c>
      <c r="BU414"/>
      <c r="BV414" s="70">
        <v>44.253</v>
      </c>
      <c r="BW414" s="70">
        <v>0</v>
      </c>
      <c r="BX414" s="70">
        <v>0</v>
      </c>
      <c r="BY414" s="70">
        <v>0</v>
      </c>
      <c r="BZ414" s="70">
        <v>0</v>
      </c>
      <c r="CA414" s="70">
        <v>0</v>
      </c>
      <c r="CB414" s="70">
        <v>25</v>
      </c>
      <c r="CC414" s="70">
        <v>5.5</v>
      </c>
      <c r="CD414" s="70">
        <v>0</v>
      </c>
    </row>
    <row r="415" spans="1:82">
      <c r="A415" s="70" t="s">
        <v>2152</v>
      </c>
      <c r="B415" s="70">
        <v>127</v>
      </c>
      <c r="C415" s="70">
        <v>8</v>
      </c>
      <c r="D415" s="70">
        <v>8</v>
      </c>
      <c r="E415" s="70">
        <v>2011</v>
      </c>
      <c r="F415" s="70" t="s">
        <v>178</v>
      </c>
      <c r="G415" s="70" t="s">
        <v>1705</v>
      </c>
      <c r="H415" s="70" t="s">
        <v>1706</v>
      </c>
      <c r="I415" s="148"/>
      <c r="J415" s="71">
        <v>52.967130545528732</v>
      </c>
      <c r="K415" s="71">
        <v>8.1875288351915358</v>
      </c>
      <c r="L415" s="71">
        <v>18.918200296437469</v>
      </c>
      <c r="M415" s="71">
        <v>105.9531842164902</v>
      </c>
      <c r="N415" s="71">
        <v>159.26273535606319</v>
      </c>
      <c r="O415" s="71">
        <v>61.178587315100771</v>
      </c>
      <c r="P415" s="71">
        <v>58.490770465443497</v>
      </c>
      <c r="Q415" s="71">
        <v>4.2076750724629601</v>
      </c>
      <c r="R415" s="71">
        <v>0</v>
      </c>
      <c r="S415" s="71">
        <v>1.7167594440193239</v>
      </c>
      <c r="T415" s="72"/>
      <c r="U415" s="71">
        <v>1987983</v>
      </c>
      <c r="V415" s="71">
        <v>2748</v>
      </c>
      <c r="W415" s="71">
        <v>379</v>
      </c>
      <c r="X415" s="71">
        <v>19879</v>
      </c>
      <c r="Y415" s="71">
        <v>25011</v>
      </c>
      <c r="Z415" s="71">
        <v>31746</v>
      </c>
      <c r="AA415" s="71">
        <v>11820</v>
      </c>
      <c r="AB415" s="71">
        <v>59958</v>
      </c>
      <c r="AC415" s="71">
        <v>0</v>
      </c>
      <c r="AD415" s="71">
        <v>1.7167594440193239</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70.558999999999997</v>
      </c>
      <c r="BK415" s="71">
        <v>0</v>
      </c>
      <c r="BL415" s="71">
        <v>0</v>
      </c>
      <c r="BM415" s="71">
        <v>0</v>
      </c>
      <c r="BN415" s="72"/>
      <c r="BO415" s="71">
        <v>0</v>
      </c>
      <c r="BP415" s="71">
        <v>0</v>
      </c>
      <c r="BQ415" s="71">
        <v>2</v>
      </c>
      <c r="BR415" s="71">
        <v>0</v>
      </c>
      <c r="BS415" s="71">
        <v>0</v>
      </c>
      <c r="BT415" s="71">
        <v>0</v>
      </c>
      <c r="BU415"/>
      <c r="BV415" s="70">
        <v>41.158999999999999</v>
      </c>
      <c r="BW415" s="70">
        <v>0</v>
      </c>
      <c r="BX415" s="70">
        <v>0</v>
      </c>
      <c r="BY415" s="70">
        <v>0</v>
      </c>
      <c r="BZ415" s="70">
        <v>0</v>
      </c>
      <c r="CA415" s="70">
        <v>0</v>
      </c>
      <c r="CB415" s="70">
        <v>24</v>
      </c>
      <c r="CC415" s="70">
        <v>5.4</v>
      </c>
      <c r="CD415" s="70">
        <v>0</v>
      </c>
    </row>
    <row r="416" spans="1:82">
      <c r="A416" s="70" t="s">
        <v>2153</v>
      </c>
      <c r="B416" s="70">
        <v>128</v>
      </c>
      <c r="C416" s="70">
        <v>9</v>
      </c>
      <c r="D416" s="70">
        <v>8</v>
      </c>
      <c r="E416" s="70">
        <v>2012</v>
      </c>
      <c r="F416" s="70" t="s">
        <v>179</v>
      </c>
      <c r="G416" s="70" t="s">
        <v>1705</v>
      </c>
      <c r="H416" s="70" t="s">
        <v>1706</v>
      </c>
      <c r="I416" s="148"/>
      <c r="J416" s="71">
        <v>48.774704540741403</v>
      </c>
      <c r="K416" s="71">
        <v>9.0044622678110429</v>
      </c>
      <c r="L416" s="71">
        <v>18.43493440072492</v>
      </c>
      <c r="M416" s="71">
        <v>114.8915431271718</v>
      </c>
      <c r="N416" s="71">
        <v>160.19218047439321</v>
      </c>
      <c r="O416" s="71">
        <v>61.61681763387832</v>
      </c>
      <c r="P416" s="71">
        <v>57.7635355971018</v>
      </c>
      <c r="Q416" s="71">
        <v>4.5178007926163701</v>
      </c>
      <c r="R416" s="71">
        <v>0</v>
      </c>
      <c r="S416" s="71">
        <v>1.85859010692433</v>
      </c>
      <c r="T416" s="72"/>
      <c r="U416" s="71">
        <v>1620706</v>
      </c>
      <c r="V416" s="71">
        <v>2748</v>
      </c>
      <c r="W416" s="71">
        <v>379</v>
      </c>
      <c r="X416" s="71">
        <v>19879</v>
      </c>
      <c r="Y416" s="71">
        <v>25113</v>
      </c>
      <c r="Z416" s="71">
        <v>32227</v>
      </c>
      <c r="AA416" s="71">
        <v>11607</v>
      </c>
      <c r="AB416" s="71">
        <v>59253</v>
      </c>
      <c r="AC416" s="71">
        <v>0</v>
      </c>
      <c r="AD416" s="71">
        <v>1.85859010692433</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52.347000000000001</v>
      </c>
      <c r="BK416" s="71">
        <v>0</v>
      </c>
      <c r="BL416" s="71">
        <v>4.0460000000000003</v>
      </c>
      <c r="BM416" s="71">
        <v>0</v>
      </c>
      <c r="BN416" s="72"/>
      <c r="BO416" s="71">
        <v>0</v>
      </c>
      <c r="BP416" s="71">
        <v>0</v>
      </c>
      <c r="BQ416" s="71">
        <v>2</v>
      </c>
      <c r="BR416" s="71">
        <v>0</v>
      </c>
      <c r="BS416" s="71">
        <v>1</v>
      </c>
      <c r="BT416" s="71">
        <v>0</v>
      </c>
      <c r="BU416"/>
      <c r="BV416" s="70">
        <v>37.692999999999998</v>
      </c>
      <c r="BW416" s="70">
        <v>0</v>
      </c>
      <c r="BX416" s="70">
        <v>0</v>
      </c>
      <c r="BY416" s="70">
        <v>0</v>
      </c>
      <c r="BZ416" s="70">
        <v>0</v>
      </c>
      <c r="CA416" s="70">
        <v>0</v>
      </c>
      <c r="CB416" s="70">
        <v>15.5</v>
      </c>
      <c r="CC416" s="70">
        <v>3.2</v>
      </c>
      <c r="CD416" s="70">
        <v>0</v>
      </c>
    </row>
    <row r="417" spans="1:82">
      <c r="A417" s="70" t="s">
        <v>2154</v>
      </c>
      <c r="B417" s="70">
        <v>129</v>
      </c>
      <c r="C417" s="70">
        <v>10</v>
      </c>
      <c r="D417" s="70">
        <v>8</v>
      </c>
      <c r="E417" s="70">
        <v>2013</v>
      </c>
      <c r="F417" s="70" t="s">
        <v>180</v>
      </c>
      <c r="G417" s="70" t="s">
        <v>1705</v>
      </c>
      <c r="H417" s="70" t="s">
        <v>1706</v>
      </c>
      <c r="I417" s="148"/>
      <c r="J417" s="71">
        <v>58.776231019991862</v>
      </c>
      <c r="K417" s="71">
        <v>8.3214647621013551</v>
      </c>
      <c r="L417" s="71">
        <v>15.91121784064627</v>
      </c>
      <c r="M417" s="71">
        <v>107.0875987831047</v>
      </c>
      <c r="N417" s="71">
        <v>158.31879519164491</v>
      </c>
      <c r="O417" s="71">
        <v>59.100456767225765</v>
      </c>
      <c r="P417" s="71">
        <v>57.751402277817427</v>
      </c>
      <c r="Q417" s="71">
        <v>4.5672649945153996</v>
      </c>
      <c r="R417" s="71">
        <v>0</v>
      </c>
      <c r="S417" s="71">
        <v>3.0629936210766542</v>
      </c>
      <c r="T417" s="72"/>
      <c r="U417" s="71">
        <v>1956360</v>
      </c>
      <c r="V417" s="71">
        <v>2748</v>
      </c>
      <c r="W417" s="71">
        <v>379</v>
      </c>
      <c r="X417" s="71">
        <v>19879</v>
      </c>
      <c r="Y417" s="71">
        <v>25273</v>
      </c>
      <c r="Z417" s="71">
        <v>32291</v>
      </c>
      <c r="AA417" s="71">
        <v>11561</v>
      </c>
      <c r="AB417" s="71">
        <v>59043</v>
      </c>
      <c r="AC417" s="71">
        <v>0</v>
      </c>
      <c r="AD417" s="71">
        <v>3.0629936210766542</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57.774999999999999</v>
      </c>
      <c r="BK417" s="71">
        <v>0</v>
      </c>
      <c r="BL417" s="71">
        <v>4.1870000000000003</v>
      </c>
      <c r="BM417" s="71">
        <v>0</v>
      </c>
      <c r="BN417" s="72"/>
      <c r="BO417" s="71">
        <v>0</v>
      </c>
      <c r="BP417" s="71">
        <v>0</v>
      </c>
      <c r="BQ417" s="71">
        <v>1</v>
      </c>
      <c r="BR417" s="71">
        <v>0</v>
      </c>
      <c r="BS417" s="71">
        <v>1</v>
      </c>
      <c r="BT417" s="71">
        <v>0</v>
      </c>
      <c r="BU417"/>
      <c r="BV417" s="70">
        <v>48.262</v>
      </c>
      <c r="BW417" s="70">
        <v>0</v>
      </c>
      <c r="BX417" s="70">
        <v>0</v>
      </c>
      <c r="BY417" s="70">
        <v>0</v>
      </c>
      <c r="BZ417" s="70">
        <v>0</v>
      </c>
      <c r="CA417" s="70">
        <v>0</v>
      </c>
      <c r="CB417" s="70">
        <v>13.7</v>
      </c>
      <c r="CC417" s="70">
        <v>0</v>
      </c>
      <c r="CD417" s="70">
        <v>0</v>
      </c>
    </row>
    <row r="418" spans="1:82">
      <c r="A418" s="70" t="s">
        <v>2155</v>
      </c>
      <c r="B418" s="70">
        <v>130</v>
      </c>
      <c r="C418" s="70">
        <v>11</v>
      </c>
      <c r="D418" s="70">
        <v>8</v>
      </c>
      <c r="E418" s="70">
        <v>2014</v>
      </c>
      <c r="F418" s="70" t="s">
        <v>181</v>
      </c>
      <c r="G418" s="70" t="s">
        <v>1705</v>
      </c>
      <c r="H418" s="70" t="s">
        <v>1706</v>
      </c>
      <c r="I418" s="148"/>
      <c r="J418" s="71">
        <v>57.331750334846888</v>
      </c>
      <c r="K418" s="71">
        <v>8.1356485084378605</v>
      </c>
      <c r="L418" s="71">
        <v>15.20277955334179</v>
      </c>
      <c r="M418" s="71">
        <v>108.5930010344331</v>
      </c>
      <c r="N418" s="71">
        <v>151.82946141583719</v>
      </c>
      <c r="O418" s="71">
        <v>57.219144263304813</v>
      </c>
      <c r="P418" s="71">
        <v>58.136947840536919</v>
      </c>
      <c r="Q418" s="71">
        <v>4.3126996570195102</v>
      </c>
      <c r="R418" s="71">
        <v>0</v>
      </c>
      <c r="S418" s="71">
        <v>4.4534986231169729</v>
      </c>
      <c r="T418" s="72"/>
      <c r="U418" s="71">
        <v>2249038</v>
      </c>
      <c r="V418" s="71">
        <v>2441</v>
      </c>
      <c r="W418" s="71">
        <v>299</v>
      </c>
      <c r="X418" s="71">
        <v>19710</v>
      </c>
      <c r="Y418" s="71">
        <v>25254</v>
      </c>
      <c r="Z418" s="71">
        <v>32927</v>
      </c>
      <c r="AA418" s="71">
        <v>11578</v>
      </c>
      <c r="AB418" s="71">
        <v>58109</v>
      </c>
      <c r="AC418" s="71">
        <v>0</v>
      </c>
      <c r="AD418" s="71">
        <v>4.4534986231169729</v>
      </c>
      <c r="AE418" s="72"/>
      <c r="AF418" s="71"/>
      <c r="AG418" s="71"/>
      <c r="AH418" s="71"/>
      <c r="AI418" s="71"/>
      <c r="AJ418" s="71"/>
      <c r="AK418" s="71"/>
      <c r="AL418" s="71"/>
      <c r="AM418" s="71"/>
      <c r="AN418" s="71"/>
      <c r="AO418" s="71"/>
      <c r="AP418" s="71"/>
      <c r="AQ418" s="72"/>
      <c r="AR418" s="71">
        <v>163</v>
      </c>
      <c r="AS418" s="71">
        <v>26</v>
      </c>
      <c r="AT418" s="71">
        <v>1</v>
      </c>
      <c r="AU418" s="71">
        <v>1</v>
      </c>
      <c r="AV418" s="71">
        <v>0</v>
      </c>
      <c r="AW418" s="71">
        <v>0</v>
      </c>
      <c r="AX418" s="71"/>
      <c r="AY418" s="72"/>
      <c r="AZ418" s="71">
        <v>673.7</v>
      </c>
      <c r="BA418" s="71">
        <v>2350.4</v>
      </c>
      <c r="BB418" s="71">
        <v>15440</v>
      </c>
      <c r="BC418" s="71">
        <v>10</v>
      </c>
      <c r="BD418" s="71">
        <v>0</v>
      </c>
      <c r="BE418" s="71">
        <v>0</v>
      </c>
      <c r="BF418" s="71"/>
      <c r="BG418" s="72"/>
      <c r="BH418" s="71">
        <v>0</v>
      </c>
      <c r="BI418" s="71">
        <v>0</v>
      </c>
      <c r="BJ418" s="71">
        <v>57.191000000000003</v>
      </c>
      <c r="BK418" s="71">
        <v>0</v>
      </c>
      <c r="BL418" s="71">
        <v>0</v>
      </c>
      <c r="BM418" s="71">
        <v>0</v>
      </c>
      <c r="BN418" s="72"/>
      <c r="BO418" s="71">
        <v>0</v>
      </c>
      <c r="BP418" s="71">
        <v>0</v>
      </c>
      <c r="BQ418" s="71">
        <v>1</v>
      </c>
      <c r="BR418" s="71">
        <v>0</v>
      </c>
      <c r="BS418" s="71">
        <v>0</v>
      </c>
      <c r="BT418" s="71">
        <v>0</v>
      </c>
      <c r="BU418"/>
      <c r="BV418" s="70">
        <v>42.731000000000002</v>
      </c>
      <c r="BW418" s="70">
        <v>0</v>
      </c>
      <c r="BX418" s="70">
        <v>0</v>
      </c>
      <c r="BY418" s="70">
        <v>0</v>
      </c>
      <c r="BZ418" s="70">
        <v>0</v>
      </c>
      <c r="CA418" s="70">
        <v>0</v>
      </c>
      <c r="CB418" s="70">
        <v>14.46</v>
      </c>
      <c r="CC418" s="70">
        <v>0</v>
      </c>
      <c r="CD418" s="70">
        <v>0</v>
      </c>
    </row>
    <row r="419" spans="1:82">
      <c r="A419" s="70" t="s">
        <v>2156</v>
      </c>
      <c r="B419" s="70">
        <v>131</v>
      </c>
      <c r="C419" s="70">
        <v>12</v>
      </c>
      <c r="D419" s="70">
        <v>8</v>
      </c>
      <c r="E419" s="70">
        <v>2015</v>
      </c>
      <c r="F419" s="70" t="s">
        <v>182</v>
      </c>
      <c r="G419" s="70" t="s">
        <v>1705</v>
      </c>
      <c r="H419" s="70" t="s">
        <v>1706</v>
      </c>
      <c r="I419" s="148"/>
      <c r="J419" s="71">
        <v>54.369778281774018</v>
      </c>
      <c r="K419" s="71">
        <v>7.8385692554997446</v>
      </c>
      <c r="L419" s="71">
        <v>13.437491376485861</v>
      </c>
      <c r="M419" s="71">
        <v>94.002843001394851</v>
      </c>
      <c r="N419" s="71">
        <v>141.27010555589959</v>
      </c>
      <c r="O419" s="71">
        <v>55.761488829362484</v>
      </c>
      <c r="P419" s="71">
        <v>57.001934819164546</v>
      </c>
      <c r="Q419" s="71">
        <v>4.1638044185103098</v>
      </c>
      <c r="R419" s="71">
        <v>0</v>
      </c>
      <c r="S419" s="71">
        <v>3.258375218113938</v>
      </c>
      <c r="T419" s="72"/>
      <c r="U419" s="71">
        <v>2129628</v>
      </c>
      <c r="V419" s="71">
        <v>2441</v>
      </c>
      <c r="W419" s="71">
        <v>299</v>
      </c>
      <c r="X419" s="71">
        <v>19710</v>
      </c>
      <c r="Y419" s="71">
        <v>25366</v>
      </c>
      <c r="Z419" s="71">
        <v>32397</v>
      </c>
      <c r="AA419" s="71">
        <v>11343</v>
      </c>
      <c r="AB419" s="71">
        <v>57310</v>
      </c>
      <c r="AC419" s="71">
        <v>0</v>
      </c>
      <c r="AD419" s="71">
        <v>3.258375218113938</v>
      </c>
      <c r="AE419" s="72"/>
      <c r="AF419" s="71">
        <v>29779176.522866279</v>
      </c>
      <c r="AG419" s="71">
        <v>6112838.4255363494</v>
      </c>
      <c r="AH419" s="71">
        <v>2021976.961401229</v>
      </c>
      <c r="AI419" s="71">
        <v>120355516.9216325</v>
      </c>
      <c r="AJ419" s="71">
        <v>134930034.48830399</v>
      </c>
      <c r="AK419" s="71">
        <v>0</v>
      </c>
      <c r="AL419" s="71">
        <v>0</v>
      </c>
      <c r="AM419" s="71">
        <v>7854095.0935918568</v>
      </c>
      <c r="AN419" s="71">
        <v>0</v>
      </c>
      <c r="AO419" s="71">
        <v>0</v>
      </c>
      <c r="AP419" s="71">
        <v>301053638.41333222</v>
      </c>
      <c r="AQ419" s="72"/>
      <c r="AR419" s="71">
        <v>170</v>
      </c>
      <c r="AS419" s="71">
        <v>40</v>
      </c>
      <c r="AT419" s="71">
        <v>1</v>
      </c>
      <c r="AU419" s="71">
        <v>1</v>
      </c>
      <c r="AV419" s="71">
        <v>0</v>
      </c>
      <c r="AW419" s="71">
        <v>0</v>
      </c>
      <c r="AX419" s="71"/>
      <c r="AY419" s="72"/>
      <c r="AZ419" s="71">
        <v>711.4</v>
      </c>
      <c r="BA419" s="71">
        <v>2883.7</v>
      </c>
      <c r="BB419" s="71">
        <v>15440</v>
      </c>
      <c r="BC419" s="71">
        <v>10</v>
      </c>
      <c r="BD419" s="71">
        <v>0</v>
      </c>
      <c r="BE419" s="71">
        <v>0</v>
      </c>
      <c r="BF419" s="71"/>
      <c r="BG419" s="72"/>
      <c r="BH419" s="71">
        <v>0</v>
      </c>
      <c r="BI419" s="71">
        <v>0</v>
      </c>
      <c r="BJ419" s="71">
        <v>51.435000000000002</v>
      </c>
      <c r="BK419" s="71">
        <v>0</v>
      </c>
      <c r="BL419" s="71">
        <v>5.7510000000000003</v>
      </c>
      <c r="BM419" s="71">
        <v>0</v>
      </c>
      <c r="BN419" s="72"/>
      <c r="BO419" s="71">
        <v>0</v>
      </c>
      <c r="BP419" s="71">
        <v>0</v>
      </c>
      <c r="BQ419" s="71">
        <v>1</v>
      </c>
      <c r="BR419" s="71">
        <v>0</v>
      </c>
      <c r="BS419" s="71">
        <v>1</v>
      </c>
      <c r="BT419" s="71">
        <v>0</v>
      </c>
      <c r="BU419"/>
      <c r="BV419" s="70">
        <v>43.456000000000003</v>
      </c>
      <c r="BW419" s="70">
        <v>0</v>
      </c>
      <c r="BX419" s="70">
        <v>0</v>
      </c>
      <c r="BY419" s="70">
        <v>0</v>
      </c>
      <c r="BZ419" s="70">
        <v>0</v>
      </c>
      <c r="CA419" s="70">
        <v>0</v>
      </c>
      <c r="CB419" s="70">
        <v>13.73</v>
      </c>
      <c r="CC419" s="70">
        <v>0</v>
      </c>
      <c r="CD419" s="70">
        <v>0</v>
      </c>
    </row>
    <row r="420" spans="1:82">
      <c r="A420" s="70" t="s">
        <v>2157</v>
      </c>
      <c r="B420" s="70">
        <v>132</v>
      </c>
      <c r="C420" s="70">
        <v>13</v>
      </c>
      <c r="D420" s="70">
        <v>8</v>
      </c>
      <c r="E420" s="70">
        <v>2016</v>
      </c>
      <c r="F420" s="70" t="s">
        <v>155</v>
      </c>
      <c r="G420" s="70" t="s">
        <v>1705</v>
      </c>
      <c r="H420" s="70" t="s">
        <v>1706</v>
      </c>
      <c r="I420" s="148"/>
      <c r="J420" s="71">
        <v>50.546844644107011</v>
      </c>
      <c r="K420" s="71">
        <v>7.2150328041166603</v>
      </c>
      <c r="L420" s="71">
        <v>16.696940243510472</v>
      </c>
      <c r="M420" s="71">
        <v>88.452670666501675</v>
      </c>
      <c r="N420" s="71">
        <v>153.86375619555201</v>
      </c>
      <c r="O420" s="71">
        <v>55.104753741536079</v>
      </c>
      <c r="P420" s="71">
        <v>56.764448355631373</v>
      </c>
      <c r="Q420" s="71">
        <v>3.9960069756876417</v>
      </c>
      <c r="R420" s="71">
        <v>0</v>
      </c>
      <c r="S420" s="71">
        <v>3.3120273768856139</v>
      </c>
      <c r="T420" s="72"/>
      <c r="U420" s="71">
        <v>2266287</v>
      </c>
      <c r="V420" s="71">
        <v>2441</v>
      </c>
      <c r="W420" s="71">
        <v>299</v>
      </c>
      <c r="X420" s="71">
        <v>19710</v>
      </c>
      <c r="Y420" s="71">
        <v>25470</v>
      </c>
      <c r="Z420" s="71">
        <v>32409</v>
      </c>
      <c r="AA420" s="71">
        <v>11683</v>
      </c>
      <c r="AB420" s="71">
        <v>56575</v>
      </c>
      <c r="AC420" s="71">
        <v>0</v>
      </c>
      <c r="AD420" s="71">
        <v>3.3120273768856139</v>
      </c>
      <c r="AE420" s="72"/>
      <c r="AF420" s="71">
        <v>27713758.953212541</v>
      </c>
      <c r="AG420" s="71">
        <v>5729453.9902191795</v>
      </c>
      <c r="AH420" s="71">
        <v>1852440.5952623349</v>
      </c>
      <c r="AI420" s="71">
        <v>122883905.8946435</v>
      </c>
      <c r="AJ420" s="71">
        <v>137099298.91578871</v>
      </c>
      <c r="AK420" s="71">
        <v>0</v>
      </c>
      <c r="AL420" s="71">
        <v>0</v>
      </c>
      <c r="AM420" s="71">
        <v>7759390.031761026</v>
      </c>
      <c r="AN420" s="71">
        <v>0</v>
      </c>
      <c r="AO420" s="71">
        <v>0</v>
      </c>
      <c r="AP420" s="71">
        <v>303038248.38088733</v>
      </c>
      <c r="AQ420" s="72"/>
      <c r="AR420" s="71">
        <v>178</v>
      </c>
      <c r="AS420" s="71">
        <v>50</v>
      </c>
      <c r="AT420" s="71">
        <v>4</v>
      </c>
      <c r="AU420" s="71">
        <v>1</v>
      </c>
      <c r="AV420" s="71">
        <v>0</v>
      </c>
      <c r="AW420" s="71">
        <v>0</v>
      </c>
      <c r="AX420" s="71"/>
      <c r="AY420" s="72"/>
      <c r="AZ420" s="71">
        <v>754.8</v>
      </c>
      <c r="BA420" s="71">
        <v>3202.4</v>
      </c>
      <c r="BB420" s="71">
        <v>15489.8</v>
      </c>
      <c r="BC420" s="71">
        <v>10</v>
      </c>
      <c r="BD420" s="71">
        <v>0</v>
      </c>
      <c r="BE420" s="71">
        <v>0</v>
      </c>
      <c r="BF420" s="71"/>
      <c r="BG420" s="72"/>
      <c r="BH420" s="71">
        <v>0</v>
      </c>
      <c r="BI420" s="71">
        <v>0</v>
      </c>
      <c r="BJ420" s="71">
        <v>51.454000000000001</v>
      </c>
      <c r="BK420" s="71">
        <v>0</v>
      </c>
      <c r="BL420" s="71">
        <v>6.6079999999999997</v>
      </c>
      <c r="BM420" s="71">
        <v>0</v>
      </c>
      <c r="BN420" s="72"/>
      <c r="BO420" s="71">
        <v>0</v>
      </c>
      <c r="BP420" s="71">
        <v>0</v>
      </c>
      <c r="BQ420" s="71">
        <v>1</v>
      </c>
      <c r="BR420" s="71">
        <v>0</v>
      </c>
      <c r="BS420" s="71">
        <v>1</v>
      </c>
      <c r="BT420" s="71">
        <v>0</v>
      </c>
      <c r="BU420"/>
      <c r="BV420" s="70">
        <v>42.959000000000003</v>
      </c>
      <c r="BW420" s="70">
        <v>0</v>
      </c>
      <c r="BX420" s="70">
        <v>0</v>
      </c>
      <c r="BY420" s="70">
        <v>0</v>
      </c>
      <c r="BZ420" s="70">
        <v>0</v>
      </c>
      <c r="CA420" s="70">
        <v>0</v>
      </c>
      <c r="CB420" s="70">
        <v>15.103</v>
      </c>
      <c r="CC420" s="70">
        <v>0</v>
      </c>
      <c r="CD420" s="70">
        <v>0</v>
      </c>
    </row>
    <row r="421" spans="1:82">
      <c r="A421" s="70" t="s">
        <v>2158</v>
      </c>
      <c r="B421" s="70">
        <v>133</v>
      </c>
      <c r="C421" s="70">
        <v>14</v>
      </c>
      <c r="D421" s="70">
        <v>8</v>
      </c>
      <c r="E421" s="70">
        <v>2017</v>
      </c>
      <c r="F421" s="70" t="s">
        <v>156</v>
      </c>
      <c r="G421" s="70" t="s">
        <v>1705</v>
      </c>
      <c r="H421" s="70" t="s">
        <v>1706</v>
      </c>
      <c r="I421" s="148"/>
      <c r="J421" s="71">
        <v>54.381652909517157</v>
      </c>
      <c r="K421" s="71">
        <v>7.895532852893008</v>
      </c>
      <c r="L421" s="71">
        <v>16.296417723003501</v>
      </c>
      <c r="M421" s="71">
        <v>78.873758613624602</v>
      </c>
      <c r="N421" s="71">
        <v>139.63865594027018</v>
      </c>
      <c r="O421" s="71">
        <v>54.494926090587157</v>
      </c>
      <c r="P421" s="71">
        <v>56.091049506886741</v>
      </c>
      <c r="Q421" s="71">
        <v>3.8072632048217998</v>
      </c>
      <c r="R421" s="71">
        <v>0</v>
      </c>
      <c r="S421" s="71">
        <v>4.166306336800301</v>
      </c>
      <c r="T421" s="72"/>
      <c r="U421" s="71">
        <v>2488325</v>
      </c>
      <c r="V421" s="71">
        <v>2441</v>
      </c>
      <c r="W421" s="71">
        <v>299</v>
      </c>
      <c r="X421" s="71">
        <v>19710</v>
      </c>
      <c r="Y421" s="71">
        <v>25539</v>
      </c>
      <c r="Z421" s="71">
        <v>32582</v>
      </c>
      <c r="AA421" s="71">
        <v>11618</v>
      </c>
      <c r="AB421" s="71">
        <v>55741</v>
      </c>
      <c r="AC421" s="71">
        <v>0</v>
      </c>
      <c r="AD421" s="71">
        <v>4.166306336800301</v>
      </c>
      <c r="AE421" s="72"/>
      <c r="AF421" s="71">
        <v>31680287.378250949</v>
      </c>
      <c r="AG421" s="71">
        <v>6140392.8056716966</v>
      </c>
      <c r="AH421" s="71">
        <v>2504683.8746531359</v>
      </c>
      <c r="AI421" s="71">
        <v>114342159.79555359</v>
      </c>
      <c r="AJ421" s="71">
        <v>138795255.99229079</v>
      </c>
      <c r="AK421" s="71">
        <v>0</v>
      </c>
      <c r="AL421" s="71">
        <v>0</v>
      </c>
      <c r="AM421" s="71">
        <v>7656967.3793405937</v>
      </c>
      <c r="AN421" s="71">
        <v>0</v>
      </c>
      <c r="AO421" s="71">
        <v>0</v>
      </c>
      <c r="AP421" s="71">
        <v>301119747.22576076</v>
      </c>
      <c r="AQ421" s="72"/>
      <c r="AR421" s="71">
        <v>193</v>
      </c>
      <c r="AS421" s="71">
        <v>58</v>
      </c>
      <c r="AT421" s="71">
        <v>6</v>
      </c>
      <c r="AU421" s="71">
        <v>1</v>
      </c>
      <c r="AV421" s="71">
        <v>0</v>
      </c>
      <c r="AW421" s="71">
        <v>0</v>
      </c>
      <c r="AX421" s="71"/>
      <c r="AY421" s="72"/>
      <c r="AZ421" s="71">
        <v>836.09999999999991</v>
      </c>
      <c r="BA421" s="71">
        <v>4855.9000000000005</v>
      </c>
      <c r="BB421" s="71">
        <v>15527.8</v>
      </c>
      <c r="BC421" s="71">
        <v>10</v>
      </c>
      <c r="BD421" s="71">
        <v>0</v>
      </c>
      <c r="BE421" s="71">
        <v>0</v>
      </c>
      <c r="BF421" s="71"/>
      <c r="BG421" s="72"/>
      <c r="BH421" s="71">
        <v>0</v>
      </c>
      <c r="BI421" s="71">
        <v>0</v>
      </c>
      <c r="BJ421" s="71">
        <v>55.045000000000002</v>
      </c>
      <c r="BK421" s="71">
        <v>0</v>
      </c>
      <c r="BL421" s="71">
        <v>6.4290000000000003</v>
      </c>
      <c r="BM421" s="71">
        <v>0</v>
      </c>
      <c r="BN421" s="72"/>
      <c r="BO421" s="71">
        <v>0</v>
      </c>
      <c r="BP421" s="71">
        <v>0</v>
      </c>
      <c r="BQ421" s="71">
        <v>2</v>
      </c>
      <c r="BR421" s="71">
        <v>0</v>
      </c>
      <c r="BS421" s="71">
        <v>1</v>
      </c>
      <c r="BT421" s="71">
        <v>0</v>
      </c>
      <c r="BU421"/>
      <c r="BV421" s="70">
        <v>44.731999999999999</v>
      </c>
      <c r="BW421" s="70">
        <v>0</v>
      </c>
      <c r="BX421" s="70">
        <v>0</v>
      </c>
      <c r="BY421" s="70">
        <v>0</v>
      </c>
      <c r="BZ421" s="70">
        <v>0</v>
      </c>
      <c r="CA421" s="70">
        <v>0</v>
      </c>
      <c r="CB421" s="70">
        <v>16.742000000000001</v>
      </c>
      <c r="CC421" s="70">
        <v>0</v>
      </c>
      <c r="CD421" s="70">
        <v>0</v>
      </c>
    </row>
    <row r="422" spans="1:82">
      <c r="A422" s="70" t="s">
        <v>2159</v>
      </c>
      <c r="B422" s="70">
        <v>134</v>
      </c>
      <c r="C422" s="70">
        <v>15</v>
      </c>
      <c r="D422" s="70">
        <v>8</v>
      </c>
      <c r="E422" s="70">
        <v>2018</v>
      </c>
      <c r="F422" s="70" t="s">
        <v>183</v>
      </c>
      <c r="G422" s="70" t="s">
        <v>1705</v>
      </c>
      <c r="H422" s="70" t="s">
        <v>1706</v>
      </c>
      <c r="I422" s="148"/>
      <c r="J422" s="71">
        <v>61.50460245468723</v>
      </c>
      <c r="K422" s="71">
        <v>7.3678702782908676</v>
      </c>
      <c r="L422" s="71">
        <v>15.038998280383796</v>
      </c>
      <c r="M422" s="71">
        <v>85.506172335379901</v>
      </c>
      <c r="N422" s="71">
        <v>135.21486728969285</v>
      </c>
      <c r="O422" s="71">
        <v>53.497343337187182</v>
      </c>
      <c r="P422" s="71">
        <v>55.32239093908801</v>
      </c>
      <c r="Q422" s="71">
        <v>3.4720020525673099</v>
      </c>
      <c r="R422" s="71">
        <v>0</v>
      </c>
      <c r="S422" s="71">
        <v>4.4159922020257545</v>
      </c>
      <c r="T422" s="72"/>
      <c r="U422" s="71">
        <v>2614626</v>
      </c>
      <c r="V422" s="71">
        <v>2441</v>
      </c>
      <c r="W422" s="71">
        <v>299</v>
      </c>
      <c r="X422" s="71">
        <v>19710</v>
      </c>
      <c r="Y422" s="71">
        <v>25548</v>
      </c>
      <c r="Z422" s="71">
        <v>32598</v>
      </c>
      <c r="AA422" s="71">
        <v>11574</v>
      </c>
      <c r="AB422" s="71">
        <v>54780</v>
      </c>
      <c r="AC422" s="71">
        <v>0</v>
      </c>
      <c r="AD422" s="71">
        <v>4.4159922020257536</v>
      </c>
      <c r="AE422" s="72"/>
      <c r="AF422" s="71">
        <v>35603255.280185543</v>
      </c>
      <c r="AG422" s="71">
        <v>5629346.019454021</v>
      </c>
      <c r="AH422" s="71">
        <v>2383683.5387773891</v>
      </c>
      <c r="AI422" s="71">
        <v>120985822.0057638</v>
      </c>
      <c r="AJ422" s="71">
        <v>126133742.24318139</v>
      </c>
      <c r="AK422" s="71">
        <v>0</v>
      </c>
      <c r="AL422" s="71">
        <v>0</v>
      </c>
      <c r="AM422" s="71">
        <v>7540527.8447841257</v>
      </c>
      <c r="AN422" s="71">
        <v>0</v>
      </c>
      <c r="AO422" s="71">
        <v>0</v>
      </c>
      <c r="AP422" s="71">
        <v>298276376.93214631</v>
      </c>
      <c r="AQ422" s="72"/>
      <c r="AR422" s="71">
        <v>216</v>
      </c>
      <c r="AS422" s="71">
        <v>63</v>
      </c>
      <c r="AT422" s="71">
        <v>7</v>
      </c>
      <c r="AU422" s="71">
        <v>1</v>
      </c>
      <c r="AV422" s="71">
        <v>0</v>
      </c>
      <c r="AW422" s="71">
        <v>0</v>
      </c>
      <c r="AX422" s="71"/>
      <c r="AY422" s="72"/>
      <c r="AZ422" s="71">
        <v>951.19999999999982</v>
      </c>
      <c r="BA422" s="71">
        <v>5020.8</v>
      </c>
      <c r="BB422" s="71">
        <v>15548</v>
      </c>
      <c r="BC422" s="71">
        <v>10</v>
      </c>
      <c r="BD422" s="71">
        <v>0</v>
      </c>
      <c r="BE422" s="71">
        <v>0</v>
      </c>
      <c r="BF422" s="71"/>
      <c r="BG422" s="72"/>
      <c r="BH422" s="71">
        <v>0</v>
      </c>
      <c r="BI422" s="71">
        <v>0</v>
      </c>
      <c r="BJ422" s="71">
        <v>54.970999999999997</v>
      </c>
      <c r="BK422" s="71">
        <v>0</v>
      </c>
      <c r="BL422" s="71">
        <v>6.4009999999999998</v>
      </c>
      <c r="BM422" s="71">
        <v>0</v>
      </c>
      <c r="BN422" s="72"/>
      <c r="BO422" s="71">
        <v>0</v>
      </c>
      <c r="BP422" s="71">
        <v>0</v>
      </c>
      <c r="BQ422" s="71">
        <v>1</v>
      </c>
      <c r="BR422" s="71">
        <v>0</v>
      </c>
      <c r="BS422" s="71">
        <v>1</v>
      </c>
      <c r="BT422" s="71">
        <v>0</v>
      </c>
      <c r="BU422"/>
      <c r="BV422" s="70">
        <v>40.088999999999999</v>
      </c>
      <c r="BW422" s="70">
        <v>0</v>
      </c>
      <c r="BX422" s="70">
        <v>0</v>
      </c>
      <c r="BY422" s="70">
        <v>0</v>
      </c>
      <c r="BZ422" s="70">
        <v>0</v>
      </c>
      <c r="CA422" s="70">
        <v>0</v>
      </c>
      <c r="CB422" s="70">
        <v>21.283000000000001</v>
      </c>
      <c r="CC422" s="70">
        <v>0</v>
      </c>
      <c r="CD422" s="70">
        <v>0</v>
      </c>
    </row>
    <row r="423" spans="1:82">
      <c r="A423" s="70" t="s">
        <v>2160</v>
      </c>
      <c r="B423" s="70">
        <v>135</v>
      </c>
      <c r="C423" s="70">
        <v>16</v>
      </c>
      <c r="D423" s="70">
        <v>8</v>
      </c>
      <c r="E423" s="70">
        <v>2019</v>
      </c>
      <c r="F423" s="70" t="s">
        <v>158</v>
      </c>
      <c r="G423" s="70" t="s">
        <v>1705</v>
      </c>
      <c r="H423" s="70" t="s">
        <v>1706</v>
      </c>
      <c r="I423" s="148"/>
      <c r="J423" s="71">
        <v>62.403275615409605</v>
      </c>
      <c r="K423" s="71">
        <v>6.53813123765193</v>
      </c>
      <c r="L423" s="71">
        <v>15.196080694217967</v>
      </c>
      <c r="M423" s="71">
        <v>79.181774456843115</v>
      </c>
      <c r="N423" s="71">
        <v>133.23074227505234</v>
      </c>
      <c r="O423" s="71">
        <v>51.681368375278076</v>
      </c>
      <c r="P423" s="71">
        <v>53.476117396441474</v>
      </c>
      <c r="Q423" s="71">
        <v>3.3301919976905698</v>
      </c>
      <c r="R423" s="71">
        <v>0</v>
      </c>
      <c r="S423" s="71">
        <v>2.8274129418479412</v>
      </c>
      <c r="T423" s="72"/>
      <c r="U423" s="71">
        <v>2664936</v>
      </c>
      <c r="V423" s="71">
        <v>2441</v>
      </c>
      <c r="W423" s="71">
        <v>299</v>
      </c>
      <c r="X423" s="71">
        <v>19710</v>
      </c>
      <c r="Y423" s="71">
        <v>25625</v>
      </c>
      <c r="Z423" s="71">
        <v>32356</v>
      </c>
      <c r="AA423" s="71">
        <v>11104</v>
      </c>
      <c r="AB423" s="71">
        <v>53965</v>
      </c>
      <c r="AC423" s="71">
        <v>0</v>
      </c>
      <c r="AD423" s="71">
        <v>2.8274129418479408</v>
      </c>
      <c r="AE423" s="72"/>
      <c r="AF423" s="71">
        <v>35190265.026852094</v>
      </c>
      <c r="AG423" s="71">
        <v>4930943.5572295794</v>
      </c>
      <c r="AH423" s="71">
        <v>2530747.4633902549</v>
      </c>
      <c r="AI423" s="71">
        <v>115586007.3854983</v>
      </c>
      <c r="AJ423" s="71">
        <v>128802423.94554441</v>
      </c>
      <c r="AK423" s="71">
        <v>0</v>
      </c>
      <c r="AL423" s="71">
        <v>0</v>
      </c>
      <c r="AM423" s="71">
        <v>7349626.751697504</v>
      </c>
      <c r="AN423" s="71">
        <v>0</v>
      </c>
      <c r="AO423" s="71">
        <v>0</v>
      </c>
      <c r="AP423" s="71">
        <v>294390014.13021213</v>
      </c>
      <c r="AQ423" s="72"/>
      <c r="AR423" s="71">
        <v>231</v>
      </c>
      <c r="AS423" s="71">
        <v>67</v>
      </c>
      <c r="AT423" s="71">
        <v>8</v>
      </c>
      <c r="AU423" s="71">
        <v>1</v>
      </c>
      <c r="AV423" s="71">
        <v>0</v>
      </c>
      <c r="AW423" s="71">
        <v>0</v>
      </c>
      <c r="AX423" s="71"/>
      <c r="AY423" s="72"/>
      <c r="AZ423" s="71">
        <v>1020.7</v>
      </c>
      <c r="BA423" s="71">
        <v>5179.3</v>
      </c>
      <c r="BB423" s="71">
        <v>50047.6</v>
      </c>
      <c r="BC423" s="71">
        <v>10</v>
      </c>
      <c r="BD423" s="71">
        <v>0</v>
      </c>
      <c r="BE423" s="71">
        <v>0</v>
      </c>
      <c r="BF423" s="71"/>
      <c r="BG423" s="72"/>
      <c r="BH423" s="71">
        <v>0</v>
      </c>
      <c r="BI423" s="71">
        <v>0</v>
      </c>
      <c r="BJ423" s="71">
        <v>53.554000000000002</v>
      </c>
      <c r="BK423" s="71">
        <v>0</v>
      </c>
      <c r="BL423" s="71">
        <v>6.2839999999999998</v>
      </c>
      <c r="BM423" s="71">
        <v>0</v>
      </c>
      <c r="BN423" s="72"/>
      <c r="BO423" s="71">
        <v>0</v>
      </c>
      <c r="BP423" s="71">
        <v>0</v>
      </c>
      <c r="BQ423" s="71">
        <v>2</v>
      </c>
      <c r="BR423" s="71">
        <v>0</v>
      </c>
      <c r="BS423" s="71">
        <v>1</v>
      </c>
      <c r="BT423" s="71">
        <v>0</v>
      </c>
      <c r="BU423"/>
      <c r="BV423" s="70">
        <v>41.899000000000001</v>
      </c>
      <c r="BW423" s="70">
        <v>0</v>
      </c>
      <c r="BX423" s="70">
        <v>0</v>
      </c>
      <c r="BY423" s="70">
        <v>0</v>
      </c>
      <c r="BZ423" s="70">
        <v>0</v>
      </c>
      <c r="CA423" s="70">
        <v>0</v>
      </c>
      <c r="CB423" s="70">
        <v>17.939</v>
      </c>
      <c r="CC423" s="70">
        <v>0</v>
      </c>
      <c r="CD423" s="70">
        <v>0</v>
      </c>
    </row>
    <row r="424" spans="1:82">
      <c r="A424" s="70" t="s">
        <v>2161</v>
      </c>
      <c r="B424" s="70">
        <v>136</v>
      </c>
      <c r="C424" s="70">
        <v>17</v>
      </c>
      <c r="D424" s="70">
        <v>8</v>
      </c>
      <c r="E424" s="70">
        <v>2020</v>
      </c>
      <c r="F424" s="70" t="s">
        <v>159</v>
      </c>
      <c r="G424" s="70" t="s">
        <v>1705</v>
      </c>
      <c r="H424" s="70" t="s">
        <v>1706</v>
      </c>
      <c r="I424" s="148"/>
      <c r="J424" s="71">
        <v>60.745804571709087</v>
      </c>
      <c r="K424" s="71">
        <v>7.5977548167045574</v>
      </c>
      <c r="L424" s="71">
        <v>16.464479994751429</v>
      </c>
      <c r="M424" s="71">
        <v>69.865624864675596</v>
      </c>
      <c r="N424" s="71">
        <v>116.63506597570807</v>
      </c>
      <c r="O424" s="71">
        <v>45.056275633092795</v>
      </c>
      <c r="P424" s="71">
        <v>49.749935973554678</v>
      </c>
      <c r="Q424" s="71">
        <v>3.1369463277161298</v>
      </c>
      <c r="R424" s="71">
        <v>0</v>
      </c>
      <c r="S424" s="71">
        <v>3.6459034583070862</v>
      </c>
      <c r="T424" s="72"/>
      <c r="U424" s="71">
        <v>3058865</v>
      </c>
      <c r="V424" s="71">
        <v>2533</v>
      </c>
      <c r="W424" s="71">
        <v>350</v>
      </c>
      <c r="X424" s="71">
        <v>18876</v>
      </c>
      <c r="Y424" s="71">
        <v>25637</v>
      </c>
      <c r="Z424" s="71">
        <v>32196</v>
      </c>
      <c r="AA424" s="71">
        <v>10980</v>
      </c>
      <c r="AB424" s="71">
        <v>53204</v>
      </c>
      <c r="AC424" s="71">
        <v>0</v>
      </c>
      <c r="AD424" s="71">
        <v>3.6459034583070862</v>
      </c>
      <c r="AE424" s="72"/>
      <c r="AF424" s="71">
        <v>35793879.392654017</v>
      </c>
      <c r="AG424" s="71">
        <v>5853393.5615483699</v>
      </c>
      <c r="AH424" s="71">
        <v>2870915.6277808477</v>
      </c>
      <c r="AI424" s="71">
        <v>106672921.65705328</v>
      </c>
      <c r="AJ424" s="71">
        <v>123234084.3165437</v>
      </c>
      <c r="AK424" s="71"/>
      <c r="AL424" s="71"/>
      <c r="AM424" s="71">
        <v>6943713.1087687835</v>
      </c>
      <c r="AN424" s="71"/>
      <c r="AO424" s="71"/>
      <c r="AP424" s="71">
        <v>281368907.66434896</v>
      </c>
      <c r="AQ424" s="72"/>
      <c r="AR424" s="71">
        <v>255</v>
      </c>
      <c r="AS424" s="71">
        <v>77</v>
      </c>
      <c r="AT424" s="71">
        <v>10</v>
      </c>
      <c r="AU424" s="71">
        <v>1</v>
      </c>
      <c r="AV424" s="71">
        <v>0</v>
      </c>
      <c r="AW424" s="71">
        <v>0</v>
      </c>
      <c r="AX424" s="71"/>
      <c r="AY424" s="72"/>
      <c r="AZ424" s="71">
        <v>1172.099999999999</v>
      </c>
      <c r="BA424" s="71">
        <v>5634.5000000000009</v>
      </c>
      <c r="BB424" s="71">
        <v>50085.2</v>
      </c>
      <c r="BC424" s="71">
        <v>10</v>
      </c>
      <c r="BD424" s="71">
        <v>0</v>
      </c>
      <c r="BE424" s="71">
        <v>0</v>
      </c>
      <c r="BF424" s="71"/>
      <c r="BG424" s="72"/>
      <c r="BH424" s="71">
        <v>0</v>
      </c>
      <c r="BI424" s="71">
        <v>0</v>
      </c>
      <c r="BJ424" s="71">
        <v>49.566000000000003</v>
      </c>
      <c r="BK424" s="71">
        <v>0</v>
      </c>
      <c r="BL424" s="71">
        <v>16.48</v>
      </c>
      <c r="BM424" s="71">
        <v>0</v>
      </c>
      <c r="BN424" s="72"/>
      <c r="BO424" s="71">
        <v>0</v>
      </c>
      <c r="BP424" s="71">
        <v>0</v>
      </c>
      <c r="BQ424" s="71">
        <v>2</v>
      </c>
      <c r="BR424" s="71">
        <v>0</v>
      </c>
      <c r="BS424" s="71">
        <v>2</v>
      </c>
      <c r="BT424" s="71">
        <v>0</v>
      </c>
      <c r="BU424"/>
      <c r="BV424" s="70">
        <v>40.820999999999998</v>
      </c>
      <c r="BW424" s="70">
        <v>0</v>
      </c>
      <c r="BX424" s="70">
        <v>10.55</v>
      </c>
      <c r="BY424" s="70">
        <v>0</v>
      </c>
      <c r="BZ424" s="70">
        <v>0</v>
      </c>
      <c r="CA424" s="70">
        <v>0</v>
      </c>
      <c r="CB424" s="70">
        <v>14.675000000000001</v>
      </c>
      <c r="CC424" s="70">
        <v>0</v>
      </c>
      <c r="CD424" s="70">
        <v>0</v>
      </c>
    </row>
    <row r="425" spans="1:82">
      <c r="A425" s="70" t="s">
        <v>2162</v>
      </c>
      <c r="B425" s="70">
        <v>136</v>
      </c>
      <c r="C425" s="70">
        <v>18</v>
      </c>
      <c r="D425" s="70">
        <v>8</v>
      </c>
      <c r="E425" s="70">
        <v>2021</v>
      </c>
      <c r="F425" s="70" t="s">
        <v>160</v>
      </c>
      <c r="G425" s="1064" t="s">
        <v>1705</v>
      </c>
      <c r="H425" s="70" t="s">
        <v>1706</v>
      </c>
      <c r="I425" s="148"/>
      <c r="J425" s="71">
        <v>61.992999324526359</v>
      </c>
      <c r="K425" s="71">
        <v>9.0054857190864617</v>
      </c>
      <c r="L425" s="71">
        <v>13.132922190230794</v>
      </c>
      <c r="M425" s="71">
        <v>79.524033738853149</v>
      </c>
      <c r="N425" s="71">
        <v>117.87493348076805</v>
      </c>
      <c r="O425" s="71">
        <v>43.414870618891619</v>
      </c>
      <c r="P425" s="71">
        <v>51.066242818891133</v>
      </c>
      <c r="Q425" s="71">
        <v>3.0613528150623601</v>
      </c>
      <c r="R425" s="71">
        <v>0</v>
      </c>
      <c r="S425" s="71">
        <v>4.4163494884532906</v>
      </c>
      <c r="T425" s="72"/>
      <c r="U425" s="71">
        <v>2881367</v>
      </c>
      <c r="V425" s="71">
        <v>2533</v>
      </c>
      <c r="W425" s="71">
        <v>350</v>
      </c>
      <c r="X425" s="71">
        <v>18876</v>
      </c>
      <c r="Y425" s="71">
        <v>25611</v>
      </c>
      <c r="Z425" s="71">
        <v>31943</v>
      </c>
      <c r="AA425" s="71">
        <v>10990</v>
      </c>
      <c r="AB425" s="71">
        <v>52432</v>
      </c>
      <c r="AC425" s="71">
        <v>0</v>
      </c>
      <c r="AD425" s="71">
        <v>4.4163494884532906</v>
      </c>
      <c r="AE425" s="72"/>
      <c r="AF425" s="71">
        <v>36556628.28667552</v>
      </c>
      <c r="AG425" s="71">
        <v>6480991.0988879511</v>
      </c>
      <c r="AH425" s="71">
        <v>2203271.757351269</v>
      </c>
      <c r="AI425" s="71">
        <v>119757944.65809105</v>
      </c>
      <c r="AJ425" s="71">
        <v>127518496.0679507</v>
      </c>
      <c r="AK425" s="71">
        <v>0</v>
      </c>
      <c r="AL425" s="71">
        <v>0</v>
      </c>
      <c r="AM425" s="71">
        <v>6882428.1655387236</v>
      </c>
      <c r="AN425" s="71">
        <v>0</v>
      </c>
      <c r="AO425" s="71">
        <v>0</v>
      </c>
      <c r="AP425" s="71">
        <v>299399760.03449517</v>
      </c>
      <c r="AQ425" s="72"/>
      <c r="AR425" s="71">
        <v>276</v>
      </c>
      <c r="AS425" s="71">
        <v>80</v>
      </c>
      <c r="AT425" s="71">
        <v>10</v>
      </c>
      <c r="AU425" s="71">
        <v>1</v>
      </c>
      <c r="AV425" s="71">
        <v>0</v>
      </c>
      <c r="AW425" s="71">
        <v>0</v>
      </c>
      <c r="AX425" s="71"/>
      <c r="AY425" s="72"/>
      <c r="AZ425" s="71">
        <v>1296</v>
      </c>
      <c r="BA425" s="71">
        <v>5783.0000000000009</v>
      </c>
      <c r="BB425" s="71">
        <v>50085.2</v>
      </c>
      <c r="BC425" s="71">
        <v>10</v>
      </c>
      <c r="BD425" s="71">
        <v>0</v>
      </c>
      <c r="BE425" s="71">
        <v>0</v>
      </c>
      <c r="BF425" s="71"/>
      <c r="BG425" s="72"/>
      <c r="BH425" s="71">
        <v>0</v>
      </c>
      <c r="BI425" s="71">
        <v>0</v>
      </c>
      <c r="BJ425" s="71">
        <v>46.81</v>
      </c>
      <c r="BK425" s="71">
        <v>0</v>
      </c>
      <c r="BL425" s="71">
        <v>6.1710000000000003</v>
      </c>
      <c r="BM425" s="71">
        <v>0</v>
      </c>
      <c r="BN425" s="72"/>
      <c r="BO425" s="71">
        <v>0</v>
      </c>
      <c r="BP425" s="71">
        <v>0</v>
      </c>
      <c r="BQ425" s="71">
        <v>2</v>
      </c>
      <c r="BR425" s="71">
        <v>0</v>
      </c>
      <c r="BS425" s="71">
        <v>1</v>
      </c>
      <c r="BT425" s="71">
        <v>0</v>
      </c>
      <c r="BU425"/>
      <c r="BV425" s="70">
        <v>41.369</v>
      </c>
      <c r="BW425" s="70">
        <v>0</v>
      </c>
      <c r="BX425" s="70">
        <v>0</v>
      </c>
      <c r="BY425" s="70">
        <v>0</v>
      </c>
      <c r="BZ425" s="70">
        <v>0</v>
      </c>
      <c r="CA425" s="70">
        <v>0</v>
      </c>
      <c r="CB425" s="70">
        <v>11.612</v>
      </c>
      <c r="CC425" s="70">
        <v>0</v>
      </c>
      <c r="CD425" s="70">
        <v>0</v>
      </c>
    </row>
    <row r="426" spans="1:82">
      <c r="A426" s="70" t="s">
        <v>1710</v>
      </c>
      <c r="B426" s="70">
        <v>136</v>
      </c>
      <c r="C426" s="70">
        <v>19</v>
      </c>
      <c r="D426" s="70">
        <v>8</v>
      </c>
      <c r="E426" s="70">
        <v>2022</v>
      </c>
      <c r="F426" s="70" t="s">
        <v>161</v>
      </c>
      <c r="G426" s="1064" t="s">
        <v>1705</v>
      </c>
      <c r="H426" s="70" t="s">
        <v>1706</v>
      </c>
      <c r="I426" s="148"/>
      <c r="J426" s="71">
        <v>66.54703841945782</v>
      </c>
      <c r="K426" s="71">
        <v>8.2375717355440408</v>
      </c>
      <c r="L426" s="71">
        <v>13.265200472063988</v>
      </c>
      <c r="M426" s="71">
        <v>75.857913803459525</v>
      </c>
      <c r="N426" s="71">
        <v>124.87211027285603</v>
      </c>
      <c r="O426" s="71">
        <v>45.603123272091331</v>
      </c>
      <c r="P426" s="71">
        <v>50.107229489696451</v>
      </c>
      <c r="Q426" s="71">
        <v>3.0398620575383104</v>
      </c>
      <c r="R426" s="71">
        <v>0</v>
      </c>
      <c r="S426" s="71">
        <v>4.5725109765161402</v>
      </c>
      <c r="T426" s="72"/>
      <c r="U426" s="71">
        <v>3933097</v>
      </c>
      <c r="V426" s="71">
        <v>2533</v>
      </c>
      <c r="W426" s="71">
        <v>350</v>
      </c>
      <c r="X426" s="71">
        <v>18876</v>
      </c>
      <c r="Y426" s="71">
        <v>25629</v>
      </c>
      <c r="Z426" s="71">
        <v>31879</v>
      </c>
      <c r="AA426" s="71">
        <v>10948</v>
      </c>
      <c r="AB426" s="71">
        <v>51637</v>
      </c>
      <c r="AC426" s="71">
        <v>0</v>
      </c>
      <c r="AD426" s="71">
        <v>4.5725109765161402</v>
      </c>
      <c r="AE426" s="72"/>
      <c r="AF426" s="71">
        <v>39031060.567800626</v>
      </c>
      <c r="AG426" s="71">
        <v>6792871.6470782747</v>
      </c>
      <c r="AH426" s="71">
        <v>2698797.0898978333</v>
      </c>
      <c r="AI426" s="71">
        <v>112146830.91140772</v>
      </c>
      <c r="AJ426" s="71">
        <v>146832223.7285741</v>
      </c>
      <c r="AK426" s="71">
        <v>0</v>
      </c>
      <c r="AL426" s="71">
        <v>0</v>
      </c>
      <c r="AM426" s="71">
        <v>6667746.1013002265</v>
      </c>
      <c r="AN426" s="71">
        <v>0</v>
      </c>
      <c r="AO426" s="71">
        <v>0</v>
      </c>
      <c r="AP426" s="71">
        <v>314169530.04605877</v>
      </c>
      <c r="AQ426" s="72"/>
      <c r="AR426" s="71">
        <v>305</v>
      </c>
      <c r="AS426" s="71">
        <v>81</v>
      </c>
      <c r="AT426" s="71">
        <v>11</v>
      </c>
      <c r="AU426" s="71">
        <v>1</v>
      </c>
      <c r="AV426" s="71">
        <v>0</v>
      </c>
      <c r="AW426" s="71">
        <v>0</v>
      </c>
      <c r="AX426" s="71"/>
      <c r="AY426" s="72"/>
      <c r="AZ426" s="71">
        <v>1499.1</v>
      </c>
      <c r="BA426" s="71">
        <v>5832.5000000000009</v>
      </c>
      <c r="BB426" s="71">
        <v>50104.2</v>
      </c>
      <c r="BC426" s="71">
        <v>10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2163</v>
      </c>
      <c r="B427" s="70">
        <v>136</v>
      </c>
      <c r="C427" s="70">
        <v>20</v>
      </c>
      <c r="D427" s="70">
        <v>8</v>
      </c>
      <c r="E427" s="70">
        <v>2023</v>
      </c>
      <c r="F427" s="70" t="s">
        <v>1539</v>
      </c>
      <c r="G427" s="70" t="s">
        <v>1705</v>
      </c>
      <c r="H427" s="70" t="s">
        <v>1706</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337</v>
      </c>
      <c r="AS427" s="71">
        <v>81</v>
      </c>
      <c r="AT427" s="71">
        <v>11</v>
      </c>
      <c r="AU427" s="71">
        <v>1</v>
      </c>
      <c r="AV427" s="71">
        <v>0</v>
      </c>
      <c r="AW427" s="71">
        <v>0</v>
      </c>
      <c r="AX427" s="71"/>
      <c r="AY427" s="72"/>
      <c r="AZ427" s="71">
        <v>1724.7000000000005</v>
      </c>
      <c r="BA427" s="71">
        <v>5832.5000000000009</v>
      </c>
      <c r="BB427" s="71">
        <v>50104.2</v>
      </c>
      <c r="BC427" s="71">
        <v>10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1704</v>
      </c>
      <c r="B428" s="70">
        <v>136</v>
      </c>
      <c r="C428" s="70">
        <v>21</v>
      </c>
      <c r="D428" s="70">
        <v>8</v>
      </c>
      <c r="E428" s="70">
        <v>2024</v>
      </c>
      <c r="F428" s="70" t="s">
        <v>1554</v>
      </c>
      <c r="G428" s="70" t="s">
        <v>1705</v>
      </c>
      <c r="H428" s="70" t="s">
        <v>1706</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2164</v>
      </c>
      <c r="B429" s="70">
        <v>290</v>
      </c>
      <c r="C429" s="70">
        <v>1</v>
      </c>
      <c r="D429" s="70">
        <v>18</v>
      </c>
      <c r="E429" s="70">
        <v>1990</v>
      </c>
      <c r="F429" s="70" t="s">
        <v>787</v>
      </c>
      <c r="G429" s="70" t="s">
        <v>2165</v>
      </c>
      <c r="H429" s="70" t="s">
        <v>2166</v>
      </c>
      <c r="I429" s="148"/>
      <c r="J429" s="71">
        <v>978.22808191424281</v>
      </c>
      <c r="K429" s="71">
        <v>11.261309665903619</v>
      </c>
      <c r="L429" s="71">
        <v>35.662219736030551</v>
      </c>
      <c r="M429" s="71">
        <v>45.027732133946827</v>
      </c>
      <c r="N429" s="71">
        <v>38.846162571254197</v>
      </c>
      <c r="O429" s="71">
        <v>47.810456885134428</v>
      </c>
      <c r="P429" s="71">
        <v>79.8975027337829</v>
      </c>
      <c r="Q429" s="71">
        <v>3.9247113636061699</v>
      </c>
      <c r="R429" s="71">
        <v>0</v>
      </c>
      <c r="S429" s="71">
        <v>4.0372398115255503</v>
      </c>
      <c r="T429" s="72"/>
      <c r="U429" s="71">
        <v>25854113</v>
      </c>
      <c r="V429" s="71">
        <v>2736</v>
      </c>
      <c r="W429" s="71">
        <v>330</v>
      </c>
      <c r="X429" s="71">
        <v>16158</v>
      </c>
      <c r="Y429" s="71">
        <v>17032</v>
      </c>
      <c r="Z429" s="71">
        <v>19665</v>
      </c>
      <c r="AA429" s="71">
        <v>19400</v>
      </c>
      <c r="AB429" s="71">
        <v>63724</v>
      </c>
      <c r="AC429" s="71">
        <v>0</v>
      </c>
      <c r="AD429" s="71">
        <v>4.0372398115255503</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2167</v>
      </c>
      <c r="B430" s="70">
        <v>291</v>
      </c>
      <c r="C430" s="70">
        <v>2</v>
      </c>
      <c r="D430" s="70">
        <v>18</v>
      </c>
      <c r="E430" s="70">
        <v>2005</v>
      </c>
      <c r="F430" s="70" t="s">
        <v>789</v>
      </c>
      <c r="G430" s="70" t="s">
        <v>2165</v>
      </c>
      <c r="H430" s="70" t="s">
        <v>2166</v>
      </c>
      <c r="I430" s="148"/>
      <c r="J430" s="71">
        <v>686.73130179277052</v>
      </c>
      <c r="K430" s="71">
        <v>4.1387627252622057</v>
      </c>
      <c r="L430" s="71">
        <v>59.482965360820941</v>
      </c>
      <c r="M430" s="71">
        <v>68.848755675770121</v>
      </c>
      <c r="N430" s="71">
        <v>54.334213666500638</v>
      </c>
      <c r="O430" s="71">
        <v>68.601530903985406</v>
      </c>
      <c r="P430" s="71">
        <v>79.03047569226581</v>
      </c>
      <c r="Q430" s="71">
        <v>3.5943035622215498</v>
      </c>
      <c r="R430" s="71">
        <v>0</v>
      </c>
      <c r="S430" s="71">
        <v>6.1090853712205728</v>
      </c>
      <c r="T430" s="72"/>
      <c r="U430" s="71">
        <v>26489776</v>
      </c>
      <c r="V430" s="71">
        <v>1992</v>
      </c>
      <c r="W430" s="71">
        <v>830</v>
      </c>
      <c r="X430" s="71">
        <v>15273</v>
      </c>
      <c r="Y430" s="71">
        <v>19754</v>
      </c>
      <c r="Z430" s="71">
        <v>32652</v>
      </c>
      <c r="AA430" s="71">
        <v>15716</v>
      </c>
      <c r="AB430" s="71">
        <v>61009</v>
      </c>
      <c r="AC430" s="71">
        <v>0</v>
      </c>
      <c r="AD430" s="71">
        <v>6.1090853712205728</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2168</v>
      </c>
      <c r="B431" s="70">
        <v>292</v>
      </c>
      <c r="C431" s="70">
        <v>3</v>
      </c>
      <c r="D431" s="70">
        <v>18</v>
      </c>
      <c r="E431" s="70">
        <v>2006</v>
      </c>
      <c r="F431" s="70" t="s">
        <v>790</v>
      </c>
      <c r="G431" s="70" t="s">
        <v>2165</v>
      </c>
      <c r="H431" s="70" t="s">
        <v>2166</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2169</v>
      </c>
      <c r="B432" s="70">
        <v>293</v>
      </c>
      <c r="C432" s="70">
        <v>4</v>
      </c>
      <c r="D432" s="70">
        <v>18</v>
      </c>
      <c r="E432" s="70">
        <v>2007</v>
      </c>
      <c r="F432" s="70" t="s">
        <v>791</v>
      </c>
      <c r="G432" s="70" t="s">
        <v>2165</v>
      </c>
      <c r="H432" s="70" t="s">
        <v>2166</v>
      </c>
      <c r="I432" s="148"/>
      <c r="J432" s="71">
        <v>718.17390771290366</v>
      </c>
      <c r="K432" s="71">
        <v>4.0354129898618218</v>
      </c>
      <c r="L432" s="71">
        <v>1.4932858182584281</v>
      </c>
      <c r="M432" s="71">
        <v>67.481332774337417</v>
      </c>
      <c r="N432" s="71">
        <v>54.162039476132627</v>
      </c>
      <c r="O432" s="71">
        <v>66.783715357840023</v>
      </c>
      <c r="P432" s="71">
        <v>78.783103759462733</v>
      </c>
      <c r="Q432" s="71">
        <v>3.7032928522730701</v>
      </c>
      <c r="R432" s="71">
        <v>0</v>
      </c>
      <c r="S432" s="71">
        <v>7.5400312557170874</v>
      </c>
      <c r="T432" s="72"/>
      <c r="U432" s="71">
        <v>30682514</v>
      </c>
      <c r="V432" s="71">
        <v>1806</v>
      </c>
      <c r="W432" s="71">
        <v>21</v>
      </c>
      <c r="X432" s="71">
        <v>17832</v>
      </c>
      <c r="Y432" s="71">
        <v>19946</v>
      </c>
      <c r="Z432" s="71">
        <v>33044</v>
      </c>
      <c r="AA432" s="71">
        <v>15428</v>
      </c>
      <c r="AB432" s="71">
        <v>59535</v>
      </c>
      <c r="AC432" s="71">
        <v>0</v>
      </c>
      <c r="AD432" s="71">
        <v>7.5400312557170874</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2170</v>
      </c>
      <c r="B433" s="70">
        <v>294</v>
      </c>
      <c r="C433" s="70">
        <v>5</v>
      </c>
      <c r="D433" s="70">
        <v>18</v>
      </c>
      <c r="E433" s="70">
        <v>2008</v>
      </c>
      <c r="F433" s="70" t="s">
        <v>792</v>
      </c>
      <c r="G433" s="70" t="s">
        <v>2165</v>
      </c>
      <c r="H433" s="70" t="s">
        <v>2166</v>
      </c>
      <c r="I433" s="148"/>
      <c r="J433" s="71">
        <v>682.48574278263163</v>
      </c>
      <c r="K433" s="71">
        <v>3.1517374695948179</v>
      </c>
      <c r="L433" s="71">
        <v>36.366766448754817</v>
      </c>
      <c r="M433" s="71">
        <v>70.61865339097352</v>
      </c>
      <c r="N433" s="71">
        <v>50.976630387470891</v>
      </c>
      <c r="O433" s="71">
        <v>64.554349786505597</v>
      </c>
      <c r="P433" s="71">
        <v>77.377342847771388</v>
      </c>
      <c r="Q433" s="71">
        <v>3.5977142209150599</v>
      </c>
      <c r="R433" s="71">
        <v>0</v>
      </c>
      <c r="S433" s="71">
        <v>6.5813059331116834</v>
      </c>
      <c r="T433" s="72"/>
      <c r="U433" s="71">
        <v>30118308</v>
      </c>
      <c r="V433" s="71">
        <v>1806</v>
      </c>
      <c r="W433" s="71">
        <v>589</v>
      </c>
      <c r="X433" s="71">
        <v>17832</v>
      </c>
      <c r="Y433" s="71">
        <v>20056</v>
      </c>
      <c r="Z433" s="71">
        <v>33062</v>
      </c>
      <c r="AA433" s="71">
        <v>15170</v>
      </c>
      <c r="AB433" s="71">
        <v>58789</v>
      </c>
      <c r="AC433" s="71">
        <v>0</v>
      </c>
      <c r="AD433" s="71">
        <v>6.5813059331116834</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2171</v>
      </c>
      <c r="B434" s="70">
        <v>295</v>
      </c>
      <c r="C434" s="70">
        <v>6</v>
      </c>
      <c r="D434" s="70">
        <v>18</v>
      </c>
      <c r="E434" s="70">
        <v>2009</v>
      </c>
      <c r="F434" s="70" t="s">
        <v>176</v>
      </c>
      <c r="G434" s="70" t="s">
        <v>2165</v>
      </c>
      <c r="H434" s="70" t="s">
        <v>2166</v>
      </c>
      <c r="I434" s="148"/>
      <c r="J434" s="71">
        <v>551.01056436052284</v>
      </c>
      <c r="K434" s="71">
        <v>2.6873698292142838</v>
      </c>
      <c r="L434" s="71">
        <v>42.761099712709743</v>
      </c>
      <c r="M434" s="71">
        <v>72.744968134432824</v>
      </c>
      <c r="N434" s="71">
        <v>50.164275098640807</v>
      </c>
      <c r="O434" s="71">
        <v>65.725805553208076</v>
      </c>
      <c r="P434" s="71">
        <v>73.438761119319594</v>
      </c>
      <c r="Q434" s="71">
        <v>3.4073640012262301</v>
      </c>
      <c r="R434" s="71">
        <v>0</v>
      </c>
      <c r="S434" s="71">
        <v>7.0667013634712808</v>
      </c>
      <c r="T434" s="72"/>
      <c r="U434" s="71">
        <v>24884399</v>
      </c>
      <c r="V434" s="71">
        <v>1937</v>
      </c>
      <c r="W434" s="71">
        <v>1008</v>
      </c>
      <c r="X434" s="71">
        <v>19370</v>
      </c>
      <c r="Y434" s="71">
        <v>20290</v>
      </c>
      <c r="Z434" s="71">
        <v>33226</v>
      </c>
      <c r="AA434" s="71">
        <v>14781</v>
      </c>
      <c r="AB434" s="71">
        <v>58448</v>
      </c>
      <c r="AC434" s="71">
        <v>0</v>
      </c>
      <c r="AD434" s="71">
        <v>7.0667013634712808</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152.374</v>
      </c>
      <c r="BK434" s="71">
        <v>0</v>
      </c>
      <c r="BL434" s="71">
        <v>3.12</v>
      </c>
      <c r="BM434" s="71">
        <v>0</v>
      </c>
      <c r="BN434" s="72"/>
      <c r="BO434" s="71">
        <v>0</v>
      </c>
      <c r="BP434" s="71">
        <v>0</v>
      </c>
      <c r="BQ434" s="71">
        <v>9</v>
      </c>
      <c r="BR434" s="71">
        <v>0</v>
      </c>
      <c r="BS434" s="71">
        <v>1</v>
      </c>
      <c r="BT434" s="71">
        <v>0</v>
      </c>
      <c r="BU434"/>
      <c r="BV434" s="70">
        <v>146.642</v>
      </c>
      <c r="BW434" s="70">
        <v>8.8439999999999994</v>
      </c>
      <c r="BX434" s="70">
        <v>8.0000000000000002E-3</v>
      </c>
      <c r="BY434" s="70">
        <v>0</v>
      </c>
      <c r="BZ434" s="70">
        <v>0</v>
      </c>
      <c r="CA434" s="70">
        <v>0</v>
      </c>
      <c r="CB434" s="70">
        <v>0</v>
      </c>
      <c r="CC434" s="70">
        <v>0</v>
      </c>
      <c r="CD434" s="70">
        <v>0</v>
      </c>
    </row>
    <row r="435" spans="1:82">
      <c r="A435" s="70" t="s">
        <v>2172</v>
      </c>
      <c r="B435" s="70">
        <v>296</v>
      </c>
      <c r="C435" s="70">
        <v>7</v>
      </c>
      <c r="D435" s="70">
        <v>18</v>
      </c>
      <c r="E435" s="70">
        <v>2010</v>
      </c>
      <c r="F435" s="70" t="s">
        <v>177</v>
      </c>
      <c r="G435" s="70" t="s">
        <v>2165</v>
      </c>
      <c r="H435" s="70" t="s">
        <v>2166</v>
      </c>
      <c r="I435" s="148"/>
      <c r="J435" s="71">
        <v>666.79412881451105</v>
      </c>
      <c r="K435" s="71">
        <v>3.0112107726561739</v>
      </c>
      <c r="L435" s="71">
        <v>40.405110845395861</v>
      </c>
      <c r="M435" s="71">
        <v>76.515383670746701</v>
      </c>
      <c r="N435" s="71">
        <v>51.292036643197818</v>
      </c>
      <c r="O435" s="71">
        <v>65.713214698697868</v>
      </c>
      <c r="P435" s="71">
        <v>73.969409102399908</v>
      </c>
      <c r="Q435" s="71">
        <v>3.5233670496007599</v>
      </c>
      <c r="R435" s="71">
        <v>0</v>
      </c>
      <c r="S435" s="71">
        <v>6.8455566202516973</v>
      </c>
      <c r="T435" s="72"/>
      <c r="U435" s="71">
        <v>27798786</v>
      </c>
      <c r="V435" s="71">
        <v>1937</v>
      </c>
      <c r="W435" s="71">
        <v>1008</v>
      </c>
      <c r="X435" s="71">
        <v>19370</v>
      </c>
      <c r="Y435" s="71">
        <v>20462</v>
      </c>
      <c r="Z435" s="71">
        <v>33374</v>
      </c>
      <c r="AA435" s="71">
        <v>14516</v>
      </c>
      <c r="AB435" s="71">
        <v>57913</v>
      </c>
      <c r="AC435" s="71">
        <v>0</v>
      </c>
      <c r="AD435" s="71">
        <v>6.8455566202516973</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170.291</v>
      </c>
      <c r="BK435" s="71">
        <v>0</v>
      </c>
      <c r="BL435" s="71">
        <v>4.9190000000000005</v>
      </c>
      <c r="BM435" s="71">
        <v>0</v>
      </c>
      <c r="BN435" s="72"/>
      <c r="BO435" s="71">
        <v>0</v>
      </c>
      <c r="BP435" s="71">
        <v>0</v>
      </c>
      <c r="BQ435" s="71">
        <v>9</v>
      </c>
      <c r="BR435" s="71">
        <v>0</v>
      </c>
      <c r="BS435" s="71">
        <v>2</v>
      </c>
      <c r="BT435" s="71">
        <v>0</v>
      </c>
      <c r="BU435"/>
      <c r="BV435" s="70">
        <v>165.297</v>
      </c>
      <c r="BW435" s="70">
        <v>9.9130000000000003</v>
      </c>
      <c r="BX435" s="70">
        <v>0</v>
      </c>
      <c r="BY435" s="70">
        <v>0</v>
      </c>
      <c r="BZ435" s="70">
        <v>0</v>
      </c>
      <c r="CA435" s="70">
        <v>0</v>
      </c>
      <c r="CB435" s="70">
        <v>0</v>
      </c>
      <c r="CC435" s="70">
        <v>0</v>
      </c>
      <c r="CD435" s="70">
        <v>0</v>
      </c>
    </row>
    <row r="436" spans="1:82">
      <c r="A436" s="70" t="s">
        <v>2173</v>
      </c>
      <c r="B436" s="70">
        <v>297</v>
      </c>
      <c r="C436" s="70">
        <v>8</v>
      </c>
      <c r="D436" s="70">
        <v>18</v>
      </c>
      <c r="E436" s="70">
        <v>2011</v>
      </c>
      <c r="F436" s="70" t="s">
        <v>178</v>
      </c>
      <c r="G436" s="70" t="s">
        <v>2165</v>
      </c>
      <c r="H436" s="70" t="s">
        <v>2166</v>
      </c>
      <c r="I436" s="148"/>
      <c r="J436" s="71">
        <v>718.62054537279471</v>
      </c>
      <c r="K436" s="71">
        <v>4.8812411151818926</v>
      </c>
      <c r="L436" s="71">
        <v>45.438084708366432</v>
      </c>
      <c r="M436" s="71">
        <v>92.592148520481786</v>
      </c>
      <c r="N436" s="71">
        <v>62.703680391999747</v>
      </c>
      <c r="O436" s="71">
        <v>64.776534222342406</v>
      </c>
      <c r="P436" s="71">
        <v>71.148925359741654</v>
      </c>
      <c r="Q436" s="71">
        <v>4.0238112229374101</v>
      </c>
      <c r="R436" s="71">
        <v>0</v>
      </c>
      <c r="S436" s="71">
        <v>6.3109222919863237</v>
      </c>
      <c r="T436" s="72"/>
      <c r="U436" s="71">
        <v>28289836</v>
      </c>
      <c r="V436" s="71">
        <v>1937</v>
      </c>
      <c r="W436" s="71">
        <v>1008</v>
      </c>
      <c r="X436" s="71">
        <v>19370</v>
      </c>
      <c r="Y436" s="71">
        <v>20501</v>
      </c>
      <c r="Z436" s="71">
        <v>33613</v>
      </c>
      <c r="AA436" s="71">
        <v>14378</v>
      </c>
      <c r="AB436" s="71">
        <v>57338</v>
      </c>
      <c r="AC436" s="71">
        <v>0</v>
      </c>
      <c r="AD436" s="71">
        <v>6.3109222919863237</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178.72</v>
      </c>
      <c r="BK436" s="71">
        <v>0</v>
      </c>
      <c r="BL436" s="71">
        <v>0</v>
      </c>
      <c r="BM436" s="71">
        <v>0</v>
      </c>
      <c r="BN436" s="72"/>
      <c r="BO436" s="71">
        <v>0</v>
      </c>
      <c r="BP436" s="71">
        <v>0</v>
      </c>
      <c r="BQ436" s="71">
        <v>10</v>
      </c>
      <c r="BR436" s="71">
        <v>0</v>
      </c>
      <c r="BS436" s="71">
        <v>0</v>
      </c>
      <c r="BT436" s="71">
        <v>0</v>
      </c>
      <c r="BU436"/>
      <c r="BV436" s="70">
        <v>167.87</v>
      </c>
      <c r="BW436" s="70">
        <v>10.423</v>
      </c>
      <c r="BX436" s="70">
        <v>0</v>
      </c>
      <c r="BY436" s="70">
        <v>0.42699999999999999</v>
      </c>
      <c r="BZ436" s="70">
        <v>0</v>
      </c>
      <c r="CA436" s="70">
        <v>0</v>
      </c>
      <c r="CB436" s="70">
        <v>0</v>
      </c>
      <c r="CC436" s="70">
        <v>0</v>
      </c>
      <c r="CD436" s="70">
        <v>0</v>
      </c>
    </row>
    <row r="437" spans="1:82">
      <c r="A437" s="70" t="s">
        <v>2174</v>
      </c>
      <c r="B437" s="70">
        <v>298</v>
      </c>
      <c r="C437" s="70">
        <v>9</v>
      </c>
      <c r="D437" s="70">
        <v>18</v>
      </c>
      <c r="E437" s="70">
        <v>2012</v>
      </c>
      <c r="F437" s="70" t="s">
        <v>179</v>
      </c>
      <c r="G437" s="70" t="s">
        <v>2165</v>
      </c>
      <c r="H437" s="70" t="s">
        <v>2166</v>
      </c>
      <c r="I437" s="148"/>
      <c r="J437" s="71">
        <v>776.93471469622955</v>
      </c>
      <c r="K437" s="71">
        <v>4.5598142171518106</v>
      </c>
      <c r="L437" s="71">
        <v>46.508342041441118</v>
      </c>
      <c r="M437" s="71">
        <v>102.7208297972572</v>
      </c>
      <c r="N437" s="71">
        <v>73.352535017088229</v>
      </c>
      <c r="O437" s="71">
        <v>64.666397927608287</v>
      </c>
      <c r="P437" s="71">
        <v>70.334457533715849</v>
      </c>
      <c r="Q437" s="71">
        <v>4.3573793309576399</v>
      </c>
      <c r="R437" s="71">
        <v>0</v>
      </c>
      <c r="S437" s="71">
        <v>6.0202381279473816</v>
      </c>
      <c r="T437" s="72"/>
      <c r="U437" s="71">
        <v>29423237</v>
      </c>
      <c r="V437" s="71">
        <v>1937</v>
      </c>
      <c r="W437" s="71">
        <v>1008</v>
      </c>
      <c r="X437" s="71">
        <v>19370</v>
      </c>
      <c r="Y437" s="71">
        <v>20749</v>
      </c>
      <c r="Z437" s="71">
        <v>33822</v>
      </c>
      <c r="AA437" s="71">
        <v>14133</v>
      </c>
      <c r="AB437" s="71">
        <v>57149</v>
      </c>
      <c r="AC437" s="71">
        <v>0</v>
      </c>
      <c r="AD437" s="71">
        <v>6.0202381279473816</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188.83099999999999</v>
      </c>
      <c r="BK437" s="71">
        <v>0</v>
      </c>
      <c r="BL437" s="71">
        <v>3.387</v>
      </c>
      <c r="BM437" s="71">
        <v>0</v>
      </c>
      <c r="BN437" s="72"/>
      <c r="BO437" s="71">
        <v>0</v>
      </c>
      <c r="BP437" s="71">
        <v>0</v>
      </c>
      <c r="BQ437" s="71">
        <v>9</v>
      </c>
      <c r="BR437" s="71">
        <v>0</v>
      </c>
      <c r="BS437" s="71">
        <v>1</v>
      </c>
      <c r="BT437" s="71">
        <v>0</v>
      </c>
      <c r="BU437"/>
      <c r="BV437" s="70">
        <v>182.79900000000001</v>
      </c>
      <c r="BW437" s="70">
        <v>9.4190000000000005</v>
      </c>
      <c r="BX437" s="70">
        <v>0</v>
      </c>
      <c r="BY437" s="70">
        <v>0</v>
      </c>
      <c r="BZ437" s="70">
        <v>0</v>
      </c>
      <c r="CA437" s="70">
        <v>0</v>
      </c>
      <c r="CB437" s="70">
        <v>0</v>
      </c>
      <c r="CC437" s="70">
        <v>0</v>
      </c>
      <c r="CD437" s="70">
        <v>0</v>
      </c>
    </row>
    <row r="438" spans="1:82">
      <c r="A438" s="70" t="s">
        <v>2175</v>
      </c>
      <c r="B438" s="70">
        <v>299</v>
      </c>
      <c r="C438" s="70">
        <v>10</v>
      </c>
      <c r="D438" s="70">
        <v>18</v>
      </c>
      <c r="E438" s="70">
        <v>2013</v>
      </c>
      <c r="F438" s="70" t="s">
        <v>180</v>
      </c>
      <c r="G438" s="70" t="s">
        <v>2165</v>
      </c>
      <c r="H438" s="70" t="s">
        <v>2166</v>
      </c>
      <c r="I438" s="148"/>
      <c r="J438" s="71">
        <v>765.57602497168125</v>
      </c>
      <c r="K438" s="71">
        <v>3.7975297817925502</v>
      </c>
      <c r="L438" s="71">
        <v>44.694144077914707</v>
      </c>
      <c r="M438" s="71">
        <v>101.7702961560778</v>
      </c>
      <c r="N438" s="71">
        <v>70.669217820724256</v>
      </c>
      <c r="O438" s="71">
        <v>62.480920167215416</v>
      </c>
      <c r="P438" s="71">
        <v>69.940090242342521</v>
      </c>
      <c r="Q438" s="71">
        <v>4.3928297090008996</v>
      </c>
      <c r="R438" s="71">
        <v>0</v>
      </c>
      <c r="S438" s="71">
        <v>7.4545596695881784</v>
      </c>
      <c r="T438" s="72"/>
      <c r="U438" s="71">
        <v>29121889</v>
      </c>
      <c r="V438" s="71">
        <v>1937</v>
      </c>
      <c r="W438" s="71">
        <v>1008</v>
      </c>
      <c r="X438" s="71">
        <v>19370</v>
      </c>
      <c r="Y438" s="71">
        <v>20977</v>
      </c>
      <c r="Z438" s="71">
        <v>34138</v>
      </c>
      <c r="AA438" s="71">
        <v>14001</v>
      </c>
      <c r="AB438" s="71">
        <v>56788</v>
      </c>
      <c r="AC438" s="71">
        <v>0</v>
      </c>
      <c r="AD438" s="71">
        <v>7.4545596695881784</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222.904</v>
      </c>
      <c r="BK438" s="71">
        <v>0</v>
      </c>
      <c r="BL438" s="71">
        <v>4.2249999999999996</v>
      </c>
      <c r="BM438" s="71">
        <v>0</v>
      </c>
      <c r="BN438" s="72"/>
      <c r="BO438" s="71">
        <v>0</v>
      </c>
      <c r="BP438" s="71">
        <v>0</v>
      </c>
      <c r="BQ438" s="71">
        <v>10</v>
      </c>
      <c r="BR438" s="71">
        <v>0</v>
      </c>
      <c r="BS438" s="71">
        <v>1</v>
      </c>
      <c r="BT438" s="71">
        <v>0</v>
      </c>
      <c r="BU438"/>
      <c r="BV438" s="70">
        <v>218.57</v>
      </c>
      <c r="BW438" s="70">
        <v>8.5589999999999993</v>
      </c>
      <c r="BX438" s="70">
        <v>0</v>
      </c>
      <c r="BY438" s="70">
        <v>0</v>
      </c>
      <c r="BZ438" s="70">
        <v>0</v>
      </c>
      <c r="CA438" s="70">
        <v>0</v>
      </c>
      <c r="CB438" s="70">
        <v>0</v>
      </c>
      <c r="CC438" s="70">
        <v>0</v>
      </c>
      <c r="CD438" s="70">
        <v>0</v>
      </c>
    </row>
    <row r="439" spans="1:82">
      <c r="A439" s="70" t="s">
        <v>2176</v>
      </c>
      <c r="B439" s="70">
        <v>300</v>
      </c>
      <c r="C439" s="70">
        <v>11</v>
      </c>
      <c r="D439" s="70">
        <v>18</v>
      </c>
      <c r="E439" s="70">
        <v>2014</v>
      </c>
      <c r="F439" s="70" t="s">
        <v>181</v>
      </c>
      <c r="G439" s="70" t="s">
        <v>2165</v>
      </c>
      <c r="H439" s="70" t="s">
        <v>2166</v>
      </c>
      <c r="I439" s="148"/>
      <c r="J439" s="71">
        <v>835.95219902806491</v>
      </c>
      <c r="K439" s="71">
        <v>3.9649020160709592</v>
      </c>
      <c r="L439" s="71">
        <v>29.199820017889181</v>
      </c>
      <c r="M439" s="71">
        <v>94.02588720905888</v>
      </c>
      <c r="N439" s="71">
        <v>61.885871776018938</v>
      </c>
      <c r="O439" s="71">
        <v>59.650267135852069</v>
      </c>
      <c r="P439" s="71">
        <v>69.068381201121554</v>
      </c>
      <c r="Q439" s="71">
        <v>4.1647101353258504</v>
      </c>
      <c r="R439" s="71">
        <v>0</v>
      </c>
      <c r="S439" s="71">
        <v>8.0462405043117613</v>
      </c>
      <c r="T439" s="72"/>
      <c r="U439" s="71">
        <v>32439583</v>
      </c>
      <c r="V439" s="71">
        <v>1551</v>
      </c>
      <c r="W439" s="71">
        <v>670</v>
      </c>
      <c r="X439" s="71">
        <v>18295</v>
      </c>
      <c r="Y439" s="71">
        <v>21009</v>
      </c>
      <c r="Z439" s="71">
        <v>34326</v>
      </c>
      <c r="AA439" s="71">
        <v>13755</v>
      </c>
      <c r="AB439" s="71">
        <v>56115</v>
      </c>
      <c r="AC439" s="71">
        <v>0</v>
      </c>
      <c r="AD439" s="71">
        <v>8.0462405043117613</v>
      </c>
      <c r="AE439" s="72"/>
      <c r="AF439" s="71"/>
      <c r="AG439" s="71"/>
      <c r="AH439" s="71"/>
      <c r="AI439" s="71"/>
      <c r="AJ439" s="71"/>
      <c r="AK439" s="71"/>
      <c r="AL439" s="71"/>
      <c r="AM439" s="71"/>
      <c r="AN439" s="71"/>
      <c r="AO439" s="71"/>
      <c r="AP439" s="71"/>
      <c r="AQ439" s="72"/>
      <c r="AR439" s="71">
        <v>1735</v>
      </c>
      <c r="AS439" s="71">
        <v>425</v>
      </c>
      <c r="AT439" s="71">
        <v>0</v>
      </c>
      <c r="AU439" s="71">
        <v>0</v>
      </c>
      <c r="AV439" s="71">
        <v>0</v>
      </c>
      <c r="AW439" s="71">
        <v>0</v>
      </c>
      <c r="AX439" s="71"/>
      <c r="AY439" s="72"/>
      <c r="AZ439" s="71">
        <v>8111.8240000000014</v>
      </c>
      <c r="BA439" s="71">
        <v>21355.3</v>
      </c>
      <c r="BB439" s="71">
        <v>0</v>
      </c>
      <c r="BC439" s="71">
        <v>0</v>
      </c>
      <c r="BD439" s="71">
        <v>0</v>
      </c>
      <c r="BE439" s="71">
        <v>0</v>
      </c>
      <c r="BF439" s="71"/>
      <c r="BG439" s="72"/>
      <c r="BH439" s="71">
        <v>0</v>
      </c>
      <c r="BI439" s="71">
        <v>0</v>
      </c>
      <c r="BJ439" s="71">
        <v>220.68899999999999</v>
      </c>
      <c r="BK439" s="71">
        <v>0</v>
      </c>
      <c r="BL439" s="71">
        <v>4.234</v>
      </c>
      <c r="BM439" s="71">
        <v>0</v>
      </c>
      <c r="BN439" s="72"/>
      <c r="BO439" s="71">
        <v>0</v>
      </c>
      <c r="BP439" s="71">
        <v>0</v>
      </c>
      <c r="BQ439" s="71">
        <v>10</v>
      </c>
      <c r="BR439" s="71">
        <v>0</v>
      </c>
      <c r="BS439" s="71">
        <v>1</v>
      </c>
      <c r="BT439" s="71">
        <v>0</v>
      </c>
      <c r="BU439"/>
      <c r="BV439" s="70">
        <v>216.17500000000001</v>
      </c>
      <c r="BW439" s="70">
        <v>8.7479999999999993</v>
      </c>
      <c r="BX439" s="70">
        <v>0</v>
      </c>
      <c r="BY439" s="70">
        <v>0</v>
      </c>
      <c r="BZ439" s="70">
        <v>0</v>
      </c>
      <c r="CA439" s="70">
        <v>0</v>
      </c>
      <c r="CB439" s="70">
        <v>0</v>
      </c>
      <c r="CC439" s="70">
        <v>0</v>
      </c>
      <c r="CD439" s="70">
        <v>0</v>
      </c>
    </row>
    <row r="440" spans="1:82">
      <c r="A440" s="70" t="s">
        <v>2177</v>
      </c>
      <c r="B440" s="70">
        <v>301</v>
      </c>
      <c r="C440" s="70">
        <v>12</v>
      </c>
      <c r="D440" s="70">
        <v>18</v>
      </c>
      <c r="E440" s="70">
        <v>2015</v>
      </c>
      <c r="F440" s="70" t="s">
        <v>182</v>
      </c>
      <c r="G440" s="70" t="s">
        <v>2165</v>
      </c>
      <c r="H440" s="70" t="s">
        <v>2166</v>
      </c>
      <c r="I440" s="148"/>
      <c r="J440" s="71">
        <v>747.69140597206001</v>
      </c>
      <c r="K440" s="71">
        <v>3.5600191067187699</v>
      </c>
      <c r="L440" s="71">
        <v>29.20646684504052</v>
      </c>
      <c r="M440" s="71">
        <v>89.984324719278305</v>
      </c>
      <c r="N440" s="71">
        <v>54.953128820784393</v>
      </c>
      <c r="O440" s="71">
        <v>59.040361447812813</v>
      </c>
      <c r="P440" s="71">
        <v>68.499812529316046</v>
      </c>
      <c r="Q440" s="71">
        <v>4.0193681389081704</v>
      </c>
      <c r="R440" s="71">
        <v>0</v>
      </c>
      <c r="S440" s="71">
        <v>8.377069518373462</v>
      </c>
      <c r="T440" s="72"/>
      <c r="U440" s="71">
        <v>33120359</v>
      </c>
      <c r="V440" s="71">
        <v>1551</v>
      </c>
      <c r="W440" s="71">
        <v>670</v>
      </c>
      <c r="X440" s="71">
        <v>18295</v>
      </c>
      <c r="Y440" s="71">
        <v>21047</v>
      </c>
      <c r="Z440" s="71">
        <v>34302</v>
      </c>
      <c r="AA440" s="71">
        <v>13631</v>
      </c>
      <c r="AB440" s="71">
        <v>55322</v>
      </c>
      <c r="AC440" s="71">
        <v>0</v>
      </c>
      <c r="AD440" s="71">
        <v>8.377069518373462</v>
      </c>
      <c r="AE440" s="72"/>
      <c r="AF440" s="71">
        <v>380033073.49666101</v>
      </c>
      <c r="AG440" s="71">
        <v>2855102.7186287232</v>
      </c>
      <c r="AH440" s="71">
        <v>5485736.5362083912</v>
      </c>
      <c r="AI440" s="71">
        <v>113090857.0697419</v>
      </c>
      <c r="AJ440" s="71">
        <v>87720861.379834458</v>
      </c>
      <c r="AK440" s="71">
        <v>0</v>
      </c>
      <c r="AL440" s="71">
        <v>0</v>
      </c>
      <c r="AM440" s="71">
        <v>7581648.0329382084</v>
      </c>
      <c r="AN440" s="71">
        <v>0</v>
      </c>
      <c r="AO440" s="71">
        <v>0</v>
      </c>
      <c r="AP440" s="71">
        <v>596767279.23401272</v>
      </c>
      <c r="AQ440" s="72"/>
      <c r="AR440" s="71">
        <v>1844</v>
      </c>
      <c r="AS440" s="71">
        <v>516</v>
      </c>
      <c r="AT440" s="71">
        <v>0</v>
      </c>
      <c r="AU440" s="71">
        <v>0</v>
      </c>
      <c r="AV440" s="71">
        <v>0</v>
      </c>
      <c r="AW440" s="71">
        <v>0</v>
      </c>
      <c r="AX440" s="71"/>
      <c r="AY440" s="72"/>
      <c r="AZ440" s="71">
        <v>8794.7939999999999</v>
      </c>
      <c r="BA440" s="71">
        <v>31417.599999999999</v>
      </c>
      <c r="BB440" s="71">
        <v>0</v>
      </c>
      <c r="BC440" s="71">
        <v>0</v>
      </c>
      <c r="BD440" s="71">
        <v>0</v>
      </c>
      <c r="BE440" s="71">
        <v>0</v>
      </c>
      <c r="BF440" s="71"/>
      <c r="BG440" s="72"/>
      <c r="BH440" s="71">
        <v>0</v>
      </c>
      <c r="BI440" s="71">
        <v>0</v>
      </c>
      <c r="BJ440" s="71">
        <v>203.47399999999999</v>
      </c>
      <c r="BK440" s="71">
        <v>0</v>
      </c>
      <c r="BL440" s="71">
        <v>3.9340000000000002</v>
      </c>
      <c r="BM440" s="71">
        <v>0</v>
      </c>
      <c r="BN440" s="72"/>
      <c r="BO440" s="71">
        <v>0</v>
      </c>
      <c r="BP440" s="71">
        <v>0</v>
      </c>
      <c r="BQ440" s="71">
        <v>10</v>
      </c>
      <c r="BR440" s="71">
        <v>0</v>
      </c>
      <c r="BS440" s="71">
        <v>1</v>
      </c>
      <c r="BT440" s="71">
        <v>0</v>
      </c>
      <c r="BU440"/>
      <c r="BV440" s="70">
        <v>199.178</v>
      </c>
      <c r="BW440" s="70">
        <v>8.23</v>
      </c>
      <c r="BX440" s="70">
        <v>0</v>
      </c>
      <c r="BY440" s="70">
        <v>0</v>
      </c>
      <c r="BZ440" s="70">
        <v>0</v>
      </c>
      <c r="CA440" s="70">
        <v>0</v>
      </c>
      <c r="CB440" s="70">
        <v>0</v>
      </c>
      <c r="CC440" s="70">
        <v>0</v>
      </c>
      <c r="CD440" s="70">
        <v>0</v>
      </c>
    </row>
    <row r="441" spans="1:82">
      <c r="A441" s="70" t="s">
        <v>2178</v>
      </c>
      <c r="B441" s="70">
        <v>302</v>
      </c>
      <c r="C441" s="70">
        <v>13</v>
      </c>
      <c r="D441" s="70">
        <v>18</v>
      </c>
      <c r="E441" s="70">
        <v>2016</v>
      </c>
      <c r="F441" s="70" t="s">
        <v>155</v>
      </c>
      <c r="G441" s="70" t="s">
        <v>2165</v>
      </c>
      <c r="H441" s="70" t="s">
        <v>2166</v>
      </c>
      <c r="I441" s="148"/>
      <c r="J441" s="71">
        <v>645.06775537354997</v>
      </c>
      <c r="K441" s="71">
        <v>3.4628967144367442</v>
      </c>
      <c r="L441" s="71">
        <v>27.572212241070861</v>
      </c>
      <c r="M441" s="71">
        <v>73.177539603944666</v>
      </c>
      <c r="N441" s="71">
        <v>54.849088254002808</v>
      </c>
      <c r="O441" s="71">
        <v>58.847095775696985</v>
      </c>
      <c r="P441" s="71">
        <v>65.738507767841526</v>
      </c>
      <c r="Q441" s="71">
        <v>3.8663972045804949</v>
      </c>
      <c r="R441" s="71">
        <v>0</v>
      </c>
      <c r="S441" s="71">
        <v>6.6875063414661735</v>
      </c>
      <c r="T441" s="72"/>
      <c r="U441" s="71">
        <v>30223678</v>
      </c>
      <c r="V441" s="71">
        <v>1551</v>
      </c>
      <c r="W441" s="71">
        <v>670</v>
      </c>
      <c r="X441" s="71">
        <v>18295</v>
      </c>
      <c r="Y441" s="71">
        <v>21126</v>
      </c>
      <c r="Z441" s="71">
        <v>34610</v>
      </c>
      <c r="AA441" s="71">
        <v>13530</v>
      </c>
      <c r="AB441" s="71">
        <v>54740</v>
      </c>
      <c r="AC441" s="71">
        <v>0</v>
      </c>
      <c r="AD441" s="71">
        <v>6.6875063414661744</v>
      </c>
      <c r="AE441" s="72"/>
      <c r="AF441" s="71">
        <v>337871644.51111579</v>
      </c>
      <c r="AG441" s="71">
        <v>2876927.780649886</v>
      </c>
      <c r="AH441" s="71">
        <v>4068695.7304710438</v>
      </c>
      <c r="AI441" s="71">
        <v>117584280.0959952</v>
      </c>
      <c r="AJ441" s="71">
        <v>91789088.081575513</v>
      </c>
      <c r="AK441" s="71">
        <v>0</v>
      </c>
      <c r="AL441" s="71">
        <v>0</v>
      </c>
      <c r="AM441" s="71">
        <v>7507715.6047476549</v>
      </c>
      <c r="AN441" s="71">
        <v>0</v>
      </c>
      <c r="AO441" s="71">
        <v>0</v>
      </c>
      <c r="AP441" s="71">
        <v>561698351.80455506</v>
      </c>
      <c r="AQ441" s="72"/>
      <c r="AR441" s="71">
        <v>1946</v>
      </c>
      <c r="AS441" s="71">
        <v>563</v>
      </c>
      <c r="AT441" s="71">
        <v>0</v>
      </c>
      <c r="AU441" s="71">
        <v>0</v>
      </c>
      <c r="AV441" s="71">
        <v>0</v>
      </c>
      <c r="AW441" s="71">
        <v>0</v>
      </c>
      <c r="AX441" s="71"/>
      <c r="AY441" s="72"/>
      <c r="AZ441" s="71">
        <v>9380.16</v>
      </c>
      <c r="BA441" s="71">
        <v>35425.1</v>
      </c>
      <c r="BB441" s="71">
        <v>0</v>
      </c>
      <c r="BC441" s="71">
        <v>0</v>
      </c>
      <c r="BD441" s="71">
        <v>0</v>
      </c>
      <c r="BE441" s="71">
        <v>0</v>
      </c>
      <c r="BF441" s="71"/>
      <c r="BG441" s="72"/>
      <c r="BH441" s="71">
        <v>0</v>
      </c>
      <c r="BI441" s="71">
        <v>0</v>
      </c>
      <c r="BJ441" s="71">
        <v>192.583</v>
      </c>
      <c r="BK441" s="71">
        <v>0</v>
      </c>
      <c r="BL441" s="71">
        <v>3.5569999999999999</v>
      </c>
      <c r="BM441" s="71">
        <v>0</v>
      </c>
      <c r="BN441" s="72"/>
      <c r="BO441" s="71">
        <v>0</v>
      </c>
      <c r="BP441" s="71">
        <v>0</v>
      </c>
      <c r="BQ441" s="71">
        <v>10</v>
      </c>
      <c r="BR441" s="71">
        <v>0</v>
      </c>
      <c r="BS441" s="71">
        <v>1</v>
      </c>
      <c r="BT441" s="71">
        <v>0</v>
      </c>
      <c r="BU441"/>
      <c r="BV441" s="70">
        <v>187</v>
      </c>
      <c r="BW441" s="70">
        <v>9.14</v>
      </c>
      <c r="BX441" s="70">
        <v>0</v>
      </c>
      <c r="BY441" s="70">
        <v>0</v>
      </c>
      <c r="BZ441" s="70">
        <v>0</v>
      </c>
      <c r="CA441" s="70">
        <v>0</v>
      </c>
      <c r="CB441" s="70">
        <v>0</v>
      </c>
      <c r="CC441" s="70">
        <v>0</v>
      </c>
      <c r="CD441" s="70">
        <v>0</v>
      </c>
    </row>
    <row r="442" spans="1:82">
      <c r="A442" s="70" t="s">
        <v>2179</v>
      </c>
      <c r="B442" s="70">
        <v>303</v>
      </c>
      <c r="C442" s="70">
        <v>14</v>
      </c>
      <c r="D442" s="70">
        <v>18</v>
      </c>
      <c r="E442" s="70">
        <v>2017</v>
      </c>
      <c r="F442" s="70" t="s">
        <v>156</v>
      </c>
      <c r="G442" s="70" t="s">
        <v>2165</v>
      </c>
      <c r="H442" s="70" t="s">
        <v>2166</v>
      </c>
      <c r="I442" s="148"/>
      <c r="J442" s="71">
        <v>659.65455243954523</v>
      </c>
      <c r="K442" s="71">
        <v>3.5578646090692625</v>
      </c>
      <c r="L442" s="71">
        <v>27.349548495513655</v>
      </c>
      <c r="M442" s="71">
        <v>68.133038612824237</v>
      </c>
      <c r="N442" s="71">
        <v>50.971440058888746</v>
      </c>
      <c r="O442" s="71">
        <v>57.993894397674147</v>
      </c>
      <c r="P442" s="71">
        <v>65.211035091196351</v>
      </c>
      <c r="Q442" s="71">
        <v>3.69299271556494</v>
      </c>
      <c r="R442" s="71">
        <v>0</v>
      </c>
      <c r="S442" s="71">
        <v>7.1183706135924636</v>
      </c>
      <c r="T442" s="72"/>
      <c r="U442" s="71">
        <v>33240854</v>
      </c>
      <c r="V442" s="71">
        <v>1551</v>
      </c>
      <c r="W442" s="71">
        <v>670</v>
      </c>
      <c r="X442" s="71">
        <v>18295</v>
      </c>
      <c r="Y442" s="71">
        <v>21212</v>
      </c>
      <c r="Z442" s="71">
        <v>34674</v>
      </c>
      <c r="AA442" s="71">
        <v>13507</v>
      </c>
      <c r="AB442" s="71">
        <v>54068</v>
      </c>
      <c r="AC442" s="71">
        <v>0</v>
      </c>
      <c r="AD442" s="71">
        <v>7.1183706135924636</v>
      </c>
      <c r="AE442" s="72"/>
      <c r="AF442" s="71">
        <v>353881294.53868097</v>
      </c>
      <c r="AG442" s="71">
        <v>2912436.2692283909</v>
      </c>
      <c r="AH442" s="71">
        <v>5459832.1550914077</v>
      </c>
      <c r="AI442" s="71">
        <v>111722197.0183811</v>
      </c>
      <c r="AJ442" s="71">
        <v>93987767.436446682</v>
      </c>
      <c r="AK442" s="71">
        <v>0</v>
      </c>
      <c r="AL442" s="71">
        <v>0</v>
      </c>
      <c r="AM442" s="71">
        <v>7427152.5854611006</v>
      </c>
      <c r="AN442" s="71">
        <v>0</v>
      </c>
      <c r="AO442" s="71">
        <v>0</v>
      </c>
      <c r="AP442" s="71">
        <v>575390680.0032897</v>
      </c>
      <c r="AQ442" s="72"/>
      <c r="AR442" s="71">
        <v>2026</v>
      </c>
      <c r="AS442" s="71">
        <v>601</v>
      </c>
      <c r="AT442" s="71">
        <v>0</v>
      </c>
      <c r="AU442" s="71">
        <v>0</v>
      </c>
      <c r="AV442" s="71">
        <v>0</v>
      </c>
      <c r="AW442" s="71">
        <v>1</v>
      </c>
      <c r="AX442" s="71"/>
      <c r="AY442" s="72"/>
      <c r="AZ442" s="71">
        <v>9842.94</v>
      </c>
      <c r="BA442" s="71">
        <v>39186.5</v>
      </c>
      <c r="BB442" s="71">
        <v>0</v>
      </c>
      <c r="BC442" s="71">
        <v>0</v>
      </c>
      <c r="BD442" s="71">
        <v>0</v>
      </c>
      <c r="BE442" s="71">
        <v>2112</v>
      </c>
      <c r="BF442" s="71"/>
      <c r="BG442" s="72"/>
      <c r="BH442" s="71">
        <v>0</v>
      </c>
      <c r="BI442" s="71">
        <v>0</v>
      </c>
      <c r="BJ442" s="71">
        <v>187.892</v>
      </c>
      <c r="BK442" s="71">
        <v>0</v>
      </c>
      <c r="BL442" s="71">
        <v>3.306</v>
      </c>
      <c r="BM442" s="71">
        <v>0</v>
      </c>
      <c r="BN442" s="72"/>
      <c r="BO442" s="71">
        <v>0</v>
      </c>
      <c r="BP442" s="71">
        <v>0</v>
      </c>
      <c r="BQ442" s="71">
        <v>10</v>
      </c>
      <c r="BR442" s="71">
        <v>0</v>
      </c>
      <c r="BS442" s="71">
        <v>1</v>
      </c>
      <c r="BT442" s="71">
        <v>0</v>
      </c>
      <c r="BU442"/>
      <c r="BV442" s="70">
        <v>180.31299999999999</v>
      </c>
      <c r="BW442" s="70">
        <v>10.882999999999999</v>
      </c>
      <c r="BX442" s="70">
        <v>2E-3</v>
      </c>
      <c r="BY442" s="70">
        <v>0</v>
      </c>
      <c r="BZ442" s="70">
        <v>0</v>
      </c>
      <c r="CA442" s="70">
        <v>0</v>
      </c>
      <c r="CB442" s="70">
        <v>0</v>
      </c>
      <c r="CC442" s="70">
        <v>0</v>
      </c>
      <c r="CD442" s="70">
        <v>0</v>
      </c>
    </row>
    <row r="443" spans="1:82">
      <c r="A443" s="70" t="s">
        <v>2180</v>
      </c>
      <c r="B443" s="70">
        <v>304</v>
      </c>
      <c r="C443" s="70">
        <v>15</v>
      </c>
      <c r="D443" s="70">
        <v>18</v>
      </c>
      <c r="E443" s="70">
        <v>2018</v>
      </c>
      <c r="F443" s="70" t="s">
        <v>183</v>
      </c>
      <c r="G443" s="70" t="s">
        <v>2165</v>
      </c>
      <c r="H443" s="70" t="s">
        <v>2166</v>
      </c>
      <c r="I443" s="148"/>
      <c r="J443" s="71">
        <v>606.76012460214474</v>
      </c>
      <c r="K443" s="71">
        <v>3.0024800431435024</v>
      </c>
      <c r="L443" s="71">
        <v>24.699724517700957</v>
      </c>
      <c r="M443" s="71">
        <v>62.163870597929133</v>
      </c>
      <c r="N443" s="71">
        <v>35.498850183600076</v>
      </c>
      <c r="O443" s="71">
        <v>56.874775467622527</v>
      </c>
      <c r="P443" s="71">
        <v>65.761660146878583</v>
      </c>
      <c r="Q443" s="71">
        <v>3.3918252983413599</v>
      </c>
      <c r="R443" s="71">
        <v>0</v>
      </c>
      <c r="S443" s="71">
        <v>8.0848321034754829</v>
      </c>
      <c r="T443" s="72"/>
      <c r="U443" s="71">
        <v>33741741</v>
      </c>
      <c r="V443" s="71">
        <v>1551</v>
      </c>
      <c r="W443" s="71">
        <v>670</v>
      </c>
      <c r="X443" s="71">
        <v>18295</v>
      </c>
      <c r="Y443" s="71">
        <v>21371</v>
      </c>
      <c r="Z443" s="71">
        <v>34656</v>
      </c>
      <c r="AA443" s="71">
        <v>13758</v>
      </c>
      <c r="AB443" s="71">
        <v>53515</v>
      </c>
      <c r="AC443" s="71">
        <v>0</v>
      </c>
      <c r="AD443" s="71">
        <v>8.0848321034754829</v>
      </c>
      <c r="AE443" s="72"/>
      <c r="AF443" s="71">
        <v>329634436.70455992</v>
      </c>
      <c r="AG443" s="71">
        <v>2634648.729298112</v>
      </c>
      <c r="AH443" s="71">
        <v>5185423.2674064292</v>
      </c>
      <c r="AI443" s="71">
        <v>107305841.2737662</v>
      </c>
      <c r="AJ443" s="71">
        <v>79557678.830505729</v>
      </c>
      <c r="AK443" s="71">
        <v>0</v>
      </c>
      <c r="AL443" s="71">
        <v>0</v>
      </c>
      <c r="AM443" s="71">
        <v>7366399.189733888</v>
      </c>
      <c r="AN443" s="71">
        <v>0</v>
      </c>
      <c r="AO443" s="71">
        <v>0</v>
      </c>
      <c r="AP443" s="71">
        <v>531684427.99527025</v>
      </c>
      <c r="AQ443" s="72"/>
      <c r="AR443" s="71">
        <v>2134</v>
      </c>
      <c r="AS443" s="71">
        <v>622</v>
      </c>
      <c r="AT443" s="71">
        <v>0</v>
      </c>
      <c r="AU443" s="71">
        <v>0</v>
      </c>
      <c r="AV443" s="71">
        <v>0</v>
      </c>
      <c r="AW443" s="71">
        <v>1</v>
      </c>
      <c r="AX443" s="71"/>
      <c r="AY443" s="72"/>
      <c r="AZ443" s="71">
        <v>10492.069999999998</v>
      </c>
      <c r="BA443" s="71">
        <v>39934</v>
      </c>
      <c r="BB443" s="71">
        <v>0</v>
      </c>
      <c r="BC443" s="71">
        <v>0</v>
      </c>
      <c r="BD443" s="71">
        <v>0</v>
      </c>
      <c r="BE443" s="71">
        <v>2112</v>
      </c>
      <c r="BF443" s="71"/>
      <c r="BG443" s="72"/>
      <c r="BH443" s="71">
        <v>0</v>
      </c>
      <c r="BI443" s="71">
        <v>0</v>
      </c>
      <c r="BJ443" s="71">
        <v>181.995</v>
      </c>
      <c r="BK443" s="71">
        <v>0</v>
      </c>
      <c r="BL443" s="71">
        <v>1.889</v>
      </c>
      <c r="BM443" s="71">
        <v>0</v>
      </c>
      <c r="BN443" s="72"/>
      <c r="BO443" s="71">
        <v>0</v>
      </c>
      <c r="BP443" s="71">
        <v>0</v>
      </c>
      <c r="BQ443" s="71">
        <v>10</v>
      </c>
      <c r="BR443" s="71">
        <v>0</v>
      </c>
      <c r="BS443" s="71">
        <v>1</v>
      </c>
      <c r="BT443" s="71">
        <v>0</v>
      </c>
      <c r="BU443"/>
      <c r="BV443" s="70">
        <v>173.46199999999999</v>
      </c>
      <c r="BW443" s="70">
        <v>10.420999999999999</v>
      </c>
      <c r="BX443" s="70">
        <v>1E-3</v>
      </c>
      <c r="BY443" s="70">
        <v>0</v>
      </c>
      <c r="BZ443" s="70">
        <v>0</v>
      </c>
      <c r="CA443" s="70">
        <v>0</v>
      </c>
      <c r="CB443" s="70">
        <v>0</v>
      </c>
      <c r="CC443" s="70">
        <v>0</v>
      </c>
      <c r="CD443" s="70">
        <v>0</v>
      </c>
    </row>
    <row r="444" spans="1:82">
      <c r="A444" s="70" t="s">
        <v>2181</v>
      </c>
      <c r="B444" s="70">
        <v>305</v>
      </c>
      <c r="C444" s="70">
        <v>16</v>
      </c>
      <c r="D444" s="70">
        <v>18</v>
      </c>
      <c r="E444" s="70">
        <v>2019</v>
      </c>
      <c r="F444" s="70" t="s">
        <v>158</v>
      </c>
      <c r="G444" s="1064" t="s">
        <v>2165</v>
      </c>
      <c r="H444" s="70" t="s">
        <v>2166</v>
      </c>
      <c r="I444" s="148"/>
      <c r="J444" s="71">
        <v>583.11097854258219</v>
      </c>
      <c r="K444" s="71">
        <v>2.8528978921509025</v>
      </c>
      <c r="L444" s="71">
        <v>25.11770654733153</v>
      </c>
      <c r="M444" s="71">
        <v>65.28163933560738</v>
      </c>
      <c r="N444" s="71">
        <v>34.99723789501094</v>
      </c>
      <c r="O444" s="71">
        <v>54.933416403837427</v>
      </c>
      <c r="P444" s="71">
        <v>66.585086376368864</v>
      </c>
      <c r="Q444" s="71">
        <v>3.2597806371909002</v>
      </c>
      <c r="R444" s="71">
        <v>0</v>
      </c>
      <c r="S444" s="71">
        <v>9.3360442837169408</v>
      </c>
      <c r="T444" s="72"/>
      <c r="U444" s="71">
        <v>32358725</v>
      </c>
      <c r="V444" s="71">
        <v>1551</v>
      </c>
      <c r="W444" s="71">
        <v>670</v>
      </c>
      <c r="X444" s="71">
        <v>18295</v>
      </c>
      <c r="Y444" s="71">
        <v>21467</v>
      </c>
      <c r="Z444" s="71">
        <v>34392</v>
      </c>
      <c r="AA444" s="71">
        <v>13826</v>
      </c>
      <c r="AB444" s="71">
        <v>52824</v>
      </c>
      <c r="AC444" s="71">
        <v>0</v>
      </c>
      <c r="AD444" s="71">
        <v>9.3360442837169408</v>
      </c>
      <c r="AE444" s="72"/>
      <c r="AF444" s="71">
        <v>323573357.9876557</v>
      </c>
      <c r="AG444" s="71">
        <v>2553291.3105419711</v>
      </c>
      <c r="AH444" s="71">
        <v>5510510.0058501298</v>
      </c>
      <c r="AI444" s="71">
        <v>109711440.7755049</v>
      </c>
      <c r="AJ444" s="71">
        <v>72093125.06570825</v>
      </c>
      <c r="AK444" s="71">
        <v>0</v>
      </c>
      <c r="AL444" s="71">
        <v>0</v>
      </c>
      <c r="AM444" s="71">
        <v>7194231.1411409052</v>
      </c>
      <c r="AN444" s="71">
        <v>0</v>
      </c>
      <c r="AO444" s="71">
        <v>0</v>
      </c>
      <c r="AP444" s="71">
        <v>520635956.28640181</v>
      </c>
      <c r="AQ444" s="72"/>
      <c r="AR444" s="71">
        <v>2233</v>
      </c>
      <c r="AS444" s="71">
        <v>640</v>
      </c>
      <c r="AT444" s="71">
        <v>0</v>
      </c>
      <c r="AU444" s="71">
        <v>0</v>
      </c>
      <c r="AV444" s="71">
        <v>0</v>
      </c>
      <c r="AW444" s="71">
        <v>1</v>
      </c>
      <c r="AX444" s="71"/>
      <c r="AY444" s="72"/>
      <c r="AZ444" s="71">
        <v>11055.24</v>
      </c>
      <c r="BA444" s="71">
        <v>43063.80000000001</v>
      </c>
      <c r="BB444" s="71">
        <v>0</v>
      </c>
      <c r="BC444" s="71">
        <v>0</v>
      </c>
      <c r="BD444" s="71">
        <v>0</v>
      </c>
      <c r="BE444" s="71">
        <v>2112</v>
      </c>
      <c r="BF444" s="71"/>
      <c r="BG444" s="72"/>
      <c r="BH444" s="71">
        <v>0</v>
      </c>
      <c r="BI444" s="71">
        <v>0</v>
      </c>
      <c r="BJ444" s="71">
        <v>151.72200000000001</v>
      </c>
      <c r="BK444" s="71">
        <v>0</v>
      </c>
      <c r="BL444" s="71">
        <v>0</v>
      </c>
      <c r="BM444" s="71">
        <v>0</v>
      </c>
      <c r="BN444" s="72"/>
      <c r="BO444" s="71">
        <v>0</v>
      </c>
      <c r="BP444" s="71">
        <v>0</v>
      </c>
      <c r="BQ444" s="71">
        <v>10</v>
      </c>
      <c r="BR444" s="71">
        <v>0</v>
      </c>
      <c r="BS444" s="71">
        <v>0</v>
      </c>
      <c r="BT444" s="71">
        <v>0</v>
      </c>
      <c r="BU444"/>
      <c r="BV444" s="70">
        <v>141.292</v>
      </c>
      <c r="BW444" s="70">
        <v>10.43</v>
      </c>
      <c r="BX444" s="70">
        <v>0</v>
      </c>
      <c r="BY444" s="70">
        <v>0</v>
      </c>
      <c r="BZ444" s="70">
        <v>0</v>
      </c>
      <c r="CA444" s="70">
        <v>0</v>
      </c>
      <c r="CB444" s="70">
        <v>0</v>
      </c>
      <c r="CC444" s="70">
        <v>0</v>
      </c>
      <c r="CD444" s="70">
        <v>0</v>
      </c>
    </row>
    <row r="445" spans="1:82">
      <c r="A445" s="70" t="s">
        <v>2182</v>
      </c>
      <c r="B445" s="70">
        <v>306</v>
      </c>
      <c r="C445" s="70">
        <v>17</v>
      </c>
      <c r="D445" s="70">
        <v>18</v>
      </c>
      <c r="E445" s="70">
        <v>2020</v>
      </c>
      <c r="F445" s="70" t="s">
        <v>159</v>
      </c>
      <c r="G445" s="1064" t="s">
        <v>2165</v>
      </c>
      <c r="H445" s="70" t="s">
        <v>2166</v>
      </c>
      <c r="I445" s="148"/>
      <c r="J445" s="71">
        <v>492.77941956861059</v>
      </c>
      <c r="K445" s="71">
        <v>2.9070705074325089</v>
      </c>
      <c r="L445" s="71">
        <v>23.7295338650286</v>
      </c>
      <c r="M445" s="71">
        <v>60.967946303886123</v>
      </c>
      <c r="N445" s="71">
        <v>40.78419495072071</v>
      </c>
      <c r="O445" s="71">
        <v>48.10005124192547</v>
      </c>
      <c r="P445" s="71">
        <v>63.048302283425627</v>
      </c>
      <c r="Q445" s="71">
        <v>3.0753913324876598</v>
      </c>
      <c r="R445" s="71">
        <v>0</v>
      </c>
      <c r="S445" s="71">
        <v>7.0933205558872228</v>
      </c>
      <c r="T445" s="72"/>
      <c r="U445" s="71">
        <v>27818157</v>
      </c>
      <c r="V445" s="71">
        <v>1562</v>
      </c>
      <c r="W445" s="71">
        <v>837</v>
      </c>
      <c r="X445" s="71">
        <v>17992</v>
      </c>
      <c r="Y445" s="71">
        <v>21567</v>
      </c>
      <c r="Z445" s="71">
        <v>34371</v>
      </c>
      <c r="AA445" s="71">
        <v>13915</v>
      </c>
      <c r="AB445" s="71">
        <v>52160</v>
      </c>
      <c r="AC445" s="71">
        <v>0</v>
      </c>
      <c r="AD445" s="71">
        <v>7.0933205558872228</v>
      </c>
      <c r="AE445" s="72"/>
      <c r="AF445" s="71">
        <v>282858867.75836992</v>
      </c>
      <c r="AG445" s="71">
        <v>2347452.7377703572</v>
      </c>
      <c r="AH445" s="71">
        <v>5399713.7726987591</v>
      </c>
      <c r="AI445" s="71">
        <v>101531560.11686809</v>
      </c>
      <c r="AJ445" s="71">
        <v>85125100.99503459</v>
      </c>
      <c r="AK445" s="71"/>
      <c r="AL445" s="71"/>
      <c r="AM445" s="71">
        <v>6807459.5096868603</v>
      </c>
      <c r="AN445" s="71"/>
      <c r="AO445" s="71"/>
      <c r="AP445" s="71">
        <v>484070154.8904286</v>
      </c>
      <c r="AQ445" s="72"/>
      <c r="AR445" s="71">
        <v>2327</v>
      </c>
      <c r="AS445" s="71">
        <v>686</v>
      </c>
      <c r="AT445" s="71">
        <v>0</v>
      </c>
      <c r="AU445" s="71">
        <v>0</v>
      </c>
      <c r="AV445" s="71">
        <v>0</v>
      </c>
      <c r="AW445" s="71">
        <v>1</v>
      </c>
      <c r="AX445" s="71"/>
      <c r="AY445" s="72"/>
      <c r="AZ445" s="71">
        <v>11604.119999999981</v>
      </c>
      <c r="BA445" s="71">
        <v>45227.899999999943</v>
      </c>
      <c r="BB445" s="71">
        <v>0</v>
      </c>
      <c r="BC445" s="71">
        <v>0</v>
      </c>
      <c r="BD445" s="71">
        <v>0</v>
      </c>
      <c r="BE445" s="71">
        <v>2112</v>
      </c>
      <c r="BF445" s="71"/>
      <c r="BG445" s="72"/>
      <c r="BH445" s="71">
        <v>0</v>
      </c>
      <c r="BI445" s="71">
        <v>0</v>
      </c>
      <c r="BJ445" s="71">
        <v>138.452</v>
      </c>
      <c r="BK445" s="71">
        <v>0</v>
      </c>
      <c r="BL445" s="71">
        <v>0</v>
      </c>
      <c r="BM445" s="71">
        <v>0</v>
      </c>
      <c r="BN445" s="72"/>
      <c r="BO445" s="71">
        <v>0</v>
      </c>
      <c r="BP445" s="71">
        <v>0</v>
      </c>
      <c r="BQ445" s="71">
        <v>10</v>
      </c>
      <c r="BR445" s="71">
        <v>0</v>
      </c>
      <c r="BS445" s="71">
        <v>0</v>
      </c>
      <c r="BT445" s="71">
        <v>0</v>
      </c>
      <c r="BU445"/>
      <c r="BV445" s="70">
        <v>130.79499999999999</v>
      </c>
      <c r="BW445" s="70">
        <v>7.657</v>
      </c>
      <c r="BX445" s="70">
        <v>0</v>
      </c>
      <c r="BY445" s="70">
        <v>0</v>
      </c>
      <c r="BZ445" s="70">
        <v>0</v>
      </c>
      <c r="CA445" s="70">
        <v>0</v>
      </c>
      <c r="CB445" s="70">
        <v>0</v>
      </c>
      <c r="CC445" s="70">
        <v>0</v>
      </c>
      <c r="CD445" s="70">
        <v>0</v>
      </c>
    </row>
    <row r="446" spans="1:82">
      <c r="A446" s="70" t="s">
        <v>2183</v>
      </c>
      <c r="B446" s="70">
        <v>306</v>
      </c>
      <c r="C446" s="70">
        <v>18</v>
      </c>
      <c r="D446" s="70">
        <v>18</v>
      </c>
      <c r="E446" s="70">
        <v>2021</v>
      </c>
      <c r="F446" s="70" t="s">
        <v>160</v>
      </c>
      <c r="G446" s="70" t="s">
        <v>2165</v>
      </c>
      <c r="H446" s="70" t="s">
        <v>2166</v>
      </c>
      <c r="I446" s="148"/>
      <c r="J446" s="71">
        <v>551.5070898363349</v>
      </c>
      <c r="K446" s="71">
        <v>3.1421023712120233</v>
      </c>
      <c r="L446" s="71">
        <v>21.56210220145897</v>
      </c>
      <c r="M446" s="71">
        <v>56.101805270753331</v>
      </c>
      <c r="N446" s="71">
        <v>39.120175040907569</v>
      </c>
      <c r="O446" s="71">
        <v>46.57350190957515</v>
      </c>
      <c r="P446" s="71">
        <v>64.806268298004966</v>
      </c>
      <c r="Q446" s="71">
        <v>3.00506764353123</v>
      </c>
      <c r="R446" s="71">
        <v>0</v>
      </c>
      <c r="S446" s="71">
        <v>5.4137179350385924</v>
      </c>
      <c r="T446" s="72"/>
      <c r="U446" s="71">
        <v>33942206</v>
      </c>
      <c r="V446" s="71">
        <v>1562</v>
      </c>
      <c r="W446" s="71">
        <v>837</v>
      </c>
      <c r="X446" s="71">
        <v>17992</v>
      </c>
      <c r="Y446" s="71">
        <v>21604</v>
      </c>
      <c r="Z446" s="71">
        <v>34267</v>
      </c>
      <c r="AA446" s="71">
        <v>13947</v>
      </c>
      <c r="AB446" s="71">
        <v>51468</v>
      </c>
      <c r="AC446" s="71">
        <v>0</v>
      </c>
      <c r="AD446" s="71">
        <v>5.4137179350385924</v>
      </c>
      <c r="AE446" s="72"/>
      <c r="AF446" s="71">
        <v>329189157.29499638</v>
      </c>
      <c r="AG446" s="71">
        <v>2617487.7318249503</v>
      </c>
      <c r="AH446" s="71">
        <v>4832767.5661956808</v>
      </c>
      <c r="AI446" s="71">
        <v>107988649.77746682</v>
      </c>
      <c r="AJ446" s="71">
        <v>89822300.168776333</v>
      </c>
      <c r="AK446" s="71">
        <v>0</v>
      </c>
      <c r="AL446" s="71">
        <v>0</v>
      </c>
      <c r="AM446" s="71">
        <v>6755889.7776920004</v>
      </c>
      <c r="AN446" s="71">
        <v>0</v>
      </c>
      <c r="AO446" s="71">
        <v>0</v>
      </c>
      <c r="AP446" s="71">
        <v>541206252.31695211</v>
      </c>
      <c r="AQ446" s="72"/>
      <c r="AR446" s="71">
        <v>2468</v>
      </c>
      <c r="AS446" s="71">
        <v>697</v>
      </c>
      <c r="AT446" s="71">
        <v>0</v>
      </c>
      <c r="AU446" s="71">
        <v>1</v>
      </c>
      <c r="AV446" s="71">
        <v>0</v>
      </c>
      <c r="AW446" s="71">
        <v>1</v>
      </c>
      <c r="AX446" s="71"/>
      <c r="AY446" s="72"/>
      <c r="AZ446" s="71">
        <v>12507.339999999969</v>
      </c>
      <c r="BA446" s="71">
        <v>46942.499999999927</v>
      </c>
      <c r="BB446" s="71">
        <v>0</v>
      </c>
      <c r="BC446" s="71">
        <v>353.9</v>
      </c>
      <c r="BD446" s="71">
        <v>0</v>
      </c>
      <c r="BE446" s="71">
        <v>2112</v>
      </c>
      <c r="BF446" s="71"/>
      <c r="BG446" s="72"/>
      <c r="BH446" s="71">
        <v>0</v>
      </c>
      <c r="BI446" s="71">
        <v>0</v>
      </c>
      <c r="BJ446" s="71">
        <v>155.208</v>
      </c>
      <c r="BK446" s="71">
        <v>0</v>
      </c>
      <c r="BL446" s="71">
        <v>0</v>
      </c>
      <c r="BM446" s="71">
        <v>0</v>
      </c>
      <c r="BN446" s="72"/>
      <c r="BO446" s="71">
        <v>0</v>
      </c>
      <c r="BP446" s="71">
        <v>0</v>
      </c>
      <c r="BQ446" s="71">
        <v>11</v>
      </c>
      <c r="BR446" s="71">
        <v>0</v>
      </c>
      <c r="BS446" s="71">
        <v>0</v>
      </c>
      <c r="BT446" s="71">
        <v>0</v>
      </c>
      <c r="BU446"/>
      <c r="BV446" s="70">
        <v>146.55000000000001</v>
      </c>
      <c r="BW446" s="70">
        <v>8.6579999999999995</v>
      </c>
      <c r="BX446" s="70">
        <v>0</v>
      </c>
      <c r="BY446" s="70">
        <v>0</v>
      </c>
      <c r="BZ446" s="70">
        <v>0</v>
      </c>
      <c r="CA446" s="70">
        <v>0</v>
      </c>
      <c r="CB446" s="70">
        <v>0</v>
      </c>
      <c r="CC446" s="70">
        <v>0</v>
      </c>
      <c r="CD446" s="70">
        <v>0</v>
      </c>
    </row>
    <row r="447" spans="1:82">
      <c r="A447" s="70" t="s">
        <v>2184</v>
      </c>
      <c r="B447" s="70">
        <v>306</v>
      </c>
      <c r="C447" s="70">
        <v>19</v>
      </c>
      <c r="D447" s="70">
        <v>18</v>
      </c>
      <c r="E447" s="70">
        <v>2022</v>
      </c>
      <c r="F447" s="70" t="s">
        <v>161</v>
      </c>
      <c r="G447" s="70" t="s">
        <v>2165</v>
      </c>
      <c r="H447" s="70" t="s">
        <v>2166</v>
      </c>
      <c r="I447" s="148"/>
      <c r="J447" s="71">
        <v>473.53163348366627</v>
      </c>
      <c r="K447" s="71">
        <v>3.126185942448156</v>
      </c>
      <c r="L447" s="71">
        <v>18.299738408928775</v>
      </c>
      <c r="M447" s="71">
        <v>63.495152805704016</v>
      </c>
      <c r="N447" s="71">
        <v>50.078717675990568</v>
      </c>
      <c r="O447" s="71">
        <v>49.110725714550881</v>
      </c>
      <c r="P447" s="71">
        <v>64.235930388006011</v>
      </c>
      <c r="Q447" s="71">
        <v>2.9966515931381106</v>
      </c>
      <c r="R447" s="71">
        <v>0</v>
      </c>
      <c r="S447" s="71">
        <v>6.9232212663742478</v>
      </c>
      <c r="T447" s="72"/>
      <c r="U447" s="71">
        <v>31314911</v>
      </c>
      <c r="V447" s="71">
        <v>1562</v>
      </c>
      <c r="W447" s="71">
        <v>837</v>
      </c>
      <c r="X447" s="71">
        <v>17992</v>
      </c>
      <c r="Y447" s="71">
        <v>21840</v>
      </c>
      <c r="Z447" s="71">
        <v>34331</v>
      </c>
      <c r="AA447" s="71">
        <v>14035</v>
      </c>
      <c r="AB447" s="71">
        <v>50903</v>
      </c>
      <c r="AC447" s="71">
        <v>0</v>
      </c>
      <c r="AD447" s="71">
        <v>6.9232212663742478</v>
      </c>
      <c r="AE447" s="72"/>
      <c r="AF447" s="71">
        <v>282178675.43051291</v>
      </c>
      <c r="AG447" s="71">
        <v>2615140.0547954421</v>
      </c>
      <c r="AH447" s="71">
        <v>4783013.9405914648</v>
      </c>
      <c r="AI447" s="71">
        <v>108147625.06610848</v>
      </c>
      <c r="AJ447" s="71">
        <v>95822260.203951642</v>
      </c>
      <c r="AK447" s="71">
        <v>0</v>
      </c>
      <c r="AL447" s="71">
        <v>0</v>
      </c>
      <c r="AM447" s="71">
        <v>6572966.6672054026</v>
      </c>
      <c r="AN447" s="71">
        <v>0</v>
      </c>
      <c r="AO447" s="71">
        <v>0</v>
      </c>
      <c r="AP447" s="71">
        <v>500119681.36316532</v>
      </c>
      <c r="AQ447" s="72"/>
      <c r="AR447" s="71">
        <v>2595</v>
      </c>
      <c r="AS447" s="71">
        <v>701</v>
      </c>
      <c r="AT447" s="71">
        <v>0</v>
      </c>
      <c r="AU447" s="71">
        <v>1</v>
      </c>
      <c r="AV447" s="71">
        <v>0</v>
      </c>
      <c r="AW447" s="71">
        <v>1</v>
      </c>
      <c r="AX447" s="71"/>
      <c r="AY447" s="72"/>
      <c r="AZ447" s="71">
        <v>13362.379999999972</v>
      </c>
      <c r="BA447" s="71">
        <v>48056.699999999924</v>
      </c>
      <c r="BB447" s="71">
        <v>0</v>
      </c>
      <c r="BC447" s="71">
        <v>353.9</v>
      </c>
      <c r="BD447" s="71">
        <v>0</v>
      </c>
      <c r="BE447" s="71">
        <v>2112</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2185</v>
      </c>
      <c r="B448" s="70">
        <v>306</v>
      </c>
      <c r="C448" s="70">
        <v>20</v>
      </c>
      <c r="D448" s="70">
        <v>18</v>
      </c>
      <c r="E448" s="70">
        <v>2023</v>
      </c>
      <c r="F448" s="70" t="s">
        <v>1539</v>
      </c>
      <c r="G448" s="70" t="s">
        <v>2165</v>
      </c>
      <c r="H448" s="70" t="s">
        <v>2166</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2703</v>
      </c>
      <c r="AS448" s="71">
        <v>703</v>
      </c>
      <c r="AT448" s="71">
        <v>0</v>
      </c>
      <c r="AU448" s="71">
        <v>1</v>
      </c>
      <c r="AV448" s="71">
        <v>0</v>
      </c>
      <c r="AW448" s="71">
        <v>1</v>
      </c>
      <c r="AX448" s="71"/>
      <c r="AY448" s="72"/>
      <c r="AZ448" s="71">
        <v>14005.073999999953</v>
      </c>
      <c r="BA448" s="71">
        <v>48083.099999999933</v>
      </c>
      <c r="BB448" s="71">
        <v>0</v>
      </c>
      <c r="BC448" s="71">
        <v>353.9</v>
      </c>
      <c r="BD448" s="71">
        <v>0</v>
      </c>
      <c r="BE448" s="71">
        <v>2112</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2186</v>
      </c>
      <c r="B449" s="70">
        <v>306</v>
      </c>
      <c r="C449" s="70">
        <v>21</v>
      </c>
      <c r="D449" s="70">
        <v>18</v>
      </c>
      <c r="E449" s="70">
        <v>2024</v>
      </c>
      <c r="F449" s="70" t="s">
        <v>1554</v>
      </c>
      <c r="G449" s="70" t="s">
        <v>2165</v>
      </c>
      <c r="H449" s="70" t="s">
        <v>2166</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2187</v>
      </c>
      <c r="B450" s="70">
        <v>324</v>
      </c>
      <c r="C450" s="70">
        <v>1</v>
      </c>
      <c r="D450" s="70">
        <v>20</v>
      </c>
      <c r="E450" s="70">
        <v>1990</v>
      </c>
      <c r="F450" s="70" t="s">
        <v>787</v>
      </c>
      <c r="G450" s="70" t="s">
        <v>2188</v>
      </c>
      <c r="H450" s="70" t="s">
        <v>2189</v>
      </c>
      <c r="I450" s="148"/>
      <c r="J450" s="71">
        <v>594.35222568451491</v>
      </c>
      <c r="K450" s="71">
        <v>15.31633853834902</v>
      </c>
      <c r="L450" s="71">
        <v>10.46152336837471</v>
      </c>
      <c r="M450" s="71">
        <v>54.788659667404637</v>
      </c>
      <c r="N450" s="71">
        <v>55.464387294401291</v>
      </c>
      <c r="O450" s="71">
        <v>45.668528966710653</v>
      </c>
      <c r="P450" s="71">
        <v>67.966416887403057</v>
      </c>
      <c r="Q450" s="71">
        <v>3.9340729248274999</v>
      </c>
      <c r="R450" s="71">
        <v>69.12643521671572</v>
      </c>
      <c r="S450" s="71">
        <v>3.5644356135358972</v>
      </c>
      <c r="T450" s="72"/>
      <c r="U450" s="71">
        <v>35039141</v>
      </c>
      <c r="V450" s="71">
        <v>4429</v>
      </c>
      <c r="W450" s="71">
        <v>116</v>
      </c>
      <c r="X450" s="71">
        <v>21149</v>
      </c>
      <c r="Y450" s="71">
        <v>20039</v>
      </c>
      <c r="Z450" s="71">
        <v>18784</v>
      </c>
      <c r="AA450" s="71">
        <v>16503</v>
      </c>
      <c r="AB450" s="71">
        <v>63876</v>
      </c>
      <c r="AC450" s="71">
        <v>11972823</v>
      </c>
      <c r="AD450" s="71">
        <v>3.5644356135358972</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2190</v>
      </c>
      <c r="B451" s="70">
        <v>325</v>
      </c>
      <c r="C451" s="70">
        <v>2</v>
      </c>
      <c r="D451" s="70">
        <v>20</v>
      </c>
      <c r="E451" s="70">
        <v>2005</v>
      </c>
      <c r="F451" s="70" t="s">
        <v>789</v>
      </c>
      <c r="G451" s="70" t="s">
        <v>2188</v>
      </c>
      <c r="H451" s="70" t="s">
        <v>2189</v>
      </c>
      <c r="I451" s="148"/>
      <c r="J451" s="71">
        <v>1047.920700290389</v>
      </c>
      <c r="K451" s="71">
        <v>7.5783230535319346</v>
      </c>
      <c r="L451" s="71">
        <v>14.70781458959887</v>
      </c>
      <c r="M451" s="71">
        <v>77.865081623515508</v>
      </c>
      <c r="N451" s="71">
        <v>77.759163430015164</v>
      </c>
      <c r="O451" s="71">
        <v>64.886980290294176</v>
      </c>
      <c r="P451" s="71">
        <v>65.900635272788463</v>
      </c>
      <c r="Q451" s="71">
        <v>3.4556192601436702</v>
      </c>
      <c r="R451" s="71">
        <v>47.880460318513187</v>
      </c>
      <c r="S451" s="71">
        <v>7.0747905438302316</v>
      </c>
      <c r="T451" s="72"/>
      <c r="U451" s="71">
        <v>57114338</v>
      </c>
      <c r="V451" s="71">
        <v>3195</v>
      </c>
      <c r="W451" s="71">
        <v>160</v>
      </c>
      <c r="X451" s="71">
        <v>16944</v>
      </c>
      <c r="Y451" s="71">
        <v>23640</v>
      </c>
      <c r="Z451" s="71">
        <v>30884</v>
      </c>
      <c r="AA451" s="71">
        <v>13105</v>
      </c>
      <c r="AB451" s="71">
        <v>58655</v>
      </c>
      <c r="AC451" s="71">
        <v>8466668</v>
      </c>
      <c r="AD451" s="71">
        <v>7.0747905438302316</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2191</v>
      </c>
      <c r="B452" s="70">
        <v>326</v>
      </c>
      <c r="C452" s="70">
        <v>3</v>
      </c>
      <c r="D452" s="70">
        <v>20</v>
      </c>
      <c r="E452" s="70">
        <v>2006</v>
      </c>
      <c r="F452" s="70" t="s">
        <v>790</v>
      </c>
      <c r="G452" s="70" t="s">
        <v>2188</v>
      </c>
      <c r="H452" s="70" t="s">
        <v>2189</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2192</v>
      </c>
      <c r="B453" s="70">
        <v>327</v>
      </c>
      <c r="C453" s="70">
        <v>4</v>
      </c>
      <c r="D453" s="70">
        <v>20</v>
      </c>
      <c r="E453" s="70">
        <v>2007</v>
      </c>
      <c r="F453" s="70" t="s">
        <v>791</v>
      </c>
      <c r="G453" s="70" t="s">
        <v>2188</v>
      </c>
      <c r="H453" s="70" t="s">
        <v>2189</v>
      </c>
      <c r="I453" s="148"/>
      <c r="J453" s="71">
        <v>1154.4268699143561</v>
      </c>
      <c r="K453" s="71">
        <v>6.8088947262748123</v>
      </c>
      <c r="L453" s="71">
        <v>8.1000374004977171</v>
      </c>
      <c r="M453" s="71">
        <v>85.204599296320481</v>
      </c>
      <c r="N453" s="71">
        <v>76.460819465459068</v>
      </c>
      <c r="O453" s="71">
        <v>63.432807475522537</v>
      </c>
      <c r="P453" s="71">
        <v>65.66960813758692</v>
      </c>
      <c r="Q453" s="71">
        <v>3.60364264400329</v>
      </c>
      <c r="R453" s="71">
        <v>53.134285778918667</v>
      </c>
      <c r="S453" s="71">
        <v>5.253085799961756</v>
      </c>
      <c r="T453" s="72"/>
      <c r="U453" s="71">
        <v>78723746</v>
      </c>
      <c r="V453" s="71">
        <v>2882</v>
      </c>
      <c r="W453" s="71">
        <v>111</v>
      </c>
      <c r="X453" s="71">
        <v>20331</v>
      </c>
      <c r="Y453" s="71">
        <v>23947</v>
      </c>
      <c r="Z453" s="71">
        <v>31386</v>
      </c>
      <c r="AA453" s="71">
        <v>12860</v>
      </c>
      <c r="AB453" s="71">
        <v>57933</v>
      </c>
      <c r="AC453" s="71">
        <v>9665285</v>
      </c>
      <c r="AD453" s="71">
        <v>5.253085799961756</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2193</v>
      </c>
      <c r="B454" s="70">
        <v>328</v>
      </c>
      <c r="C454" s="70">
        <v>5</v>
      </c>
      <c r="D454" s="70">
        <v>20</v>
      </c>
      <c r="E454" s="70">
        <v>2008</v>
      </c>
      <c r="F454" s="70" t="s">
        <v>792</v>
      </c>
      <c r="G454" s="70" t="s">
        <v>2188</v>
      </c>
      <c r="H454" s="70" t="s">
        <v>2189</v>
      </c>
      <c r="I454" s="148"/>
      <c r="J454" s="71">
        <v>1177.3208591770031</v>
      </c>
      <c r="K454" s="71">
        <v>5.0466729930525176</v>
      </c>
      <c r="L454" s="71">
        <v>7.1438173784711116</v>
      </c>
      <c r="M454" s="71">
        <v>89.117634944578171</v>
      </c>
      <c r="N454" s="71">
        <v>76.430004353255185</v>
      </c>
      <c r="O454" s="71">
        <v>61.397118414998133</v>
      </c>
      <c r="P454" s="71">
        <v>64.309396086005393</v>
      </c>
      <c r="Q454" s="71">
        <v>3.5352320181296002</v>
      </c>
      <c r="R454" s="71">
        <v>51.154848292314412</v>
      </c>
      <c r="S454" s="71">
        <v>4.6728808215945552</v>
      </c>
      <c r="T454" s="72"/>
      <c r="U454" s="71">
        <v>87658396</v>
      </c>
      <c r="V454" s="71">
        <v>2882</v>
      </c>
      <c r="W454" s="71">
        <v>111</v>
      </c>
      <c r="X454" s="71">
        <v>20331</v>
      </c>
      <c r="Y454" s="71">
        <v>24189</v>
      </c>
      <c r="Z454" s="71">
        <v>31445</v>
      </c>
      <c r="AA454" s="71">
        <v>12608</v>
      </c>
      <c r="AB454" s="71">
        <v>57768</v>
      </c>
      <c r="AC454" s="71">
        <v>9662447</v>
      </c>
      <c r="AD454" s="71">
        <v>4.6728808215945552</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2194</v>
      </c>
      <c r="B455" s="70">
        <v>329</v>
      </c>
      <c r="C455" s="70">
        <v>6</v>
      </c>
      <c r="D455" s="70">
        <v>20</v>
      </c>
      <c r="E455" s="70">
        <v>2009</v>
      </c>
      <c r="F455" s="70" t="s">
        <v>176</v>
      </c>
      <c r="G455" s="70" t="s">
        <v>2188</v>
      </c>
      <c r="H455" s="70" t="s">
        <v>2189</v>
      </c>
      <c r="I455" s="148"/>
      <c r="J455" s="71">
        <v>1038.299067053106</v>
      </c>
      <c r="K455" s="71">
        <v>5.2704665205890793</v>
      </c>
      <c r="L455" s="71">
        <v>21.290338286802129</v>
      </c>
      <c r="M455" s="71">
        <v>107.216266635466</v>
      </c>
      <c r="N455" s="71">
        <v>77.059601996632608</v>
      </c>
      <c r="O455" s="71">
        <v>62.673529685857197</v>
      </c>
      <c r="P455" s="71">
        <v>61.042461207764063</v>
      </c>
      <c r="Q455" s="71">
        <v>3.3439947726926098</v>
      </c>
      <c r="R455" s="71">
        <v>48.994265365842018</v>
      </c>
      <c r="S455" s="71">
        <v>5.5766298104471721</v>
      </c>
      <c r="T455" s="72"/>
      <c r="U455" s="71">
        <v>76720084</v>
      </c>
      <c r="V455" s="71">
        <v>2846</v>
      </c>
      <c r="W455" s="71">
        <v>588</v>
      </c>
      <c r="X455" s="71">
        <v>23008</v>
      </c>
      <c r="Y455" s="71">
        <v>24257</v>
      </c>
      <c r="Z455" s="71">
        <v>31683</v>
      </c>
      <c r="AA455" s="71">
        <v>12286</v>
      </c>
      <c r="AB455" s="71">
        <v>57361</v>
      </c>
      <c r="AC455" s="71">
        <v>9028353</v>
      </c>
      <c r="AD455" s="71">
        <v>5.5766298104471721</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264.17</v>
      </c>
      <c r="BK455" s="71">
        <v>1397.6849999999999</v>
      </c>
      <c r="BL455" s="71">
        <v>6.923</v>
      </c>
      <c r="BM455" s="71">
        <v>0</v>
      </c>
      <c r="BN455" s="72"/>
      <c r="BO455" s="71">
        <v>0</v>
      </c>
      <c r="BP455" s="71">
        <v>0</v>
      </c>
      <c r="BQ455" s="71">
        <v>11</v>
      </c>
      <c r="BR455" s="71">
        <v>3</v>
      </c>
      <c r="BS455" s="71">
        <v>2</v>
      </c>
      <c r="BT455" s="71">
        <v>0</v>
      </c>
      <c r="BU455"/>
      <c r="BV455" s="70">
        <v>1656.193</v>
      </c>
      <c r="BW455" s="70">
        <v>0</v>
      </c>
      <c r="BX455" s="70">
        <v>0</v>
      </c>
      <c r="BY455" s="70">
        <v>8.2850000000000001</v>
      </c>
      <c r="BZ455" s="70">
        <v>4.3</v>
      </c>
      <c r="CA455" s="70">
        <v>0</v>
      </c>
      <c r="CB455" s="70">
        <v>0</v>
      </c>
      <c r="CC455" s="70">
        <v>0</v>
      </c>
      <c r="CD455" s="70">
        <v>0</v>
      </c>
    </row>
    <row r="456" spans="1:82">
      <c r="A456" s="70" t="s">
        <v>2195</v>
      </c>
      <c r="B456" s="70">
        <v>330</v>
      </c>
      <c r="C456" s="70">
        <v>7</v>
      </c>
      <c r="D456" s="70">
        <v>20</v>
      </c>
      <c r="E456" s="70">
        <v>2010</v>
      </c>
      <c r="F456" s="70" t="s">
        <v>177</v>
      </c>
      <c r="G456" s="70" t="s">
        <v>2188</v>
      </c>
      <c r="H456" s="70" t="s">
        <v>2189</v>
      </c>
      <c r="I456" s="148"/>
      <c r="J456" s="71">
        <v>1038.1550396884791</v>
      </c>
      <c r="K456" s="71">
        <v>5.0817532184731782</v>
      </c>
      <c r="L456" s="71">
        <v>20.186284861029272</v>
      </c>
      <c r="M456" s="71">
        <v>102.5185071268029</v>
      </c>
      <c r="N456" s="71">
        <v>72.339814398728606</v>
      </c>
      <c r="O456" s="71">
        <v>62.854235021628632</v>
      </c>
      <c r="P456" s="71">
        <v>61.347321313295147</v>
      </c>
      <c r="Q456" s="71">
        <v>3.4566875426444201</v>
      </c>
      <c r="R456" s="71">
        <v>63.5215489706329</v>
      </c>
      <c r="S456" s="71">
        <v>4.6694106089468166</v>
      </c>
      <c r="T456" s="72"/>
      <c r="U456" s="71">
        <v>76266074</v>
      </c>
      <c r="V456" s="71">
        <v>2846</v>
      </c>
      <c r="W456" s="71">
        <v>588</v>
      </c>
      <c r="X456" s="71">
        <v>23008</v>
      </c>
      <c r="Y456" s="71">
        <v>24251</v>
      </c>
      <c r="Z456" s="71">
        <v>31922</v>
      </c>
      <c r="AA456" s="71">
        <v>12039</v>
      </c>
      <c r="AB456" s="71">
        <v>56817</v>
      </c>
      <c r="AC456" s="71">
        <v>11092677</v>
      </c>
      <c r="AD456" s="71">
        <v>4.6694106089468166</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280.02499999999998</v>
      </c>
      <c r="BK456" s="71">
        <v>1526.2909999999999</v>
      </c>
      <c r="BL456" s="71">
        <v>2.8460000000000001</v>
      </c>
      <c r="BM456" s="71">
        <v>0</v>
      </c>
      <c r="BN456" s="72"/>
      <c r="BO456" s="71">
        <v>0</v>
      </c>
      <c r="BP456" s="71">
        <v>0</v>
      </c>
      <c r="BQ456" s="71">
        <v>11</v>
      </c>
      <c r="BR456" s="71">
        <v>4</v>
      </c>
      <c r="BS456" s="71">
        <v>1</v>
      </c>
      <c r="BT456" s="71">
        <v>0</v>
      </c>
      <c r="BU456"/>
      <c r="BV456" s="70">
        <v>1794.3510000000001</v>
      </c>
      <c r="BW456" s="70">
        <v>0</v>
      </c>
      <c r="BX456" s="70">
        <v>0</v>
      </c>
      <c r="BY456" s="70">
        <v>8.8539999999999992</v>
      </c>
      <c r="BZ456" s="70">
        <v>5.9569999999999999</v>
      </c>
      <c r="CA456" s="70">
        <v>0</v>
      </c>
      <c r="CB456" s="70">
        <v>0</v>
      </c>
      <c r="CC456" s="70">
        <v>0</v>
      </c>
      <c r="CD456" s="70">
        <v>0</v>
      </c>
    </row>
    <row r="457" spans="1:82">
      <c r="A457" s="70" t="s">
        <v>2196</v>
      </c>
      <c r="B457" s="70">
        <v>331</v>
      </c>
      <c r="C457" s="70">
        <v>8</v>
      </c>
      <c r="D457" s="70">
        <v>20</v>
      </c>
      <c r="E457" s="70">
        <v>2011</v>
      </c>
      <c r="F457" s="70" t="s">
        <v>178</v>
      </c>
      <c r="G457" s="70" t="s">
        <v>2188</v>
      </c>
      <c r="H457" s="70" t="s">
        <v>2189</v>
      </c>
      <c r="I457" s="148"/>
      <c r="J457" s="71">
        <v>1413.4598883166359</v>
      </c>
      <c r="K457" s="71">
        <v>8.0984951640812266</v>
      </c>
      <c r="L457" s="71">
        <v>26.25108840907011</v>
      </c>
      <c r="M457" s="71">
        <v>135.67231323541679</v>
      </c>
      <c r="N457" s="71">
        <v>99.265092166305536</v>
      </c>
      <c r="O457" s="71">
        <v>61.891624463295408</v>
      </c>
      <c r="P457" s="71">
        <v>58.609533451160125</v>
      </c>
      <c r="Q457" s="71">
        <v>3.9545464826772099</v>
      </c>
      <c r="R457" s="71">
        <v>60.981800662719891</v>
      </c>
      <c r="S457" s="71">
        <v>4.4009260781501292</v>
      </c>
      <c r="T457" s="72"/>
      <c r="U457" s="71">
        <v>95411930</v>
      </c>
      <c r="V457" s="71">
        <v>2846</v>
      </c>
      <c r="W457" s="71">
        <v>588</v>
      </c>
      <c r="X457" s="71">
        <v>23008</v>
      </c>
      <c r="Y457" s="71">
        <v>24284</v>
      </c>
      <c r="Z457" s="71">
        <v>32116</v>
      </c>
      <c r="AA457" s="71">
        <v>11844</v>
      </c>
      <c r="AB457" s="71">
        <v>56351</v>
      </c>
      <c r="AC457" s="71">
        <v>10631552</v>
      </c>
      <c r="AD457" s="71">
        <v>4.4009260781501292</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300.72699999999998</v>
      </c>
      <c r="BK457" s="71">
        <v>1559.425</v>
      </c>
      <c r="BL457" s="71">
        <v>4.4450000000000003</v>
      </c>
      <c r="BM457" s="71">
        <v>0</v>
      </c>
      <c r="BN457" s="72"/>
      <c r="BO457" s="71">
        <v>0</v>
      </c>
      <c r="BP457" s="71">
        <v>0</v>
      </c>
      <c r="BQ457" s="71">
        <v>12</v>
      </c>
      <c r="BR457" s="71">
        <v>4</v>
      </c>
      <c r="BS457" s="71">
        <v>2</v>
      </c>
      <c r="BT457" s="71">
        <v>0</v>
      </c>
      <c r="BU457"/>
      <c r="BV457" s="70">
        <v>1851.5250000000001</v>
      </c>
      <c r="BW457" s="70">
        <v>0</v>
      </c>
      <c r="BX457" s="70">
        <v>0</v>
      </c>
      <c r="BY457" s="70">
        <v>8.6880000000000006</v>
      </c>
      <c r="BZ457" s="70">
        <v>4.3840000000000003</v>
      </c>
      <c r="CA457" s="70">
        <v>0</v>
      </c>
      <c r="CB457" s="70">
        <v>0</v>
      </c>
      <c r="CC457" s="70">
        <v>0</v>
      </c>
      <c r="CD457" s="70">
        <v>0</v>
      </c>
    </row>
    <row r="458" spans="1:82">
      <c r="A458" s="70" t="s">
        <v>2197</v>
      </c>
      <c r="B458" s="70">
        <v>332</v>
      </c>
      <c r="C458" s="70">
        <v>9</v>
      </c>
      <c r="D458" s="70">
        <v>20</v>
      </c>
      <c r="E458" s="70">
        <v>2012</v>
      </c>
      <c r="F458" s="70" t="s">
        <v>179</v>
      </c>
      <c r="G458" s="70" t="s">
        <v>2188</v>
      </c>
      <c r="H458" s="70" t="s">
        <v>2189</v>
      </c>
      <c r="I458" s="148"/>
      <c r="J458" s="71">
        <v>1443.328407693371</v>
      </c>
      <c r="K458" s="71">
        <v>8.1214598680298291</v>
      </c>
      <c r="L458" s="71">
        <v>27.55502449775873</v>
      </c>
      <c r="M458" s="71">
        <v>148.4767773014095</v>
      </c>
      <c r="N458" s="71">
        <v>129.4556892081134</v>
      </c>
      <c r="O458" s="71">
        <v>62.127311639161007</v>
      </c>
      <c r="P458" s="71">
        <v>58.385612098319839</v>
      </c>
      <c r="Q458" s="71">
        <v>4.2876905401039904</v>
      </c>
      <c r="R458" s="71">
        <v>65.822275355188111</v>
      </c>
      <c r="S458" s="71">
        <v>5.5679404521666616</v>
      </c>
      <c r="T458" s="72"/>
      <c r="U458" s="71">
        <v>99157568</v>
      </c>
      <c r="V458" s="71">
        <v>2846</v>
      </c>
      <c r="W458" s="71">
        <v>588</v>
      </c>
      <c r="X458" s="71">
        <v>23008</v>
      </c>
      <c r="Y458" s="71">
        <v>24616</v>
      </c>
      <c r="Z458" s="71">
        <v>32494</v>
      </c>
      <c r="AA458" s="71">
        <v>11732</v>
      </c>
      <c r="AB458" s="71">
        <v>56235</v>
      </c>
      <c r="AC458" s="71">
        <v>11178216</v>
      </c>
      <c r="AD458" s="71">
        <v>5.5679404521666616</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320.47199999999998</v>
      </c>
      <c r="BK458" s="71">
        <v>1665.838</v>
      </c>
      <c r="BL458" s="71">
        <v>14.484</v>
      </c>
      <c r="BM458" s="71">
        <v>0</v>
      </c>
      <c r="BN458" s="72"/>
      <c r="BO458" s="71">
        <v>0</v>
      </c>
      <c r="BP458" s="71">
        <v>0</v>
      </c>
      <c r="BQ458" s="71">
        <v>12</v>
      </c>
      <c r="BR458" s="71">
        <v>4</v>
      </c>
      <c r="BS458" s="71">
        <v>4</v>
      </c>
      <c r="BT458" s="71">
        <v>0</v>
      </c>
      <c r="BU458"/>
      <c r="BV458" s="70">
        <v>1987.3240000000001</v>
      </c>
      <c r="BW458" s="70">
        <v>0</v>
      </c>
      <c r="BX458" s="70">
        <v>0</v>
      </c>
      <c r="BY458" s="70">
        <v>8.98</v>
      </c>
      <c r="BZ458" s="70">
        <v>4.49</v>
      </c>
      <c r="CA458" s="70">
        <v>0</v>
      </c>
      <c r="CB458" s="70">
        <v>0</v>
      </c>
      <c r="CC458" s="70">
        <v>0</v>
      </c>
      <c r="CD458" s="70">
        <v>0</v>
      </c>
    </row>
    <row r="459" spans="1:82">
      <c r="A459" s="70" t="s">
        <v>2198</v>
      </c>
      <c r="B459" s="70">
        <v>333</v>
      </c>
      <c r="C459" s="70">
        <v>10</v>
      </c>
      <c r="D459" s="70">
        <v>20</v>
      </c>
      <c r="E459" s="70">
        <v>2013</v>
      </c>
      <c r="F459" s="70" t="s">
        <v>180</v>
      </c>
      <c r="G459" s="70" t="s">
        <v>2188</v>
      </c>
      <c r="H459" s="70" t="s">
        <v>2189</v>
      </c>
      <c r="I459" s="148"/>
      <c r="J459" s="71">
        <v>591.90108846347323</v>
      </c>
      <c r="K459" s="71">
        <v>6.6331241095978903</v>
      </c>
      <c r="L459" s="71">
        <v>24.586984918608071</v>
      </c>
      <c r="M459" s="71">
        <v>148.53760018535539</v>
      </c>
      <c r="N459" s="71">
        <v>139.79530223660069</v>
      </c>
      <c r="O459" s="71">
        <v>60.033881961592151</v>
      </c>
      <c r="P459" s="71">
        <v>58.560651232839177</v>
      </c>
      <c r="Q459" s="71">
        <v>4.3213537871315504</v>
      </c>
      <c r="R459" s="71">
        <v>64.322414151864976</v>
      </c>
      <c r="S459" s="71">
        <v>5.3380051906040427</v>
      </c>
      <c r="T459" s="72"/>
      <c r="U459" s="71">
        <v>31286402</v>
      </c>
      <c r="V459" s="71">
        <v>2846</v>
      </c>
      <c r="W459" s="71">
        <v>588</v>
      </c>
      <c r="X459" s="71">
        <v>23008</v>
      </c>
      <c r="Y459" s="71">
        <v>24573</v>
      </c>
      <c r="Z459" s="71">
        <v>32801</v>
      </c>
      <c r="AA459" s="71">
        <v>11723</v>
      </c>
      <c r="AB459" s="71">
        <v>55864</v>
      </c>
      <c r="AC459" s="71">
        <v>10662843</v>
      </c>
      <c r="AD459" s="71">
        <v>5.3380051906040427</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349.37900000000002</v>
      </c>
      <c r="BK459" s="71">
        <v>1164.4359999999999</v>
      </c>
      <c r="BL459" s="71">
        <v>17.213000000000001</v>
      </c>
      <c r="BM459" s="71">
        <v>0</v>
      </c>
      <c r="BN459" s="72"/>
      <c r="BO459" s="71">
        <v>0</v>
      </c>
      <c r="BP459" s="71">
        <v>0</v>
      </c>
      <c r="BQ459" s="71">
        <v>12</v>
      </c>
      <c r="BR459" s="71">
        <v>4</v>
      </c>
      <c r="BS459" s="71">
        <v>4</v>
      </c>
      <c r="BT459" s="71">
        <v>0</v>
      </c>
      <c r="BU459"/>
      <c r="BV459" s="70">
        <v>1521.77</v>
      </c>
      <c r="BW459" s="70">
        <v>0</v>
      </c>
      <c r="BX459" s="70">
        <v>0</v>
      </c>
      <c r="BY459" s="70">
        <v>9.2579999999999991</v>
      </c>
      <c r="BZ459" s="70">
        <v>0</v>
      </c>
      <c r="CA459" s="70">
        <v>0</v>
      </c>
      <c r="CB459" s="70">
        <v>0</v>
      </c>
      <c r="CC459" s="70">
        <v>0</v>
      </c>
      <c r="CD459" s="70">
        <v>0</v>
      </c>
    </row>
    <row r="460" spans="1:82">
      <c r="A460" s="70" t="s">
        <v>2199</v>
      </c>
      <c r="B460" s="70">
        <v>334</v>
      </c>
      <c r="C460" s="70">
        <v>11</v>
      </c>
      <c r="D460" s="70">
        <v>20</v>
      </c>
      <c r="E460" s="70">
        <v>2014</v>
      </c>
      <c r="F460" s="70" t="s">
        <v>181</v>
      </c>
      <c r="G460" s="70" t="s">
        <v>2188</v>
      </c>
      <c r="H460" s="70" t="s">
        <v>2189</v>
      </c>
      <c r="I460" s="148"/>
      <c r="J460" s="71">
        <v>512.45785325039515</v>
      </c>
      <c r="K460" s="71">
        <v>5.3462992568351444</v>
      </c>
      <c r="L460" s="71">
        <v>19.093125550958799</v>
      </c>
      <c r="M460" s="71">
        <v>127.41942813380641</v>
      </c>
      <c r="N460" s="71">
        <v>118.39141468452</v>
      </c>
      <c r="O460" s="71">
        <v>57.695289843775107</v>
      </c>
      <c r="P460" s="71">
        <v>58.367928977232786</v>
      </c>
      <c r="Q460" s="71">
        <v>4.10177376902885</v>
      </c>
      <c r="R460" s="71">
        <v>57.115240341797367</v>
      </c>
      <c r="S460" s="71">
        <v>6.3154134471866348</v>
      </c>
      <c r="T460" s="72"/>
      <c r="U460" s="71">
        <v>29947191</v>
      </c>
      <c r="V460" s="71">
        <v>2011</v>
      </c>
      <c r="W460" s="71">
        <v>384</v>
      </c>
      <c r="X460" s="71">
        <v>21647</v>
      </c>
      <c r="Y460" s="71">
        <v>24563</v>
      </c>
      <c r="Z460" s="71">
        <v>33201</v>
      </c>
      <c r="AA460" s="71">
        <v>11624</v>
      </c>
      <c r="AB460" s="71">
        <v>55267</v>
      </c>
      <c r="AC460" s="71">
        <v>9497868</v>
      </c>
      <c r="AD460" s="71">
        <v>6.3154134471866348</v>
      </c>
      <c r="AE460" s="72"/>
      <c r="AF460" s="71"/>
      <c r="AG460" s="71"/>
      <c r="AH460" s="71"/>
      <c r="AI460" s="71"/>
      <c r="AJ460" s="71"/>
      <c r="AK460" s="71"/>
      <c r="AL460" s="71"/>
      <c r="AM460" s="71"/>
      <c r="AN460" s="71"/>
      <c r="AO460" s="71"/>
      <c r="AP460" s="71"/>
      <c r="AQ460" s="72"/>
      <c r="AR460" s="71">
        <v>1082</v>
      </c>
      <c r="AS460" s="71">
        <v>257</v>
      </c>
      <c r="AT460" s="71">
        <v>0</v>
      </c>
      <c r="AU460" s="71">
        <v>0</v>
      </c>
      <c r="AV460" s="71">
        <v>0</v>
      </c>
      <c r="AW460" s="71">
        <v>0</v>
      </c>
      <c r="AX460" s="71"/>
      <c r="AY460" s="72"/>
      <c r="AZ460" s="71">
        <v>4690.2729999999992</v>
      </c>
      <c r="BA460" s="71">
        <v>30880.16</v>
      </c>
      <c r="BB460" s="71">
        <v>0</v>
      </c>
      <c r="BC460" s="71">
        <v>0</v>
      </c>
      <c r="BD460" s="71">
        <v>0</v>
      </c>
      <c r="BE460" s="71">
        <v>0</v>
      </c>
      <c r="BF460" s="71"/>
      <c r="BG460" s="72"/>
      <c r="BH460" s="71">
        <v>0</v>
      </c>
      <c r="BI460" s="71">
        <v>0</v>
      </c>
      <c r="BJ460" s="71">
        <v>458.11</v>
      </c>
      <c r="BK460" s="71">
        <v>840.28499999999997</v>
      </c>
      <c r="BL460" s="71">
        <v>16.655000000000001</v>
      </c>
      <c r="BM460" s="71">
        <v>0</v>
      </c>
      <c r="BN460" s="72"/>
      <c r="BO460" s="71">
        <v>0</v>
      </c>
      <c r="BP460" s="71">
        <v>0</v>
      </c>
      <c r="BQ460" s="71">
        <v>13</v>
      </c>
      <c r="BR460" s="71">
        <v>3</v>
      </c>
      <c r="BS460" s="71">
        <v>4</v>
      </c>
      <c r="BT460" s="71">
        <v>0</v>
      </c>
      <c r="BU460"/>
      <c r="BV460" s="70">
        <v>1304.7149999999999</v>
      </c>
      <c r="BW460" s="70">
        <v>0</v>
      </c>
      <c r="BX460" s="70">
        <v>0</v>
      </c>
      <c r="BY460" s="70">
        <v>9.3260000000000005</v>
      </c>
      <c r="BZ460" s="70">
        <v>1.0089999999999999</v>
      </c>
      <c r="CA460" s="70">
        <v>0</v>
      </c>
      <c r="CB460" s="70">
        <v>0</v>
      </c>
      <c r="CC460" s="70">
        <v>0</v>
      </c>
      <c r="CD460" s="70">
        <v>0</v>
      </c>
    </row>
    <row r="461" spans="1:82">
      <c r="A461" s="70" t="s">
        <v>2200</v>
      </c>
      <c r="B461" s="70">
        <v>335</v>
      </c>
      <c r="C461" s="70">
        <v>12</v>
      </c>
      <c r="D461" s="70">
        <v>20</v>
      </c>
      <c r="E461" s="70">
        <v>2015</v>
      </c>
      <c r="F461" s="70" t="s">
        <v>182</v>
      </c>
      <c r="G461" s="70" t="s">
        <v>2188</v>
      </c>
      <c r="H461" s="70" t="s">
        <v>2189</v>
      </c>
      <c r="I461" s="148"/>
      <c r="J461" s="71">
        <v>489.89215570319038</v>
      </c>
      <c r="K461" s="71">
        <v>5.1180658026141721</v>
      </c>
      <c r="L461" s="71">
        <v>22.529956554529871</v>
      </c>
      <c r="M461" s="71">
        <v>133.016556216445</v>
      </c>
      <c r="N461" s="71">
        <v>100.34822416089411</v>
      </c>
      <c r="O461" s="71">
        <v>57.308841314394954</v>
      </c>
      <c r="P461" s="71">
        <v>58.08739879879424</v>
      </c>
      <c r="Q461" s="71">
        <v>3.9812974092746098</v>
      </c>
      <c r="R461" s="71">
        <v>55.727729167902986</v>
      </c>
      <c r="S461" s="71">
        <v>6.0069852990785382</v>
      </c>
      <c r="T461" s="72"/>
      <c r="U461" s="71">
        <v>30928565</v>
      </c>
      <c r="V461" s="71">
        <v>2011</v>
      </c>
      <c r="W461" s="71">
        <v>384</v>
      </c>
      <c r="X461" s="71">
        <v>21647</v>
      </c>
      <c r="Y461" s="71">
        <v>24663</v>
      </c>
      <c r="Z461" s="71">
        <v>33296</v>
      </c>
      <c r="AA461" s="71">
        <v>11559</v>
      </c>
      <c r="AB461" s="71">
        <v>54798</v>
      </c>
      <c r="AC461" s="71">
        <v>9525746</v>
      </c>
      <c r="AD461" s="71">
        <v>6.0069852990785382</v>
      </c>
      <c r="AE461" s="72"/>
      <c r="AF461" s="71">
        <v>304988004.47616529</v>
      </c>
      <c r="AG461" s="71">
        <v>3547703.3491365709</v>
      </c>
      <c r="AH461" s="71">
        <v>4517301.385753436</v>
      </c>
      <c r="AI461" s="71">
        <v>132135711.4054496</v>
      </c>
      <c r="AJ461" s="71">
        <v>137044054.93780351</v>
      </c>
      <c r="AK461" s="71">
        <v>0</v>
      </c>
      <c r="AL461" s="71">
        <v>0</v>
      </c>
      <c r="AM461" s="71">
        <v>7509836.0310355369</v>
      </c>
      <c r="AN461" s="71">
        <v>0</v>
      </c>
      <c r="AO461" s="71">
        <v>0</v>
      </c>
      <c r="AP461" s="71">
        <v>589742611.58534396</v>
      </c>
      <c r="AQ461" s="72"/>
      <c r="AR461" s="71">
        <v>1159</v>
      </c>
      <c r="AS461" s="71">
        <v>350</v>
      </c>
      <c r="AT461" s="71">
        <v>0</v>
      </c>
      <c r="AU461" s="71">
        <v>0</v>
      </c>
      <c r="AV461" s="71">
        <v>0</v>
      </c>
      <c r="AW461" s="71">
        <v>0</v>
      </c>
      <c r="AX461" s="71"/>
      <c r="AY461" s="72"/>
      <c r="AZ461" s="71">
        <v>5118.076</v>
      </c>
      <c r="BA461" s="71">
        <v>47962.16</v>
      </c>
      <c r="BB461" s="71">
        <v>0</v>
      </c>
      <c r="BC461" s="71">
        <v>0</v>
      </c>
      <c r="BD461" s="71">
        <v>0</v>
      </c>
      <c r="BE461" s="71">
        <v>0</v>
      </c>
      <c r="BF461" s="71"/>
      <c r="BG461" s="72"/>
      <c r="BH461" s="71">
        <v>0</v>
      </c>
      <c r="BI461" s="71">
        <v>0</v>
      </c>
      <c r="BJ461" s="71">
        <v>308.13600000000002</v>
      </c>
      <c r="BK461" s="71">
        <v>907.07799999999997</v>
      </c>
      <c r="BL461" s="71">
        <v>15.367000000000001</v>
      </c>
      <c r="BM461" s="71">
        <v>0</v>
      </c>
      <c r="BN461" s="72"/>
      <c r="BO461" s="71">
        <v>0</v>
      </c>
      <c r="BP461" s="71">
        <v>0</v>
      </c>
      <c r="BQ461" s="71">
        <v>13</v>
      </c>
      <c r="BR461" s="71">
        <v>3</v>
      </c>
      <c r="BS461" s="71">
        <v>4</v>
      </c>
      <c r="BT461" s="71">
        <v>0</v>
      </c>
      <c r="BU461"/>
      <c r="BV461" s="70">
        <v>1218.4290000000001</v>
      </c>
      <c r="BW461" s="70">
        <v>0</v>
      </c>
      <c r="BX461" s="70">
        <v>0</v>
      </c>
      <c r="BY461" s="70">
        <v>11.14</v>
      </c>
      <c r="BZ461" s="70">
        <v>1.012</v>
      </c>
      <c r="CA461" s="70">
        <v>0</v>
      </c>
      <c r="CB461" s="70">
        <v>0</v>
      </c>
      <c r="CC461" s="70">
        <v>0</v>
      </c>
      <c r="CD461" s="70">
        <v>0</v>
      </c>
    </row>
    <row r="462" spans="1:82">
      <c r="A462" s="70" t="s">
        <v>2201</v>
      </c>
      <c r="B462" s="70">
        <v>336</v>
      </c>
      <c r="C462" s="70">
        <v>13</v>
      </c>
      <c r="D462" s="70">
        <v>20</v>
      </c>
      <c r="E462" s="70">
        <v>2016</v>
      </c>
      <c r="F462" s="70" t="s">
        <v>155</v>
      </c>
      <c r="G462" s="1064" t="s">
        <v>2188</v>
      </c>
      <c r="H462" s="70" t="s">
        <v>2189</v>
      </c>
      <c r="I462" s="148"/>
      <c r="J462" s="71">
        <v>480.82077320209697</v>
      </c>
      <c r="K462" s="71">
        <v>4.7492888416419694</v>
      </c>
      <c r="L462" s="71">
        <v>24.470779145310452</v>
      </c>
      <c r="M462" s="71">
        <v>99.699028740150169</v>
      </c>
      <c r="N462" s="71">
        <v>86.726319914602158</v>
      </c>
      <c r="O462" s="71">
        <v>56.810146317757521</v>
      </c>
      <c r="P462" s="71">
        <v>57.123993778751867</v>
      </c>
      <c r="Q462" s="71">
        <v>3.829809814153518</v>
      </c>
      <c r="R462" s="71">
        <v>52.849709483234278</v>
      </c>
      <c r="S462" s="71">
        <v>6.8087113404088058</v>
      </c>
      <c r="T462" s="72"/>
      <c r="U462" s="71">
        <v>32612824</v>
      </c>
      <c r="V462" s="71">
        <v>2011</v>
      </c>
      <c r="W462" s="71">
        <v>384</v>
      </c>
      <c r="X462" s="71">
        <v>21647</v>
      </c>
      <c r="Y462" s="71">
        <v>24624</v>
      </c>
      <c r="Z462" s="71">
        <v>33412</v>
      </c>
      <c r="AA462" s="71">
        <v>11757</v>
      </c>
      <c r="AB462" s="71">
        <v>54222</v>
      </c>
      <c r="AC462" s="71">
        <v>9026210.1546756048</v>
      </c>
      <c r="AD462" s="71">
        <v>6.8087113404088058</v>
      </c>
      <c r="AE462" s="72"/>
      <c r="AF462" s="71">
        <v>319524502.56657243</v>
      </c>
      <c r="AG462" s="71">
        <v>3477444.9213005472</v>
      </c>
      <c r="AH462" s="71">
        <v>4104791.9245303529</v>
      </c>
      <c r="AI462" s="71">
        <v>151235573.56973839</v>
      </c>
      <c r="AJ462" s="71">
        <v>138663968.5578205</v>
      </c>
      <c r="AK462" s="71">
        <v>0</v>
      </c>
      <c r="AL462" s="71">
        <v>0</v>
      </c>
      <c r="AM462" s="71">
        <v>7436670.7256234447</v>
      </c>
      <c r="AN462" s="71">
        <v>0</v>
      </c>
      <c r="AO462" s="71">
        <v>0</v>
      </c>
      <c r="AP462" s="71">
        <v>624442952.26558578</v>
      </c>
      <c r="AQ462" s="72"/>
      <c r="AR462" s="71">
        <v>1235</v>
      </c>
      <c r="AS462" s="71">
        <v>406</v>
      </c>
      <c r="AT462" s="71">
        <v>0</v>
      </c>
      <c r="AU462" s="71">
        <v>0</v>
      </c>
      <c r="AV462" s="71">
        <v>0</v>
      </c>
      <c r="AW462" s="71">
        <v>0</v>
      </c>
      <c r="AX462" s="71"/>
      <c r="AY462" s="72"/>
      <c r="AZ462" s="71">
        <v>5527.3760000000002</v>
      </c>
      <c r="BA462" s="71">
        <v>53031.360000000001</v>
      </c>
      <c r="BB462" s="71">
        <v>0</v>
      </c>
      <c r="BC462" s="71">
        <v>0</v>
      </c>
      <c r="BD462" s="71">
        <v>0</v>
      </c>
      <c r="BE462" s="71">
        <v>0</v>
      </c>
      <c r="BF462" s="71"/>
      <c r="BG462" s="72"/>
      <c r="BH462" s="71">
        <v>0</v>
      </c>
      <c r="BI462" s="71">
        <v>0</v>
      </c>
      <c r="BJ462" s="71">
        <v>290.928</v>
      </c>
      <c r="BK462" s="71">
        <v>95.308999999999997</v>
      </c>
      <c r="BL462" s="71">
        <v>15.05</v>
      </c>
      <c r="BM462" s="71">
        <v>0</v>
      </c>
      <c r="BN462" s="72"/>
      <c r="BO462" s="71">
        <v>0</v>
      </c>
      <c r="BP462" s="71">
        <v>0</v>
      </c>
      <c r="BQ462" s="71">
        <v>13</v>
      </c>
      <c r="BR462" s="71">
        <v>2</v>
      </c>
      <c r="BS462" s="71">
        <v>4</v>
      </c>
      <c r="BT462" s="71">
        <v>0</v>
      </c>
      <c r="BU462"/>
      <c r="BV462" s="70">
        <v>401.28699999999998</v>
      </c>
      <c r="BW462" s="70">
        <v>0</v>
      </c>
      <c r="BX462" s="70">
        <v>0</v>
      </c>
      <c r="BY462" s="70">
        <v>0</v>
      </c>
      <c r="BZ462" s="70">
        <v>0</v>
      </c>
      <c r="CA462" s="70">
        <v>0</v>
      </c>
      <c r="CB462" s="70">
        <v>0</v>
      </c>
      <c r="CC462" s="70">
        <v>0</v>
      </c>
      <c r="CD462" s="70">
        <v>0</v>
      </c>
    </row>
    <row r="463" spans="1:82">
      <c r="A463" s="70" t="s">
        <v>2202</v>
      </c>
      <c r="B463" s="70">
        <v>337</v>
      </c>
      <c r="C463" s="70">
        <v>14</v>
      </c>
      <c r="D463" s="70">
        <v>20</v>
      </c>
      <c r="E463" s="70">
        <v>2017</v>
      </c>
      <c r="F463" s="70" t="s">
        <v>156</v>
      </c>
      <c r="G463" s="1064" t="s">
        <v>2188</v>
      </c>
      <c r="H463" s="70" t="s">
        <v>2189</v>
      </c>
      <c r="I463" s="148"/>
      <c r="J463" s="71">
        <v>560.35345832452742</v>
      </c>
      <c r="K463" s="71">
        <v>4.656611990796848</v>
      </c>
      <c r="L463" s="71">
        <v>23.116037357542599</v>
      </c>
      <c r="M463" s="71">
        <v>84.58770459735014</v>
      </c>
      <c r="N463" s="71">
        <v>91.756740032901888</v>
      </c>
      <c r="O463" s="71">
        <v>55.692469736798571</v>
      </c>
      <c r="P463" s="71">
        <v>56.950423479362698</v>
      </c>
      <c r="Q463" s="71">
        <v>3.6744826721766501</v>
      </c>
      <c r="R463" s="71">
        <v>53.612476810949559</v>
      </c>
      <c r="S463" s="71">
        <v>7.170701529257224</v>
      </c>
      <c r="T463" s="72"/>
      <c r="U463" s="71">
        <v>39545713</v>
      </c>
      <c r="V463" s="71">
        <v>2011</v>
      </c>
      <c r="W463" s="71">
        <v>384</v>
      </c>
      <c r="X463" s="71">
        <v>21647</v>
      </c>
      <c r="Y463" s="71">
        <v>24670</v>
      </c>
      <c r="Z463" s="71">
        <v>33298</v>
      </c>
      <c r="AA463" s="71">
        <v>11796</v>
      </c>
      <c r="AB463" s="71">
        <v>53797</v>
      </c>
      <c r="AC463" s="71">
        <v>9338166.9999999981</v>
      </c>
      <c r="AD463" s="71">
        <v>7.170701529257224</v>
      </c>
      <c r="AE463" s="72"/>
      <c r="AF463" s="71">
        <v>380912099.46213359</v>
      </c>
      <c r="AG463" s="71">
        <v>3449150.9894984309</v>
      </c>
      <c r="AH463" s="71">
        <v>5183276.7203992428</v>
      </c>
      <c r="AI463" s="71">
        <v>125773747.6331227</v>
      </c>
      <c r="AJ463" s="71">
        <v>141685132.75009301</v>
      </c>
      <c r="AK463" s="71">
        <v>0</v>
      </c>
      <c r="AL463" s="71">
        <v>0</v>
      </c>
      <c r="AM463" s="71">
        <v>7389926.1603915589</v>
      </c>
      <c r="AN463" s="71">
        <v>0</v>
      </c>
      <c r="AO463" s="71">
        <v>0</v>
      </c>
      <c r="AP463" s="71">
        <v>664393333.71563852</v>
      </c>
      <c r="AQ463" s="72"/>
      <c r="AR463" s="71">
        <v>1291</v>
      </c>
      <c r="AS463" s="71">
        <v>449</v>
      </c>
      <c r="AT463" s="71">
        <v>0</v>
      </c>
      <c r="AU463" s="71">
        <v>0</v>
      </c>
      <c r="AV463" s="71">
        <v>0</v>
      </c>
      <c r="AW463" s="71">
        <v>0</v>
      </c>
      <c r="AX463" s="71"/>
      <c r="AY463" s="72"/>
      <c r="AZ463" s="71">
        <v>5836.0059999999994</v>
      </c>
      <c r="BA463" s="71">
        <v>55246.66</v>
      </c>
      <c r="BB463" s="71">
        <v>0</v>
      </c>
      <c r="BC463" s="71">
        <v>0</v>
      </c>
      <c r="BD463" s="71">
        <v>0</v>
      </c>
      <c r="BE463" s="71">
        <v>0</v>
      </c>
      <c r="BF463" s="71"/>
      <c r="BG463" s="72"/>
      <c r="BH463" s="71">
        <v>0</v>
      </c>
      <c r="BI463" s="71">
        <v>0</v>
      </c>
      <c r="BJ463" s="71">
        <v>277.94499999999999</v>
      </c>
      <c r="BK463" s="71">
        <v>860.53099999999995</v>
      </c>
      <c r="BL463" s="71">
        <v>9.6340000000000003</v>
      </c>
      <c r="BM463" s="71">
        <v>0</v>
      </c>
      <c r="BN463" s="72"/>
      <c r="BO463" s="71">
        <v>0</v>
      </c>
      <c r="BP463" s="71">
        <v>0</v>
      </c>
      <c r="BQ463" s="71">
        <v>13</v>
      </c>
      <c r="BR463" s="71">
        <v>3</v>
      </c>
      <c r="BS463" s="71">
        <v>3</v>
      </c>
      <c r="BT463" s="71">
        <v>0</v>
      </c>
      <c r="BU463"/>
      <c r="BV463" s="70">
        <v>1135.9770000000001</v>
      </c>
      <c r="BW463" s="70">
        <v>0</v>
      </c>
      <c r="BX463" s="70">
        <v>0</v>
      </c>
      <c r="BY463" s="70">
        <v>10.965999999999999</v>
      </c>
      <c r="BZ463" s="70">
        <v>1.167</v>
      </c>
      <c r="CA463" s="70">
        <v>0</v>
      </c>
      <c r="CB463" s="70">
        <v>0</v>
      </c>
      <c r="CC463" s="70">
        <v>0</v>
      </c>
      <c r="CD463" s="70">
        <v>0</v>
      </c>
    </row>
    <row r="464" spans="1:82">
      <c r="A464" s="70" t="s">
        <v>2203</v>
      </c>
      <c r="B464" s="70">
        <v>338</v>
      </c>
      <c r="C464" s="70">
        <v>15</v>
      </c>
      <c r="D464" s="70">
        <v>20</v>
      </c>
      <c r="E464" s="70">
        <v>2018</v>
      </c>
      <c r="F464" s="70" t="s">
        <v>183</v>
      </c>
      <c r="G464" s="70" t="s">
        <v>2188</v>
      </c>
      <c r="H464" s="70" t="s">
        <v>2189</v>
      </c>
      <c r="I464" s="148"/>
      <c r="J464" s="71">
        <v>545.88847604675448</v>
      </c>
      <c r="K464" s="71">
        <v>4.3837672165849444</v>
      </c>
      <c r="L464" s="71">
        <v>21.568063264882195</v>
      </c>
      <c r="M464" s="71">
        <v>87.484401269104836</v>
      </c>
      <c r="N464" s="71">
        <v>82.495685856677227</v>
      </c>
      <c r="O464" s="71">
        <v>54.258824633845101</v>
      </c>
      <c r="P464" s="71">
        <v>56.087172566032372</v>
      </c>
      <c r="Q464" s="71">
        <v>3.3749659966622199</v>
      </c>
      <c r="R464" s="71">
        <v>50.460921142597932</v>
      </c>
      <c r="S464" s="71">
        <v>7.6490646607235444</v>
      </c>
      <c r="T464" s="72"/>
      <c r="U464" s="71">
        <v>42535566</v>
      </c>
      <c r="V464" s="71">
        <v>2011</v>
      </c>
      <c r="W464" s="71">
        <v>384</v>
      </c>
      <c r="X464" s="71">
        <v>21647</v>
      </c>
      <c r="Y464" s="71">
        <v>24713</v>
      </c>
      <c r="Z464" s="71">
        <v>33062</v>
      </c>
      <c r="AA464" s="71">
        <v>11734</v>
      </c>
      <c r="AB464" s="71">
        <v>53249</v>
      </c>
      <c r="AC464" s="71">
        <v>8754786</v>
      </c>
      <c r="AD464" s="71">
        <v>7.6490646607235444</v>
      </c>
      <c r="AE464" s="72"/>
      <c r="AF464" s="71">
        <v>357191769.05349201</v>
      </c>
      <c r="AG464" s="71">
        <v>3072687.303855937</v>
      </c>
      <c r="AH464" s="71">
        <v>4774952.9890158949</v>
      </c>
      <c r="AI464" s="71">
        <v>131564749.7422536</v>
      </c>
      <c r="AJ464" s="71">
        <v>130210830.4623553</v>
      </c>
      <c r="AK464" s="71">
        <v>0</v>
      </c>
      <c r="AL464" s="71">
        <v>0</v>
      </c>
      <c r="AM464" s="71">
        <v>7329783.9942845898</v>
      </c>
      <c r="AN464" s="71">
        <v>0</v>
      </c>
      <c r="AO464" s="71">
        <v>0</v>
      </c>
      <c r="AP464" s="71">
        <v>634144773.54525733</v>
      </c>
      <c r="AQ464" s="72"/>
      <c r="AR464" s="71">
        <v>1381</v>
      </c>
      <c r="AS464" s="71">
        <v>483</v>
      </c>
      <c r="AT464" s="71">
        <v>0</v>
      </c>
      <c r="AU464" s="71">
        <v>0</v>
      </c>
      <c r="AV464" s="71">
        <v>0</v>
      </c>
      <c r="AW464" s="71">
        <v>0</v>
      </c>
      <c r="AX464" s="71"/>
      <c r="AY464" s="72"/>
      <c r="AZ464" s="71">
        <v>6314.3810000000012</v>
      </c>
      <c r="BA464" s="71">
        <v>57542.26</v>
      </c>
      <c r="BB464" s="71">
        <v>0</v>
      </c>
      <c r="BC464" s="71">
        <v>0</v>
      </c>
      <c r="BD464" s="71">
        <v>0</v>
      </c>
      <c r="BE464" s="71">
        <v>0</v>
      </c>
      <c r="BF464" s="71"/>
      <c r="BG464" s="72"/>
      <c r="BH464" s="71">
        <v>0</v>
      </c>
      <c r="BI464" s="71">
        <v>0</v>
      </c>
      <c r="BJ464" s="71">
        <v>266.42899999999997</v>
      </c>
      <c r="BK464" s="71">
        <v>872.29</v>
      </c>
      <c r="BL464" s="71">
        <v>9.4090000000000007</v>
      </c>
      <c r="BM464" s="71">
        <v>0</v>
      </c>
      <c r="BN464" s="72"/>
      <c r="BO464" s="71">
        <v>0</v>
      </c>
      <c r="BP464" s="71">
        <v>0</v>
      </c>
      <c r="BQ464" s="71">
        <v>12</v>
      </c>
      <c r="BR464" s="71">
        <v>3</v>
      </c>
      <c r="BS464" s="71">
        <v>3</v>
      </c>
      <c r="BT464" s="71">
        <v>0</v>
      </c>
      <c r="BU464"/>
      <c r="BV464" s="70">
        <v>1135.597</v>
      </c>
      <c r="BW464" s="70">
        <v>0</v>
      </c>
      <c r="BX464" s="70">
        <v>0</v>
      </c>
      <c r="BY464" s="70">
        <v>11.391999999999999</v>
      </c>
      <c r="BZ464" s="70">
        <v>1.139</v>
      </c>
      <c r="CA464" s="70">
        <v>0</v>
      </c>
      <c r="CB464" s="70">
        <v>0</v>
      </c>
      <c r="CC464" s="70">
        <v>0</v>
      </c>
      <c r="CD464" s="70">
        <v>0</v>
      </c>
    </row>
    <row r="465" spans="1:82">
      <c r="A465" s="70" t="s">
        <v>2204</v>
      </c>
      <c r="B465" s="70">
        <v>339</v>
      </c>
      <c r="C465" s="70">
        <v>16</v>
      </c>
      <c r="D465" s="70">
        <v>20</v>
      </c>
      <c r="E465" s="70">
        <v>2019</v>
      </c>
      <c r="F465" s="70" t="s">
        <v>158</v>
      </c>
      <c r="G465" s="70" t="s">
        <v>2188</v>
      </c>
      <c r="H465" s="70" t="s">
        <v>2189</v>
      </c>
      <c r="I465" s="148"/>
      <c r="J465" s="71">
        <v>461.70172150587615</v>
      </c>
      <c r="K465" s="71">
        <v>3.6947574115989132</v>
      </c>
      <c r="L465" s="71">
        <v>21.204932453202606</v>
      </c>
      <c r="M465" s="71">
        <v>68.164097500053998</v>
      </c>
      <c r="N465" s="71">
        <v>62.22851008023904</v>
      </c>
      <c r="O465" s="71">
        <v>52.610981318608893</v>
      </c>
      <c r="P465" s="71">
        <v>55.407306434263255</v>
      </c>
      <c r="Q465" s="71">
        <v>3.2578059101654899</v>
      </c>
      <c r="R465" s="71">
        <v>48.08331734241127</v>
      </c>
      <c r="S465" s="71">
        <v>6.2652647469238021</v>
      </c>
      <c r="T465" s="72"/>
      <c r="U465" s="71">
        <v>40527486</v>
      </c>
      <c r="V465" s="71">
        <v>2011</v>
      </c>
      <c r="W465" s="71">
        <v>384</v>
      </c>
      <c r="X465" s="71">
        <v>21647</v>
      </c>
      <c r="Y465" s="71">
        <v>24800</v>
      </c>
      <c r="Z465" s="71">
        <v>32938</v>
      </c>
      <c r="AA465" s="71">
        <v>11505</v>
      </c>
      <c r="AB465" s="71">
        <v>52792</v>
      </c>
      <c r="AC465" s="71">
        <v>8478917</v>
      </c>
      <c r="AD465" s="71">
        <v>6.2652647469238021</v>
      </c>
      <c r="AE465" s="72"/>
      <c r="AF465" s="71">
        <v>350299349.86614048</v>
      </c>
      <c r="AG465" s="71">
        <v>2969540.8985563479</v>
      </c>
      <c r="AH465" s="71">
        <v>5293342.051204375</v>
      </c>
      <c r="AI465" s="71">
        <v>124680343.0325239</v>
      </c>
      <c r="AJ465" s="71">
        <v>120474929.3039021</v>
      </c>
      <c r="AK465" s="71">
        <v>0</v>
      </c>
      <c r="AL465" s="71">
        <v>0</v>
      </c>
      <c r="AM465" s="71">
        <v>7189872.9820367768</v>
      </c>
      <c r="AN465" s="71">
        <v>0</v>
      </c>
      <c r="AO465" s="71">
        <v>0</v>
      </c>
      <c r="AP465" s="71">
        <v>610907378.13436413</v>
      </c>
      <c r="AQ465" s="72"/>
      <c r="AR465" s="71">
        <v>1496</v>
      </c>
      <c r="AS465" s="71">
        <v>511</v>
      </c>
      <c r="AT465" s="71">
        <v>0</v>
      </c>
      <c r="AU465" s="71">
        <v>0</v>
      </c>
      <c r="AV465" s="71">
        <v>0</v>
      </c>
      <c r="AW465" s="71">
        <v>0</v>
      </c>
      <c r="AX465" s="71"/>
      <c r="AY465" s="72"/>
      <c r="AZ465" s="71">
        <v>6928.9169999999986</v>
      </c>
      <c r="BA465" s="71">
        <v>58451.160000000011</v>
      </c>
      <c r="BB465" s="71">
        <v>0</v>
      </c>
      <c r="BC465" s="71">
        <v>0</v>
      </c>
      <c r="BD465" s="71">
        <v>0</v>
      </c>
      <c r="BE465" s="71">
        <v>0</v>
      </c>
      <c r="BF465" s="71"/>
      <c r="BG465" s="72"/>
      <c r="BH465" s="71">
        <v>0</v>
      </c>
      <c r="BI465" s="71">
        <v>0</v>
      </c>
      <c r="BJ465" s="71">
        <v>266.66899999999998</v>
      </c>
      <c r="BK465" s="71">
        <v>807.24599999999998</v>
      </c>
      <c r="BL465" s="71">
        <v>8.7530000000000001</v>
      </c>
      <c r="BM465" s="71">
        <v>0</v>
      </c>
      <c r="BN465" s="72"/>
      <c r="BO465" s="71">
        <v>0</v>
      </c>
      <c r="BP465" s="71">
        <v>0</v>
      </c>
      <c r="BQ465" s="71">
        <v>13</v>
      </c>
      <c r="BR465" s="71">
        <v>3</v>
      </c>
      <c r="BS465" s="71">
        <v>3</v>
      </c>
      <c r="BT465" s="71">
        <v>0</v>
      </c>
      <c r="BU465"/>
      <c r="BV465" s="70">
        <v>1082.6679999999999</v>
      </c>
      <c r="BW465" s="70">
        <v>0</v>
      </c>
      <c r="BX465" s="70">
        <v>0</v>
      </c>
      <c r="BY465" s="70">
        <v>0</v>
      </c>
      <c r="BZ465" s="70">
        <v>0</v>
      </c>
      <c r="CA465" s="70">
        <v>0</v>
      </c>
      <c r="CB465" s="70">
        <v>0</v>
      </c>
      <c r="CC465" s="70">
        <v>0</v>
      </c>
      <c r="CD465" s="70">
        <v>0</v>
      </c>
    </row>
    <row r="466" spans="1:82">
      <c r="A466" s="70" t="s">
        <v>2205</v>
      </c>
      <c r="B466" s="70">
        <v>340</v>
      </c>
      <c r="C466" s="70">
        <v>17</v>
      </c>
      <c r="D466" s="70">
        <v>20</v>
      </c>
      <c r="E466" s="70">
        <v>2020</v>
      </c>
      <c r="F466" s="70" t="s">
        <v>159</v>
      </c>
      <c r="G466" s="70" t="s">
        <v>2188</v>
      </c>
      <c r="H466" s="70" t="s">
        <v>2189</v>
      </c>
      <c r="I466" s="148"/>
      <c r="J466" s="71">
        <v>390.34406366441658</v>
      </c>
      <c r="K466" s="71">
        <v>5.0548378284452928</v>
      </c>
      <c r="L466" s="71">
        <v>32.34097705827174</v>
      </c>
      <c r="M466" s="71">
        <v>85.793951518305335</v>
      </c>
      <c r="N466" s="71">
        <v>88.074478588242769</v>
      </c>
      <c r="O466" s="71">
        <v>46.062470880334494</v>
      </c>
      <c r="P466" s="71">
        <v>52.482104588495794</v>
      </c>
      <c r="Q466" s="71">
        <v>3.0743300394664801</v>
      </c>
      <c r="R466" s="71">
        <v>44.381561224748268</v>
      </c>
      <c r="S466" s="71">
        <v>7.0702085747262622</v>
      </c>
      <c r="T466" s="72"/>
      <c r="U466" s="71">
        <v>31276219</v>
      </c>
      <c r="V466" s="71">
        <v>2250</v>
      </c>
      <c r="W466" s="71">
        <v>583</v>
      </c>
      <c r="X466" s="71">
        <v>21150</v>
      </c>
      <c r="Y466" s="71">
        <v>24777</v>
      </c>
      <c r="Z466" s="71">
        <v>32915</v>
      </c>
      <c r="AA466" s="71">
        <v>11583</v>
      </c>
      <c r="AB466" s="71">
        <v>52142</v>
      </c>
      <c r="AC466" s="71">
        <v>7867508.9999999991</v>
      </c>
      <c r="AD466" s="71">
        <v>7.0702085747262622</v>
      </c>
      <c r="AE466" s="72"/>
      <c r="AF466" s="71">
        <v>274783945.352669</v>
      </c>
      <c r="AG466" s="71">
        <v>3377875.7431257935</v>
      </c>
      <c r="AH466" s="71">
        <v>8576767.5290310979</v>
      </c>
      <c r="AI466" s="71">
        <v>120998412.66482458</v>
      </c>
      <c r="AJ466" s="71">
        <v>132892654.5495345</v>
      </c>
      <c r="AK466" s="71"/>
      <c r="AL466" s="71"/>
      <c r="AM466" s="71">
        <v>6805110.3097026888</v>
      </c>
      <c r="AN466" s="71"/>
      <c r="AO466" s="71"/>
      <c r="AP466" s="71">
        <v>547434766.14888763</v>
      </c>
      <c r="AQ466" s="72"/>
      <c r="AR466" s="71">
        <v>1559</v>
      </c>
      <c r="AS466" s="71">
        <v>538</v>
      </c>
      <c r="AT466" s="71">
        <v>0</v>
      </c>
      <c r="AU466" s="71">
        <v>0</v>
      </c>
      <c r="AV466" s="71">
        <v>0</v>
      </c>
      <c r="AW466" s="71">
        <v>0</v>
      </c>
      <c r="AX466" s="71"/>
      <c r="AY466" s="72"/>
      <c r="AZ466" s="71">
        <v>7295.068999999994</v>
      </c>
      <c r="BA466" s="71">
        <v>59569.059999999969</v>
      </c>
      <c r="BB466" s="71">
        <v>0</v>
      </c>
      <c r="BC466" s="71">
        <v>0</v>
      </c>
      <c r="BD466" s="71">
        <v>0</v>
      </c>
      <c r="BE466" s="71">
        <v>0</v>
      </c>
      <c r="BF466" s="71"/>
      <c r="BG466" s="72"/>
      <c r="BH466" s="71">
        <v>0</v>
      </c>
      <c r="BI466" s="71">
        <v>0</v>
      </c>
      <c r="BJ466" s="71">
        <v>218.61600000000001</v>
      </c>
      <c r="BK466" s="71">
        <v>683.399</v>
      </c>
      <c r="BL466" s="71">
        <v>4.8330000000000002</v>
      </c>
      <c r="BM466" s="71">
        <v>0</v>
      </c>
      <c r="BN466" s="72"/>
      <c r="BO466" s="71">
        <v>0</v>
      </c>
      <c r="BP466" s="71">
        <v>0</v>
      </c>
      <c r="BQ466" s="71">
        <v>11</v>
      </c>
      <c r="BR466" s="71">
        <v>3</v>
      </c>
      <c r="BS466" s="71">
        <v>2</v>
      </c>
      <c r="BT466" s="71">
        <v>0</v>
      </c>
      <c r="BU466"/>
      <c r="BV466" s="70">
        <v>896.87599999999998</v>
      </c>
      <c r="BW466" s="70">
        <v>0</v>
      </c>
      <c r="BX466" s="70">
        <v>0</v>
      </c>
      <c r="BY466" s="70">
        <v>8.8870000000000005</v>
      </c>
      <c r="BZ466" s="70">
        <v>1.085</v>
      </c>
      <c r="CA466" s="70">
        <v>0</v>
      </c>
      <c r="CB466" s="70">
        <v>0</v>
      </c>
      <c r="CC466" s="70">
        <v>0</v>
      </c>
      <c r="CD466" s="70">
        <v>0</v>
      </c>
    </row>
    <row r="467" spans="1:82">
      <c r="A467" s="70" t="s">
        <v>2206</v>
      </c>
      <c r="B467" s="70">
        <v>340</v>
      </c>
      <c r="C467" s="70">
        <v>18</v>
      </c>
      <c r="D467" s="70">
        <v>20</v>
      </c>
      <c r="E467" s="70">
        <v>2021</v>
      </c>
      <c r="F467" s="70" t="s">
        <v>160</v>
      </c>
      <c r="G467" s="70" t="s">
        <v>2188</v>
      </c>
      <c r="H467" s="70" t="s">
        <v>2189</v>
      </c>
      <c r="I467" s="148"/>
      <c r="J467" s="71">
        <v>376.42859175433642</v>
      </c>
      <c r="K467" s="71">
        <v>5.0226405352573442</v>
      </c>
      <c r="L467" s="71">
        <v>25.739243750636195</v>
      </c>
      <c r="M467" s="71">
        <v>85.763314311673085</v>
      </c>
      <c r="N467" s="71">
        <v>83.761791952383831</v>
      </c>
      <c r="O467" s="71">
        <v>44.58644556405909</v>
      </c>
      <c r="P467" s="71">
        <v>53.515006237049057</v>
      </c>
      <c r="Q467" s="71">
        <v>2.9993457070062899</v>
      </c>
      <c r="R467" s="71">
        <v>42.958510861711794</v>
      </c>
      <c r="S467" s="71">
        <v>5.6199779405931443</v>
      </c>
      <c r="T467" s="72"/>
      <c r="U467" s="71">
        <v>37747342</v>
      </c>
      <c r="V467" s="71">
        <v>2250</v>
      </c>
      <c r="W467" s="71">
        <v>583</v>
      </c>
      <c r="X467" s="71">
        <v>21150</v>
      </c>
      <c r="Y467" s="71">
        <v>24613</v>
      </c>
      <c r="Z467" s="71">
        <v>32805</v>
      </c>
      <c r="AA467" s="71">
        <v>11517</v>
      </c>
      <c r="AB467" s="71">
        <v>51370</v>
      </c>
      <c r="AC467" s="71">
        <v>7387680.9999999991</v>
      </c>
      <c r="AD467" s="71">
        <v>5.6199779405931443</v>
      </c>
      <c r="AE467" s="72"/>
      <c r="AF467" s="71">
        <v>288877292.47780377</v>
      </c>
      <c r="AG467" s="71">
        <v>3502102.1658923714</v>
      </c>
      <c r="AH467" s="71">
        <v>7011965.7557808738</v>
      </c>
      <c r="AI467" s="71">
        <v>133043853.80511075</v>
      </c>
      <c r="AJ467" s="71">
        <v>131373555.5116529</v>
      </c>
      <c r="AK467" s="71">
        <v>0</v>
      </c>
      <c r="AL467" s="71">
        <v>0</v>
      </c>
      <c r="AM467" s="71">
        <v>6743025.9166868357</v>
      </c>
      <c r="AN467" s="71">
        <v>0</v>
      </c>
      <c r="AO467" s="71">
        <v>0</v>
      </c>
      <c r="AP467" s="71">
        <v>570551795.63292754</v>
      </c>
      <c r="AQ467" s="72"/>
      <c r="AR467" s="71">
        <v>1639</v>
      </c>
      <c r="AS467" s="71">
        <v>554</v>
      </c>
      <c r="AT467" s="71">
        <v>0</v>
      </c>
      <c r="AU467" s="71">
        <v>0</v>
      </c>
      <c r="AV467" s="71">
        <v>0</v>
      </c>
      <c r="AW467" s="71">
        <v>0</v>
      </c>
      <c r="AX467" s="71"/>
      <c r="AY467" s="72"/>
      <c r="AZ467" s="71">
        <v>7762.0959999999959</v>
      </c>
      <c r="BA467" s="71">
        <v>61630.559999999969</v>
      </c>
      <c r="BB467" s="71">
        <v>0</v>
      </c>
      <c r="BC467" s="71">
        <v>0</v>
      </c>
      <c r="BD467" s="71">
        <v>0</v>
      </c>
      <c r="BE467" s="71">
        <v>0</v>
      </c>
      <c r="BF467" s="71"/>
      <c r="BG467" s="72"/>
      <c r="BH467" s="71">
        <v>0</v>
      </c>
      <c r="BI467" s="71">
        <v>0</v>
      </c>
      <c r="BJ467" s="71">
        <v>312.45400000000001</v>
      </c>
      <c r="BK467" s="71">
        <v>708.36199999999997</v>
      </c>
      <c r="BL467" s="71">
        <v>3.8359999999999999</v>
      </c>
      <c r="BM467" s="71">
        <v>0</v>
      </c>
      <c r="BN467" s="72"/>
      <c r="BO467" s="71">
        <v>0</v>
      </c>
      <c r="BP467" s="71">
        <v>0</v>
      </c>
      <c r="BQ467" s="71">
        <v>15</v>
      </c>
      <c r="BR467" s="71">
        <v>3</v>
      </c>
      <c r="BS467" s="71">
        <v>1</v>
      </c>
      <c r="BT467" s="71">
        <v>0</v>
      </c>
      <c r="BU467"/>
      <c r="BV467" s="70">
        <v>1016.202</v>
      </c>
      <c r="BW467" s="70">
        <v>0</v>
      </c>
      <c r="BX467" s="70">
        <v>0</v>
      </c>
      <c r="BY467" s="70">
        <v>8.4499999999999993</v>
      </c>
      <c r="BZ467" s="70">
        <v>0</v>
      </c>
      <c r="CA467" s="70">
        <v>0</v>
      </c>
      <c r="CB467" s="70">
        <v>0</v>
      </c>
      <c r="CC467" s="70">
        <v>0</v>
      </c>
      <c r="CD467" s="70">
        <v>0</v>
      </c>
    </row>
    <row r="468" spans="1:82">
      <c r="A468" s="70" t="s">
        <v>2207</v>
      </c>
      <c r="B468" s="70">
        <v>340</v>
      </c>
      <c r="C468" s="70">
        <v>19</v>
      </c>
      <c r="D468" s="70">
        <v>20</v>
      </c>
      <c r="E468" s="70">
        <v>2022</v>
      </c>
      <c r="F468" s="70" t="s">
        <v>161</v>
      </c>
      <c r="G468" s="70" t="s">
        <v>2188</v>
      </c>
      <c r="H468" s="70" t="s">
        <v>2189</v>
      </c>
      <c r="I468" s="148"/>
      <c r="J468" s="71">
        <v>355.93756528405675</v>
      </c>
      <c r="K468" s="71">
        <v>4.3173578054632964</v>
      </c>
      <c r="L468" s="71">
        <v>17.422437485166618</v>
      </c>
      <c r="M468" s="71">
        <v>67.384189628147581</v>
      </c>
      <c r="N468" s="71">
        <v>62.079664708845826</v>
      </c>
      <c r="O468" s="71">
        <v>46.889148800546117</v>
      </c>
      <c r="P468" s="71">
        <v>52.743488549439348</v>
      </c>
      <c r="Q468" s="71">
        <v>2.9982999487283086</v>
      </c>
      <c r="R468" s="71">
        <v>45.197347259126474</v>
      </c>
      <c r="S468" s="71">
        <v>6.2803849436065624</v>
      </c>
      <c r="T468" s="72"/>
      <c r="U468" s="71">
        <v>45197260</v>
      </c>
      <c r="V468" s="71">
        <v>2250</v>
      </c>
      <c r="W468" s="71">
        <v>583</v>
      </c>
      <c r="X468" s="71">
        <v>21150</v>
      </c>
      <c r="Y468" s="71">
        <v>24848</v>
      </c>
      <c r="Z468" s="71">
        <v>32778</v>
      </c>
      <c r="AA468" s="71">
        <v>11524</v>
      </c>
      <c r="AB468" s="71">
        <v>50931</v>
      </c>
      <c r="AC468" s="71">
        <v>7870319.9999999981</v>
      </c>
      <c r="AD468" s="71">
        <v>6.2803849436065624</v>
      </c>
      <c r="AE468" s="72"/>
      <c r="AF468" s="71">
        <v>324025459.75721729</v>
      </c>
      <c r="AG468" s="71">
        <v>3506906.8206594633</v>
      </c>
      <c r="AH468" s="71">
        <v>5758726.6285078302</v>
      </c>
      <c r="AI468" s="71">
        <v>117446847.75882989</v>
      </c>
      <c r="AJ468" s="71">
        <v>128888259.1863181</v>
      </c>
      <c r="AK468" s="71">
        <v>0</v>
      </c>
      <c r="AL468" s="71">
        <v>0</v>
      </c>
      <c r="AM468" s="71">
        <v>6576582.2314488022</v>
      </c>
      <c r="AN468" s="71">
        <v>0</v>
      </c>
      <c r="AO468" s="71">
        <v>0</v>
      </c>
      <c r="AP468" s="71">
        <v>586202782.38298142</v>
      </c>
      <c r="AQ468" s="72"/>
      <c r="AR468" s="71">
        <v>1754</v>
      </c>
      <c r="AS468" s="71">
        <v>567</v>
      </c>
      <c r="AT468" s="71">
        <v>0</v>
      </c>
      <c r="AU468" s="71">
        <v>0</v>
      </c>
      <c r="AV468" s="71">
        <v>0</v>
      </c>
      <c r="AW468" s="71">
        <v>0</v>
      </c>
      <c r="AX468" s="71"/>
      <c r="AY468" s="72"/>
      <c r="AZ468" s="71">
        <v>8476.91499999999</v>
      </c>
      <c r="BA468" s="71">
        <v>67767.559999999954</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2208</v>
      </c>
      <c r="B469" s="70">
        <v>340</v>
      </c>
      <c r="C469" s="70">
        <v>20</v>
      </c>
      <c r="D469" s="70">
        <v>20</v>
      </c>
      <c r="E469" s="70">
        <v>2023</v>
      </c>
      <c r="F469" s="70" t="s">
        <v>1539</v>
      </c>
      <c r="G469" s="70" t="s">
        <v>2188</v>
      </c>
      <c r="H469" s="70" t="s">
        <v>2189</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1876</v>
      </c>
      <c r="AS469" s="71">
        <v>569</v>
      </c>
      <c r="AT469" s="71">
        <v>0</v>
      </c>
      <c r="AU469" s="71">
        <v>0</v>
      </c>
      <c r="AV469" s="71">
        <v>0</v>
      </c>
      <c r="AW469" s="71">
        <v>0</v>
      </c>
      <c r="AX469" s="71"/>
      <c r="AY469" s="72"/>
      <c r="AZ469" s="71">
        <v>9163.6149999999798</v>
      </c>
      <c r="BA469" s="71">
        <v>67970.959999999963</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2209</v>
      </c>
      <c r="B470" s="70">
        <v>340</v>
      </c>
      <c r="C470" s="70">
        <v>21</v>
      </c>
      <c r="D470" s="70">
        <v>20</v>
      </c>
      <c r="E470" s="70">
        <v>2024</v>
      </c>
      <c r="F470" s="70" t="s">
        <v>1554</v>
      </c>
      <c r="G470" s="70" t="s">
        <v>2188</v>
      </c>
      <c r="H470" s="70" t="s">
        <v>2189</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2210</v>
      </c>
      <c r="B471" s="70">
        <v>341</v>
      </c>
      <c r="C471" s="70">
        <v>1</v>
      </c>
      <c r="D471" s="70">
        <v>21</v>
      </c>
      <c r="E471" s="70">
        <v>1990</v>
      </c>
      <c r="F471" s="70" t="s">
        <v>787</v>
      </c>
      <c r="G471" s="70" t="s">
        <v>2211</v>
      </c>
      <c r="H471" s="70" t="s">
        <v>2212</v>
      </c>
      <c r="I471" s="148"/>
      <c r="J471" s="71">
        <v>167.28581296301309</v>
      </c>
      <c r="K471" s="71">
        <v>2.0736376226331852</v>
      </c>
      <c r="L471" s="71">
        <v>3.473986960546235</v>
      </c>
      <c r="M471" s="71">
        <v>13.722526602793319</v>
      </c>
      <c r="N471" s="71">
        <v>35.469923406938413</v>
      </c>
      <c r="O471" s="71">
        <v>33.220548328424961</v>
      </c>
      <c r="P471" s="71">
        <v>29.03491723057574</v>
      </c>
      <c r="Q471" s="71">
        <v>2.4900521064370902</v>
      </c>
      <c r="R471" s="71">
        <v>0</v>
      </c>
      <c r="S471" s="71">
        <v>2.7038972550456211</v>
      </c>
      <c r="T471" s="72"/>
      <c r="U471" s="71">
        <v>14237167</v>
      </c>
      <c r="V471" s="71">
        <v>776</v>
      </c>
      <c r="W471" s="71">
        <v>40</v>
      </c>
      <c r="X471" s="71">
        <v>5218</v>
      </c>
      <c r="Y471" s="71">
        <v>11362</v>
      </c>
      <c r="Z471" s="71">
        <v>13664</v>
      </c>
      <c r="AA471" s="71">
        <v>7050</v>
      </c>
      <c r="AB471" s="71">
        <v>40430</v>
      </c>
      <c r="AC471" s="71">
        <v>0</v>
      </c>
      <c r="AD471" s="71">
        <v>2.7038972550456211</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2213</v>
      </c>
      <c r="B472" s="70">
        <v>342</v>
      </c>
      <c r="C472" s="70">
        <v>2</v>
      </c>
      <c r="D472" s="70">
        <v>21</v>
      </c>
      <c r="E472" s="70">
        <v>2005</v>
      </c>
      <c r="F472" s="70" t="s">
        <v>789</v>
      </c>
      <c r="G472" s="70" t="s">
        <v>2211</v>
      </c>
      <c r="H472" s="70" t="s">
        <v>2212</v>
      </c>
      <c r="I472" s="148"/>
      <c r="J472" s="71">
        <v>172.6349327060251</v>
      </c>
      <c r="K472" s="71">
        <v>1.769195870291403</v>
      </c>
      <c r="L472" s="71">
        <v>2.9503154567179699</v>
      </c>
      <c r="M472" s="71">
        <v>36.984269498421376</v>
      </c>
      <c r="N472" s="71">
        <v>61.771367814729253</v>
      </c>
      <c r="O472" s="71">
        <v>56.109043376265909</v>
      </c>
      <c r="P472" s="71">
        <v>23.845922355098281</v>
      </c>
      <c r="Q472" s="71">
        <v>2.8057943442902098</v>
      </c>
      <c r="R472" s="71">
        <v>0</v>
      </c>
      <c r="S472" s="71">
        <v>4.2215552062344672</v>
      </c>
      <c r="T472" s="72"/>
      <c r="U472" s="71">
        <v>17547492</v>
      </c>
      <c r="V472" s="71">
        <v>772</v>
      </c>
      <c r="W472" s="71">
        <v>39</v>
      </c>
      <c r="X472" s="71">
        <v>7464</v>
      </c>
      <c r="Y472" s="71">
        <v>16802</v>
      </c>
      <c r="Z472" s="71">
        <v>26706</v>
      </c>
      <c r="AA472" s="71">
        <v>4742</v>
      </c>
      <c r="AB472" s="71">
        <v>47625</v>
      </c>
      <c r="AC472" s="71">
        <v>0</v>
      </c>
      <c r="AD472" s="71">
        <v>4.2215552062344672</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2214</v>
      </c>
      <c r="B473" s="70">
        <v>343</v>
      </c>
      <c r="C473" s="70">
        <v>3</v>
      </c>
      <c r="D473" s="70">
        <v>21</v>
      </c>
      <c r="E473" s="70">
        <v>2006</v>
      </c>
      <c r="F473" s="70" t="s">
        <v>790</v>
      </c>
      <c r="G473" s="70" t="s">
        <v>2211</v>
      </c>
      <c r="H473" s="70" t="s">
        <v>2212</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2215</v>
      </c>
      <c r="B474" s="70">
        <v>344</v>
      </c>
      <c r="C474" s="70">
        <v>4</v>
      </c>
      <c r="D474" s="70">
        <v>21</v>
      </c>
      <c r="E474" s="70">
        <v>2007</v>
      </c>
      <c r="F474" s="70" t="s">
        <v>791</v>
      </c>
      <c r="G474" s="70" t="s">
        <v>2211</v>
      </c>
      <c r="H474" s="70" t="s">
        <v>2212</v>
      </c>
      <c r="I474" s="148"/>
      <c r="J474" s="71">
        <v>177.8292615763105</v>
      </c>
      <c r="K474" s="71">
        <v>1.4844881113195021</v>
      </c>
      <c r="L474" s="71">
        <v>7.2312238088759493</v>
      </c>
      <c r="M474" s="71">
        <v>42.473297153593137</v>
      </c>
      <c r="N474" s="71">
        <v>61.96115747765365</v>
      </c>
      <c r="O474" s="71">
        <v>55.88012788793484</v>
      </c>
      <c r="P474" s="71">
        <v>23.842255085100561</v>
      </c>
      <c r="Q474" s="71">
        <v>2.9971572940467501</v>
      </c>
      <c r="R474" s="71">
        <v>0</v>
      </c>
      <c r="S474" s="71">
        <v>3.8302513461765488</v>
      </c>
      <c r="T474" s="72"/>
      <c r="U474" s="71">
        <v>21571187</v>
      </c>
      <c r="V474" s="71">
        <v>649</v>
      </c>
      <c r="W474" s="71">
        <v>82</v>
      </c>
      <c r="X474" s="71">
        <v>9382</v>
      </c>
      <c r="Y474" s="71">
        <v>17528</v>
      </c>
      <c r="Z474" s="71">
        <v>27649</v>
      </c>
      <c r="AA474" s="71">
        <v>4669</v>
      </c>
      <c r="AB474" s="71">
        <v>48183</v>
      </c>
      <c r="AC474" s="71">
        <v>0</v>
      </c>
      <c r="AD474" s="71">
        <v>3.8302513461765488</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2216</v>
      </c>
      <c r="B475" s="70">
        <v>345</v>
      </c>
      <c r="C475" s="70">
        <v>5</v>
      </c>
      <c r="D475" s="70">
        <v>21</v>
      </c>
      <c r="E475" s="70">
        <v>2008</v>
      </c>
      <c r="F475" s="70" t="s">
        <v>792</v>
      </c>
      <c r="G475" s="70" t="s">
        <v>2211</v>
      </c>
      <c r="H475" s="70" t="s">
        <v>2212</v>
      </c>
      <c r="I475" s="148"/>
      <c r="J475" s="71">
        <v>159.9100998168413</v>
      </c>
      <c r="K475" s="71">
        <v>1.1085920852418401</v>
      </c>
      <c r="L475" s="71">
        <v>2.3574977184836881</v>
      </c>
      <c r="M475" s="71">
        <v>42.351443634268982</v>
      </c>
      <c r="N475" s="71">
        <v>62.957226414723443</v>
      </c>
      <c r="O475" s="71">
        <v>54.239165287016483</v>
      </c>
      <c r="P475" s="71">
        <v>23.18769944535061</v>
      </c>
      <c r="Q475" s="71">
        <v>2.9774819728929098</v>
      </c>
      <c r="R475" s="71">
        <v>0</v>
      </c>
      <c r="S475" s="71">
        <v>3.7753561414669838</v>
      </c>
      <c r="T475" s="72"/>
      <c r="U475" s="71">
        <v>20672033</v>
      </c>
      <c r="V475" s="71">
        <v>649</v>
      </c>
      <c r="W475" s="71">
        <v>30</v>
      </c>
      <c r="X475" s="71">
        <v>9382</v>
      </c>
      <c r="Y475" s="71">
        <v>18007</v>
      </c>
      <c r="Z475" s="71">
        <v>27779</v>
      </c>
      <c r="AA475" s="71">
        <v>4546</v>
      </c>
      <c r="AB475" s="71">
        <v>48654</v>
      </c>
      <c r="AC475" s="71">
        <v>0</v>
      </c>
      <c r="AD475" s="71">
        <v>3.7753561414669838</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2217</v>
      </c>
      <c r="B476" s="70">
        <v>346</v>
      </c>
      <c r="C476" s="70">
        <v>6</v>
      </c>
      <c r="D476" s="70">
        <v>21</v>
      </c>
      <c r="E476" s="70">
        <v>2009</v>
      </c>
      <c r="F476" s="70" t="s">
        <v>176</v>
      </c>
      <c r="G476" s="70" t="s">
        <v>2211</v>
      </c>
      <c r="H476" s="70" t="s">
        <v>2212</v>
      </c>
      <c r="I476" s="148"/>
      <c r="J476" s="71">
        <v>146.10431486980741</v>
      </c>
      <c r="K476" s="71">
        <v>1.3363878163018399</v>
      </c>
      <c r="L476" s="71">
        <v>2.636342412609769</v>
      </c>
      <c r="M476" s="71">
        <v>49.176878884416887</v>
      </c>
      <c r="N476" s="71">
        <v>61.590831225006802</v>
      </c>
      <c r="O476" s="71">
        <v>55.471108147928163</v>
      </c>
      <c r="P476" s="71">
        <v>21.965547859313439</v>
      </c>
      <c r="Q476" s="71">
        <v>2.8360498893316</v>
      </c>
      <c r="R476" s="71">
        <v>0</v>
      </c>
      <c r="S476" s="71">
        <v>2.788833191439978</v>
      </c>
      <c r="T476" s="72"/>
      <c r="U476" s="71">
        <v>14848353</v>
      </c>
      <c r="V476" s="71">
        <v>822</v>
      </c>
      <c r="W476" s="71">
        <v>57</v>
      </c>
      <c r="X476" s="71">
        <v>11525</v>
      </c>
      <c r="Y476" s="71">
        <v>18199</v>
      </c>
      <c r="Z476" s="71">
        <v>28042</v>
      </c>
      <c r="AA476" s="71">
        <v>4421</v>
      </c>
      <c r="AB476" s="71">
        <v>48648</v>
      </c>
      <c r="AC476" s="71">
        <v>0</v>
      </c>
      <c r="AD476" s="71">
        <v>2.788833191439978</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149.607</v>
      </c>
      <c r="BK476" s="71">
        <v>0</v>
      </c>
      <c r="BL476" s="71">
        <v>15.356999999999999</v>
      </c>
      <c r="BM476" s="71">
        <v>0</v>
      </c>
      <c r="BN476" s="72"/>
      <c r="BO476" s="71">
        <v>0</v>
      </c>
      <c r="BP476" s="71">
        <v>0</v>
      </c>
      <c r="BQ476" s="71">
        <v>8</v>
      </c>
      <c r="BR476" s="71">
        <v>0</v>
      </c>
      <c r="BS476" s="71">
        <v>3</v>
      </c>
      <c r="BT476" s="71">
        <v>0</v>
      </c>
      <c r="BU476"/>
      <c r="BV476" s="70">
        <v>161.42699999999999</v>
      </c>
      <c r="BW476" s="70">
        <v>0</v>
      </c>
      <c r="BX476" s="70">
        <v>0</v>
      </c>
      <c r="BY476" s="70">
        <v>0</v>
      </c>
      <c r="BZ476" s="70">
        <v>0</v>
      </c>
      <c r="CA476" s="70">
        <v>0</v>
      </c>
      <c r="CB476" s="70">
        <v>0</v>
      </c>
      <c r="CC476" s="70">
        <v>3.5369999999999999</v>
      </c>
      <c r="CD476" s="70">
        <v>0</v>
      </c>
    </row>
    <row r="477" spans="1:82">
      <c r="A477" s="70" t="s">
        <v>2218</v>
      </c>
      <c r="B477" s="70">
        <v>347</v>
      </c>
      <c r="C477" s="70">
        <v>7</v>
      </c>
      <c r="D477" s="70">
        <v>21</v>
      </c>
      <c r="E477" s="70">
        <v>2010</v>
      </c>
      <c r="F477" s="70" t="s">
        <v>177</v>
      </c>
      <c r="G477" s="70" t="s">
        <v>2211</v>
      </c>
      <c r="H477" s="70" t="s">
        <v>2212</v>
      </c>
      <c r="I477" s="148"/>
      <c r="J477" s="71">
        <v>195.6128763214499</v>
      </c>
      <c r="K477" s="71">
        <v>1.425783265552484</v>
      </c>
      <c r="L477" s="71">
        <v>2.4869439788894692</v>
      </c>
      <c r="M477" s="71">
        <v>50.486012359982382</v>
      </c>
      <c r="N477" s="71">
        <v>68.678875038810943</v>
      </c>
      <c r="O477" s="71">
        <v>55.677250914936167</v>
      </c>
      <c r="P477" s="71">
        <v>22.370191923362881</v>
      </c>
      <c r="Q477" s="71">
        <v>2.9701583299347099</v>
      </c>
      <c r="R477" s="71">
        <v>0</v>
      </c>
      <c r="S477" s="71">
        <v>3.7079401855454219</v>
      </c>
      <c r="T477" s="72"/>
      <c r="U477" s="71">
        <v>20140587</v>
      </c>
      <c r="V477" s="71">
        <v>822</v>
      </c>
      <c r="W477" s="71">
        <v>57</v>
      </c>
      <c r="X477" s="71">
        <v>11525</v>
      </c>
      <c r="Y477" s="71">
        <v>18485</v>
      </c>
      <c r="Z477" s="71">
        <v>28277</v>
      </c>
      <c r="AA477" s="71">
        <v>4390</v>
      </c>
      <c r="AB477" s="71">
        <v>48820</v>
      </c>
      <c r="AC477" s="71">
        <v>0</v>
      </c>
      <c r="AD477" s="71">
        <v>3.7079401855454219</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173.56700000000001</v>
      </c>
      <c r="BK477" s="71">
        <v>0</v>
      </c>
      <c r="BL477" s="71">
        <v>12.876000000000001</v>
      </c>
      <c r="BM477" s="71">
        <v>0</v>
      </c>
      <c r="BN477" s="72"/>
      <c r="BO477" s="71">
        <v>0</v>
      </c>
      <c r="BP477" s="71">
        <v>0</v>
      </c>
      <c r="BQ477" s="71">
        <v>8</v>
      </c>
      <c r="BR477" s="71">
        <v>0</v>
      </c>
      <c r="BS477" s="71">
        <v>3</v>
      </c>
      <c r="BT477" s="71">
        <v>0</v>
      </c>
      <c r="BU477"/>
      <c r="BV477" s="70">
        <v>182.30500000000001</v>
      </c>
      <c r="BW477" s="70">
        <v>0</v>
      </c>
      <c r="BX477" s="70">
        <v>0</v>
      </c>
      <c r="BY477" s="70">
        <v>0</v>
      </c>
      <c r="BZ477" s="70">
        <v>0</v>
      </c>
      <c r="CA477" s="70">
        <v>0</v>
      </c>
      <c r="CB477" s="70">
        <v>0</v>
      </c>
      <c r="CC477" s="70">
        <v>4.1379999999999999</v>
      </c>
      <c r="CD477" s="70">
        <v>0</v>
      </c>
    </row>
    <row r="478" spans="1:82">
      <c r="A478" s="70" t="s">
        <v>2219</v>
      </c>
      <c r="B478" s="70">
        <v>348</v>
      </c>
      <c r="C478" s="70">
        <v>8</v>
      </c>
      <c r="D478" s="70">
        <v>21</v>
      </c>
      <c r="E478" s="70">
        <v>2011</v>
      </c>
      <c r="F478" s="70" t="s">
        <v>178</v>
      </c>
      <c r="G478" s="70" t="s">
        <v>2211</v>
      </c>
      <c r="H478" s="70" t="s">
        <v>2212</v>
      </c>
      <c r="I478" s="148"/>
      <c r="J478" s="71">
        <v>212.05011580453089</v>
      </c>
      <c r="K478" s="71">
        <v>1.936158868184412</v>
      </c>
      <c r="L478" s="71">
        <v>2.582427149445762</v>
      </c>
      <c r="M478" s="71">
        <v>54.677511898700089</v>
      </c>
      <c r="N478" s="71">
        <v>69.700045785195115</v>
      </c>
      <c r="O478" s="71">
        <v>55.34517259189753</v>
      </c>
      <c r="P478" s="71">
        <v>21.891977033766665</v>
      </c>
      <c r="Q478" s="71">
        <v>3.4289204395679098</v>
      </c>
      <c r="R478" s="71">
        <v>0</v>
      </c>
      <c r="S478" s="71">
        <v>3.825526809627144</v>
      </c>
      <c r="T478" s="72"/>
      <c r="U478" s="71">
        <v>21496762</v>
      </c>
      <c r="V478" s="71">
        <v>822</v>
      </c>
      <c r="W478" s="71">
        <v>57</v>
      </c>
      <c r="X478" s="71">
        <v>11525</v>
      </c>
      <c r="Y478" s="71">
        <v>18625</v>
      </c>
      <c r="Z478" s="71">
        <v>28719</v>
      </c>
      <c r="AA478" s="71">
        <v>4424</v>
      </c>
      <c r="AB478" s="71">
        <v>48861</v>
      </c>
      <c r="AC478" s="71">
        <v>0</v>
      </c>
      <c r="AD478" s="71">
        <v>3.825526809627144</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163.95699999999999</v>
      </c>
      <c r="BK478" s="71">
        <v>0</v>
      </c>
      <c r="BL478" s="71">
        <v>56.537000000000006</v>
      </c>
      <c r="BM478" s="71">
        <v>0</v>
      </c>
      <c r="BN478" s="72"/>
      <c r="BO478" s="71">
        <v>0</v>
      </c>
      <c r="BP478" s="71">
        <v>0</v>
      </c>
      <c r="BQ478" s="71">
        <v>8</v>
      </c>
      <c r="BR478" s="71">
        <v>0</v>
      </c>
      <c r="BS478" s="71">
        <v>5</v>
      </c>
      <c r="BT478" s="71">
        <v>0</v>
      </c>
      <c r="BU478"/>
      <c r="BV478" s="70">
        <v>169.07300000000001</v>
      </c>
      <c r="BW478" s="70">
        <v>0</v>
      </c>
      <c r="BX478" s="70">
        <v>43.643000000000001</v>
      </c>
      <c r="BY478" s="70">
        <v>0</v>
      </c>
      <c r="BZ478" s="70">
        <v>0</v>
      </c>
      <c r="CA478" s="70">
        <v>0</v>
      </c>
      <c r="CB478" s="70">
        <v>3.246</v>
      </c>
      <c r="CC478" s="70">
        <v>4.532</v>
      </c>
      <c r="CD478" s="70">
        <v>0</v>
      </c>
    </row>
    <row r="479" spans="1:82">
      <c r="A479" s="70" t="s">
        <v>2220</v>
      </c>
      <c r="B479" s="70">
        <v>349</v>
      </c>
      <c r="C479" s="70">
        <v>9</v>
      </c>
      <c r="D479" s="70">
        <v>21</v>
      </c>
      <c r="E479" s="70">
        <v>2012</v>
      </c>
      <c r="F479" s="70" t="s">
        <v>179</v>
      </c>
      <c r="G479" s="70" t="s">
        <v>2211</v>
      </c>
      <c r="H479" s="70" t="s">
        <v>2212</v>
      </c>
      <c r="I479" s="148"/>
      <c r="J479" s="71">
        <v>185.70079450043389</v>
      </c>
      <c r="K479" s="71">
        <v>1.731503880065258</v>
      </c>
      <c r="L479" s="71">
        <v>2.515586352889609</v>
      </c>
      <c r="M479" s="71">
        <v>57.764645210761543</v>
      </c>
      <c r="N479" s="71">
        <v>73.14835545198558</v>
      </c>
      <c r="O479" s="71">
        <v>55.485153682786141</v>
      </c>
      <c r="P479" s="71">
        <v>22.011554919098927</v>
      </c>
      <c r="Q479" s="71">
        <v>3.82487767305622</v>
      </c>
      <c r="R479" s="71">
        <v>0</v>
      </c>
      <c r="S479" s="71">
        <v>4.3609051705754682</v>
      </c>
      <c r="T479" s="72"/>
      <c r="U479" s="71">
        <v>20270619</v>
      </c>
      <c r="V479" s="71">
        <v>822</v>
      </c>
      <c r="W479" s="71">
        <v>57</v>
      </c>
      <c r="X479" s="71">
        <v>11525</v>
      </c>
      <c r="Y479" s="71">
        <v>19336</v>
      </c>
      <c r="Z479" s="71">
        <v>29020</v>
      </c>
      <c r="AA479" s="71">
        <v>4423</v>
      </c>
      <c r="AB479" s="71">
        <v>50165</v>
      </c>
      <c r="AC479" s="71">
        <v>0</v>
      </c>
      <c r="AD479" s="71">
        <v>4.3609051705754682</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69.852000000000004</v>
      </c>
      <c r="BK479" s="71">
        <v>0</v>
      </c>
      <c r="BL479" s="71">
        <v>54.265000000000001</v>
      </c>
      <c r="BM479" s="71">
        <v>0</v>
      </c>
      <c r="BN479" s="72"/>
      <c r="BO479" s="71">
        <v>0</v>
      </c>
      <c r="BP479" s="71">
        <v>0</v>
      </c>
      <c r="BQ479" s="71">
        <v>9</v>
      </c>
      <c r="BR479" s="71">
        <v>0</v>
      </c>
      <c r="BS479" s="71">
        <v>5</v>
      </c>
      <c r="BT479" s="71">
        <v>0</v>
      </c>
      <c r="BU479"/>
      <c r="BV479" s="70">
        <v>80.614999999999995</v>
      </c>
      <c r="BW479" s="70">
        <v>0</v>
      </c>
      <c r="BX479" s="70">
        <v>43.502000000000002</v>
      </c>
      <c r="BY479" s="70">
        <v>0</v>
      </c>
      <c r="BZ479" s="70">
        <v>0</v>
      </c>
      <c r="CA479" s="70">
        <v>0</v>
      </c>
      <c r="CB479" s="70">
        <v>0</v>
      </c>
      <c r="CC479" s="70">
        <v>0</v>
      </c>
      <c r="CD479" s="70">
        <v>0</v>
      </c>
    </row>
    <row r="480" spans="1:82">
      <c r="A480" s="70" t="s">
        <v>2221</v>
      </c>
      <c r="B480" s="70">
        <v>350</v>
      </c>
      <c r="C480" s="70">
        <v>10</v>
      </c>
      <c r="D480" s="70">
        <v>21</v>
      </c>
      <c r="E480" s="70">
        <v>2013</v>
      </c>
      <c r="F480" s="70" t="s">
        <v>180</v>
      </c>
      <c r="G480" s="70" t="s">
        <v>2211</v>
      </c>
      <c r="H480" s="70" t="s">
        <v>2212</v>
      </c>
      <c r="I480" s="148"/>
      <c r="J480" s="71">
        <v>161.00062148588651</v>
      </c>
      <c r="K480" s="71">
        <v>1.471399093418591</v>
      </c>
      <c r="L480" s="71">
        <v>2.3211776884436288</v>
      </c>
      <c r="M480" s="71">
        <v>57.508492844614942</v>
      </c>
      <c r="N480" s="71">
        <v>66.010912500713502</v>
      </c>
      <c r="O480" s="71">
        <v>54.072772436001301</v>
      </c>
      <c r="P480" s="71">
        <v>22.239360171338394</v>
      </c>
      <c r="Q480" s="71">
        <v>3.88886257590692</v>
      </c>
      <c r="R480" s="71">
        <v>0</v>
      </c>
      <c r="S480" s="71">
        <v>4.0696408478356423</v>
      </c>
      <c r="T480" s="72"/>
      <c r="U480" s="71">
        <v>18127977</v>
      </c>
      <c r="V480" s="71">
        <v>822</v>
      </c>
      <c r="W480" s="71">
        <v>57</v>
      </c>
      <c r="X480" s="71">
        <v>11525</v>
      </c>
      <c r="Y480" s="71">
        <v>19310</v>
      </c>
      <c r="Z480" s="71">
        <v>29544</v>
      </c>
      <c r="AA480" s="71">
        <v>4452</v>
      </c>
      <c r="AB480" s="71">
        <v>50273</v>
      </c>
      <c r="AC480" s="71">
        <v>0</v>
      </c>
      <c r="AD480" s="71">
        <v>4.0696408478356423</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87.397000000000006</v>
      </c>
      <c r="BK480" s="71">
        <v>0</v>
      </c>
      <c r="BL480" s="71">
        <v>53.895000000000003</v>
      </c>
      <c r="BM480" s="71">
        <v>0</v>
      </c>
      <c r="BN480" s="72"/>
      <c r="BO480" s="71">
        <v>0</v>
      </c>
      <c r="BP480" s="71">
        <v>0</v>
      </c>
      <c r="BQ480" s="71">
        <v>10</v>
      </c>
      <c r="BR480" s="71">
        <v>0</v>
      </c>
      <c r="BS480" s="71">
        <v>5</v>
      </c>
      <c r="BT480" s="71">
        <v>0</v>
      </c>
      <c r="BU480"/>
      <c r="BV480" s="70">
        <v>91.805999999999997</v>
      </c>
      <c r="BW480" s="70">
        <v>0</v>
      </c>
      <c r="BX480" s="70">
        <v>43.179000000000002</v>
      </c>
      <c r="BY480" s="70">
        <v>0</v>
      </c>
      <c r="BZ480" s="70">
        <v>0</v>
      </c>
      <c r="CA480" s="70">
        <v>0</v>
      </c>
      <c r="CB480" s="70">
        <v>3.0289999999999999</v>
      </c>
      <c r="CC480" s="70">
        <v>3.278</v>
      </c>
      <c r="CD480" s="70">
        <v>0</v>
      </c>
    </row>
    <row r="481" spans="1:82">
      <c r="A481" s="70" t="s">
        <v>2222</v>
      </c>
      <c r="B481" s="70">
        <v>351</v>
      </c>
      <c r="C481" s="70">
        <v>11</v>
      </c>
      <c r="D481" s="70">
        <v>21</v>
      </c>
      <c r="E481" s="70">
        <v>2014</v>
      </c>
      <c r="F481" s="70" t="s">
        <v>181</v>
      </c>
      <c r="G481" s="70" t="s">
        <v>2211</v>
      </c>
      <c r="H481" s="70" t="s">
        <v>2212</v>
      </c>
      <c r="I481" s="148"/>
      <c r="J481" s="71">
        <v>132.65362703668839</v>
      </c>
      <c r="K481" s="71">
        <v>1.446573412616099</v>
      </c>
      <c r="L481" s="71">
        <v>1.954227762379166</v>
      </c>
      <c r="M481" s="71">
        <v>50.621917167376182</v>
      </c>
      <c r="N481" s="71">
        <v>64.622426910058309</v>
      </c>
      <c r="O481" s="71">
        <v>51.814718149207629</v>
      </c>
      <c r="P481" s="71">
        <v>22.766705951718293</v>
      </c>
      <c r="Q481" s="71">
        <v>3.73380383494802</v>
      </c>
      <c r="R481" s="71">
        <v>0</v>
      </c>
      <c r="S481" s="71">
        <v>4.0412977654717261</v>
      </c>
      <c r="T481" s="72"/>
      <c r="U481" s="71">
        <v>16309861</v>
      </c>
      <c r="V481" s="71">
        <v>700</v>
      </c>
      <c r="W481" s="71">
        <v>41</v>
      </c>
      <c r="X481" s="71">
        <v>10868</v>
      </c>
      <c r="Y481" s="71">
        <v>19714</v>
      </c>
      <c r="Z481" s="71">
        <v>29817</v>
      </c>
      <c r="AA481" s="71">
        <v>4534</v>
      </c>
      <c r="AB481" s="71">
        <v>50309</v>
      </c>
      <c r="AC481" s="71">
        <v>0</v>
      </c>
      <c r="AD481" s="71">
        <v>4.0412977654717261</v>
      </c>
      <c r="AE481" s="72"/>
      <c r="AF481" s="71"/>
      <c r="AG481" s="71"/>
      <c r="AH481" s="71"/>
      <c r="AI481" s="71"/>
      <c r="AJ481" s="71"/>
      <c r="AK481" s="71"/>
      <c r="AL481" s="71"/>
      <c r="AM481" s="71"/>
      <c r="AN481" s="71"/>
      <c r="AO481" s="71"/>
      <c r="AP481" s="71"/>
      <c r="AQ481" s="72"/>
      <c r="AR481" s="71">
        <v>1430</v>
      </c>
      <c r="AS481" s="71">
        <v>165</v>
      </c>
      <c r="AT481" s="71">
        <v>0</v>
      </c>
      <c r="AU481" s="71">
        <v>0</v>
      </c>
      <c r="AV481" s="71">
        <v>0</v>
      </c>
      <c r="AW481" s="71">
        <v>0</v>
      </c>
      <c r="AX481" s="71"/>
      <c r="AY481" s="72"/>
      <c r="AZ481" s="71">
        <v>5717.7999999999993</v>
      </c>
      <c r="BA481" s="71">
        <v>11591</v>
      </c>
      <c r="BB481" s="71">
        <v>0</v>
      </c>
      <c r="BC481" s="71">
        <v>0</v>
      </c>
      <c r="BD481" s="71">
        <v>0</v>
      </c>
      <c r="BE481" s="71">
        <v>0</v>
      </c>
      <c r="BF481" s="71"/>
      <c r="BG481" s="72"/>
      <c r="BH481" s="71">
        <v>0</v>
      </c>
      <c r="BI481" s="71">
        <v>0</v>
      </c>
      <c r="BJ481" s="71">
        <v>171.37100000000001</v>
      </c>
      <c r="BK481" s="71">
        <v>0</v>
      </c>
      <c r="BL481" s="71">
        <v>54.089999999999996</v>
      </c>
      <c r="BM481" s="71">
        <v>0</v>
      </c>
      <c r="BN481" s="72"/>
      <c r="BO481" s="71">
        <v>0</v>
      </c>
      <c r="BP481" s="71">
        <v>0</v>
      </c>
      <c r="BQ481" s="71">
        <v>10</v>
      </c>
      <c r="BR481" s="71">
        <v>0</v>
      </c>
      <c r="BS481" s="71">
        <v>5</v>
      </c>
      <c r="BT481" s="71">
        <v>0</v>
      </c>
      <c r="BU481"/>
      <c r="BV481" s="70">
        <v>181.35900000000001</v>
      </c>
      <c r="BW481" s="70">
        <v>0</v>
      </c>
      <c r="BX481" s="70">
        <v>44.101999999999997</v>
      </c>
      <c r="BY481" s="70">
        <v>0</v>
      </c>
      <c r="BZ481" s="70">
        <v>0</v>
      </c>
      <c r="CA481" s="70">
        <v>0</v>
      </c>
      <c r="CB481" s="70">
        <v>0</v>
      </c>
      <c r="CC481" s="70">
        <v>0</v>
      </c>
      <c r="CD481" s="70">
        <v>0</v>
      </c>
    </row>
    <row r="482" spans="1:82">
      <c r="A482" s="70" t="s">
        <v>2223</v>
      </c>
      <c r="B482" s="70">
        <v>352</v>
      </c>
      <c r="C482" s="70">
        <v>12</v>
      </c>
      <c r="D482" s="70">
        <v>21</v>
      </c>
      <c r="E482" s="70">
        <v>2015</v>
      </c>
      <c r="F482" s="70" t="s">
        <v>182</v>
      </c>
      <c r="G482" s="1064" t="s">
        <v>2211</v>
      </c>
      <c r="H482" s="70" t="s">
        <v>2212</v>
      </c>
      <c r="I482" s="148"/>
      <c r="J482" s="71">
        <v>120.8137159319312</v>
      </c>
      <c r="K482" s="71">
        <v>1.402657208163917</v>
      </c>
      <c r="L482" s="71">
        <v>2.2965802063741352</v>
      </c>
      <c r="M482" s="71">
        <v>48.255105520124452</v>
      </c>
      <c r="N482" s="71">
        <v>58.551665690244903</v>
      </c>
      <c r="O482" s="71">
        <v>51.906016564098046</v>
      </c>
      <c r="P482" s="71">
        <v>23.121387825352738</v>
      </c>
      <c r="Q482" s="71">
        <v>3.6497042603288601</v>
      </c>
      <c r="R482" s="71">
        <v>0</v>
      </c>
      <c r="S482" s="71">
        <v>4.605294259290889</v>
      </c>
      <c r="T482" s="72"/>
      <c r="U482" s="71">
        <v>17026164</v>
      </c>
      <c r="V482" s="71">
        <v>700</v>
      </c>
      <c r="W482" s="71">
        <v>41</v>
      </c>
      <c r="X482" s="71">
        <v>10868</v>
      </c>
      <c r="Y482" s="71">
        <v>19863</v>
      </c>
      <c r="Z482" s="71">
        <v>30157</v>
      </c>
      <c r="AA482" s="71">
        <v>4601</v>
      </c>
      <c r="AB482" s="71">
        <v>50234</v>
      </c>
      <c r="AC482" s="71">
        <v>0</v>
      </c>
      <c r="AD482" s="71">
        <v>4.605294259290889</v>
      </c>
      <c r="AE482" s="72"/>
      <c r="AF482" s="71">
        <v>89841701.399566516</v>
      </c>
      <c r="AG482" s="71">
        <v>1163774.8247714411</v>
      </c>
      <c r="AH482" s="71">
        <v>465288.92398563639</v>
      </c>
      <c r="AI482" s="71">
        <v>65319801.675162703</v>
      </c>
      <c r="AJ482" s="71">
        <v>86929923.181443453</v>
      </c>
      <c r="AK482" s="71">
        <v>0</v>
      </c>
      <c r="AL482" s="71">
        <v>0</v>
      </c>
      <c r="AM482" s="71">
        <v>6884358.9762954703</v>
      </c>
      <c r="AN482" s="71">
        <v>0</v>
      </c>
      <c r="AO482" s="71">
        <v>0</v>
      </c>
      <c r="AP482" s="71">
        <v>250604848.98122522</v>
      </c>
      <c r="AQ482" s="72"/>
      <c r="AR482" s="71">
        <v>1555</v>
      </c>
      <c r="AS482" s="71">
        <v>218</v>
      </c>
      <c r="AT482" s="71">
        <v>0</v>
      </c>
      <c r="AU482" s="71">
        <v>0</v>
      </c>
      <c r="AV482" s="71">
        <v>0</v>
      </c>
      <c r="AW482" s="71">
        <v>0</v>
      </c>
      <c r="AX482" s="71"/>
      <c r="AY482" s="72"/>
      <c r="AZ482" s="71">
        <v>6319.4</v>
      </c>
      <c r="BA482" s="71">
        <v>17139</v>
      </c>
      <c r="BB482" s="71">
        <v>0</v>
      </c>
      <c r="BC482" s="71">
        <v>0</v>
      </c>
      <c r="BD482" s="71">
        <v>0</v>
      </c>
      <c r="BE482" s="71">
        <v>0</v>
      </c>
      <c r="BF482" s="71"/>
      <c r="BG482" s="72"/>
      <c r="BH482" s="71">
        <v>0</v>
      </c>
      <c r="BI482" s="71">
        <v>0</v>
      </c>
      <c r="BJ482" s="71">
        <v>167.125</v>
      </c>
      <c r="BK482" s="71">
        <v>0</v>
      </c>
      <c r="BL482" s="71">
        <v>54.198</v>
      </c>
      <c r="BM482" s="71">
        <v>0</v>
      </c>
      <c r="BN482" s="72"/>
      <c r="BO482" s="71">
        <v>0</v>
      </c>
      <c r="BP482" s="71">
        <v>0</v>
      </c>
      <c r="BQ482" s="71">
        <v>10</v>
      </c>
      <c r="BR482" s="71">
        <v>0</v>
      </c>
      <c r="BS482" s="71">
        <v>5</v>
      </c>
      <c r="BT482" s="71">
        <v>0</v>
      </c>
      <c r="BU482"/>
      <c r="BV482" s="70">
        <v>170.316</v>
      </c>
      <c r="BW482" s="70">
        <v>0</v>
      </c>
      <c r="BX482" s="70">
        <v>44.631</v>
      </c>
      <c r="BY482" s="70">
        <v>0</v>
      </c>
      <c r="BZ482" s="70">
        <v>0</v>
      </c>
      <c r="CA482" s="70">
        <v>0</v>
      </c>
      <c r="CB482" s="70">
        <v>3.0760000000000001</v>
      </c>
      <c r="CC482" s="70">
        <v>3.3</v>
      </c>
      <c r="CD482" s="70">
        <v>0</v>
      </c>
    </row>
    <row r="483" spans="1:82">
      <c r="A483" s="70" t="s">
        <v>2224</v>
      </c>
      <c r="B483" s="70">
        <v>353</v>
      </c>
      <c r="C483" s="70">
        <v>13</v>
      </c>
      <c r="D483" s="70">
        <v>21</v>
      </c>
      <c r="E483" s="70">
        <v>2016</v>
      </c>
      <c r="F483" s="70" t="s">
        <v>155</v>
      </c>
      <c r="G483" s="1064" t="s">
        <v>2211</v>
      </c>
      <c r="H483" s="70" t="s">
        <v>2212</v>
      </c>
      <c r="I483" s="148"/>
      <c r="J483" s="71">
        <v>111.45009856905278</v>
      </c>
      <c r="K483" s="71">
        <v>1.4116185533371584</v>
      </c>
      <c r="L483" s="71">
        <v>2.4315988097305805</v>
      </c>
      <c r="M483" s="71">
        <v>41.863451000273486</v>
      </c>
      <c r="N483" s="71">
        <v>58.387024404841299</v>
      </c>
      <c r="O483" s="71">
        <v>51.920107385341908</v>
      </c>
      <c r="P483" s="71">
        <v>22.296674955404637</v>
      </c>
      <c r="Q483" s="71">
        <v>3.5542742735055728</v>
      </c>
      <c r="R483" s="71">
        <v>0</v>
      </c>
      <c r="S483" s="71">
        <v>5.0984753129954665</v>
      </c>
      <c r="T483" s="72"/>
      <c r="U483" s="71">
        <v>14560064</v>
      </c>
      <c r="V483" s="71">
        <v>700</v>
      </c>
      <c r="W483" s="71">
        <v>41</v>
      </c>
      <c r="X483" s="71">
        <v>10868</v>
      </c>
      <c r="Y483" s="71">
        <v>20106</v>
      </c>
      <c r="Z483" s="71">
        <v>30536</v>
      </c>
      <c r="AA483" s="71">
        <v>4589</v>
      </c>
      <c r="AB483" s="71">
        <v>50321</v>
      </c>
      <c r="AC483" s="71">
        <v>0</v>
      </c>
      <c r="AD483" s="71">
        <v>5.0984753129954674</v>
      </c>
      <c r="AE483" s="72"/>
      <c r="AF483" s="71">
        <v>78470982.34641093</v>
      </c>
      <c r="AG483" s="71">
        <v>1105167.9836714859</v>
      </c>
      <c r="AH483" s="71">
        <v>374216.53235598857</v>
      </c>
      <c r="AI483" s="71">
        <v>64761467.681221753</v>
      </c>
      <c r="AJ483" s="71">
        <v>83707056.711478382</v>
      </c>
      <c r="AK483" s="71">
        <v>0</v>
      </c>
      <c r="AL483" s="71">
        <v>0</v>
      </c>
      <c r="AM483" s="71">
        <v>6901639.6957710404</v>
      </c>
      <c r="AN483" s="71">
        <v>0</v>
      </c>
      <c r="AO483" s="71">
        <v>0</v>
      </c>
      <c r="AP483" s="71">
        <v>235320530.95090958</v>
      </c>
      <c r="AQ483" s="72"/>
      <c r="AR483" s="71">
        <v>1665</v>
      </c>
      <c r="AS483" s="71">
        <v>250</v>
      </c>
      <c r="AT483" s="71">
        <v>0</v>
      </c>
      <c r="AU483" s="71">
        <v>0</v>
      </c>
      <c r="AV483" s="71">
        <v>0</v>
      </c>
      <c r="AW483" s="71">
        <v>0</v>
      </c>
      <c r="AX483" s="71"/>
      <c r="AY483" s="72"/>
      <c r="AZ483" s="71">
        <v>6833</v>
      </c>
      <c r="BA483" s="71">
        <v>19418.599999999999</v>
      </c>
      <c r="BB483" s="71">
        <v>0</v>
      </c>
      <c r="BC483" s="71">
        <v>0</v>
      </c>
      <c r="BD483" s="71">
        <v>0</v>
      </c>
      <c r="BE483" s="71">
        <v>0</v>
      </c>
      <c r="BF483" s="71"/>
      <c r="BG483" s="72"/>
      <c r="BH483" s="71">
        <v>0</v>
      </c>
      <c r="BI483" s="71">
        <v>0</v>
      </c>
      <c r="BJ483" s="71">
        <v>160.06899999999999</v>
      </c>
      <c r="BK483" s="71">
        <v>0</v>
      </c>
      <c r="BL483" s="71">
        <v>53.303999999999995</v>
      </c>
      <c r="BM483" s="71">
        <v>0</v>
      </c>
      <c r="BN483" s="72"/>
      <c r="BO483" s="71">
        <v>0</v>
      </c>
      <c r="BP483" s="71">
        <v>0</v>
      </c>
      <c r="BQ483" s="71">
        <v>10</v>
      </c>
      <c r="BR483" s="71">
        <v>0</v>
      </c>
      <c r="BS483" s="71">
        <v>5</v>
      </c>
      <c r="BT483" s="71">
        <v>0</v>
      </c>
      <c r="BU483"/>
      <c r="BV483" s="70">
        <v>166.48</v>
      </c>
      <c r="BW483" s="70">
        <v>0</v>
      </c>
      <c r="BX483" s="70">
        <v>43.732999999999997</v>
      </c>
      <c r="BY483" s="70">
        <v>0</v>
      </c>
      <c r="BZ483" s="70">
        <v>0</v>
      </c>
      <c r="CA483" s="70">
        <v>0</v>
      </c>
      <c r="CB483" s="70">
        <v>0</v>
      </c>
      <c r="CC483" s="70">
        <v>3.16</v>
      </c>
      <c r="CD483" s="70">
        <v>0</v>
      </c>
    </row>
    <row r="484" spans="1:82">
      <c r="A484" s="70" t="s">
        <v>2225</v>
      </c>
      <c r="B484" s="70">
        <v>354</v>
      </c>
      <c r="C484" s="70">
        <v>14</v>
      </c>
      <c r="D484" s="70">
        <v>21</v>
      </c>
      <c r="E484" s="70">
        <v>2017</v>
      </c>
      <c r="F484" s="70" t="s">
        <v>156</v>
      </c>
      <c r="G484" s="70" t="s">
        <v>2211</v>
      </c>
      <c r="H484" s="70" t="s">
        <v>2212</v>
      </c>
      <c r="I484" s="148"/>
      <c r="J484" s="71">
        <v>106.35754299795842</v>
      </c>
      <c r="K484" s="71">
        <v>1.4412023440063264</v>
      </c>
      <c r="L484" s="71">
        <v>2.262029064530136</v>
      </c>
      <c r="M484" s="71">
        <v>41.487886502549451</v>
      </c>
      <c r="N484" s="71">
        <v>60.338717462665393</v>
      </c>
      <c r="O484" s="71">
        <v>51.619817811484609</v>
      </c>
      <c r="P484" s="71">
        <v>21.880240692478107</v>
      </c>
      <c r="Q484" s="71">
        <v>3.44266316199267</v>
      </c>
      <c r="R484" s="71">
        <v>0</v>
      </c>
      <c r="S484" s="71">
        <v>4.7426733982239329</v>
      </c>
      <c r="T484" s="72"/>
      <c r="U484" s="71">
        <v>14804374</v>
      </c>
      <c r="V484" s="71">
        <v>700</v>
      </c>
      <c r="W484" s="71">
        <v>41</v>
      </c>
      <c r="X484" s="71">
        <v>10868</v>
      </c>
      <c r="Y484" s="71">
        <v>20312</v>
      </c>
      <c r="Z484" s="71">
        <v>30863</v>
      </c>
      <c r="AA484" s="71">
        <v>4532</v>
      </c>
      <c r="AB484" s="71">
        <v>50403</v>
      </c>
      <c r="AC484" s="71">
        <v>0</v>
      </c>
      <c r="AD484" s="71">
        <v>4.7426733982239329</v>
      </c>
      <c r="AE484" s="72"/>
      <c r="AF484" s="71">
        <v>79876584.417738825</v>
      </c>
      <c r="AG484" s="71">
        <v>1143810.921796893</v>
      </c>
      <c r="AH484" s="71">
        <v>476892.03626952221</v>
      </c>
      <c r="AI484" s="71">
        <v>65804861.284674458</v>
      </c>
      <c r="AJ484" s="71">
        <v>89283398.556504413</v>
      </c>
      <c r="AK484" s="71">
        <v>0</v>
      </c>
      <c r="AL484" s="71">
        <v>0</v>
      </c>
      <c r="AM484" s="71">
        <v>6923702.9622881534</v>
      </c>
      <c r="AN484" s="71">
        <v>0</v>
      </c>
      <c r="AO484" s="71">
        <v>0</v>
      </c>
      <c r="AP484" s="71">
        <v>243509250.17927223</v>
      </c>
      <c r="AQ484" s="72"/>
      <c r="AR484" s="71">
        <v>1750</v>
      </c>
      <c r="AS484" s="71">
        <v>285</v>
      </c>
      <c r="AT484" s="71">
        <v>0</v>
      </c>
      <c r="AU484" s="71">
        <v>0</v>
      </c>
      <c r="AV484" s="71">
        <v>0</v>
      </c>
      <c r="AW484" s="71">
        <v>0</v>
      </c>
      <c r="AX484" s="71"/>
      <c r="AY484" s="72"/>
      <c r="AZ484" s="71">
        <v>7244.9</v>
      </c>
      <c r="BA484" s="71">
        <v>20913.2</v>
      </c>
      <c r="BB484" s="71">
        <v>0</v>
      </c>
      <c r="BC484" s="71">
        <v>0</v>
      </c>
      <c r="BD484" s="71">
        <v>0</v>
      </c>
      <c r="BE484" s="71">
        <v>0</v>
      </c>
      <c r="BF484" s="71"/>
      <c r="BG484" s="72"/>
      <c r="BH484" s="71">
        <v>0</v>
      </c>
      <c r="BI484" s="71">
        <v>0</v>
      </c>
      <c r="BJ484" s="71">
        <v>150.01</v>
      </c>
      <c r="BK484" s="71">
        <v>0</v>
      </c>
      <c r="BL484" s="71">
        <v>50.011000000000003</v>
      </c>
      <c r="BM484" s="71">
        <v>0</v>
      </c>
      <c r="BN484" s="72"/>
      <c r="BO484" s="71">
        <v>0</v>
      </c>
      <c r="BP484" s="71">
        <v>0</v>
      </c>
      <c r="BQ484" s="71">
        <v>9</v>
      </c>
      <c r="BR484" s="71">
        <v>0</v>
      </c>
      <c r="BS484" s="71">
        <v>5</v>
      </c>
      <c r="BT484" s="71">
        <v>0</v>
      </c>
      <c r="BU484"/>
      <c r="BV484" s="70">
        <v>159.24199999999999</v>
      </c>
      <c r="BW484" s="70">
        <v>0</v>
      </c>
      <c r="BX484" s="70">
        <v>40.779000000000003</v>
      </c>
      <c r="BY484" s="70">
        <v>0</v>
      </c>
      <c r="BZ484" s="70">
        <v>0</v>
      </c>
      <c r="CA484" s="70">
        <v>0</v>
      </c>
      <c r="CB484" s="70">
        <v>0</v>
      </c>
      <c r="CC484" s="70">
        <v>0</v>
      </c>
      <c r="CD484" s="70">
        <v>0</v>
      </c>
    </row>
    <row r="485" spans="1:82">
      <c r="A485" s="70" t="s">
        <v>2226</v>
      </c>
      <c r="B485" s="70">
        <v>355</v>
      </c>
      <c r="C485" s="70">
        <v>15</v>
      </c>
      <c r="D485" s="70">
        <v>21</v>
      </c>
      <c r="E485" s="70">
        <v>2018</v>
      </c>
      <c r="F485" s="70" t="s">
        <v>183</v>
      </c>
      <c r="G485" s="70" t="s">
        <v>2211</v>
      </c>
      <c r="H485" s="70" t="s">
        <v>2212</v>
      </c>
      <c r="I485" s="148"/>
      <c r="J485" s="71">
        <v>111.12548401406357</v>
      </c>
      <c r="K485" s="71">
        <v>1.3455066320049152</v>
      </c>
      <c r="L485" s="71">
        <v>2.1064837489082846</v>
      </c>
      <c r="M485" s="71">
        <v>42.133348042708057</v>
      </c>
      <c r="N485" s="71">
        <v>54.992570647951034</v>
      </c>
      <c r="O485" s="71">
        <v>50.830517675400287</v>
      </c>
      <c r="P485" s="71">
        <v>21.925333267461266</v>
      </c>
      <c r="Q485" s="71">
        <v>3.1737952315134699</v>
      </c>
      <c r="R485" s="71">
        <v>0</v>
      </c>
      <c r="S485" s="71">
        <v>4.7345407499479615</v>
      </c>
      <c r="T485" s="72"/>
      <c r="U485" s="71">
        <v>16142109</v>
      </c>
      <c r="V485" s="71">
        <v>700</v>
      </c>
      <c r="W485" s="71">
        <v>41</v>
      </c>
      <c r="X485" s="71">
        <v>10868</v>
      </c>
      <c r="Y485" s="71">
        <v>20408</v>
      </c>
      <c r="Z485" s="71">
        <v>30973</v>
      </c>
      <c r="AA485" s="71">
        <v>4587</v>
      </c>
      <c r="AB485" s="71">
        <v>50075</v>
      </c>
      <c r="AC485" s="71">
        <v>0</v>
      </c>
      <c r="AD485" s="71">
        <v>4.7345407499479606</v>
      </c>
      <c r="AE485" s="72"/>
      <c r="AF485" s="71">
        <v>83966692.954416364</v>
      </c>
      <c r="AG485" s="71">
        <v>1016165.218309354</v>
      </c>
      <c r="AH485" s="71">
        <v>449738.92443630472</v>
      </c>
      <c r="AI485" s="71">
        <v>63493805.332001731</v>
      </c>
      <c r="AJ485" s="71">
        <v>80361169.582450956</v>
      </c>
      <c r="AK485" s="71">
        <v>0</v>
      </c>
      <c r="AL485" s="71">
        <v>0</v>
      </c>
      <c r="AM485" s="71">
        <v>6892879.368885817</v>
      </c>
      <c r="AN485" s="71">
        <v>0</v>
      </c>
      <c r="AO485" s="71">
        <v>0</v>
      </c>
      <c r="AP485" s="71">
        <v>236180451.38050053</v>
      </c>
      <c r="AQ485" s="72"/>
      <c r="AR485" s="71">
        <v>1842</v>
      </c>
      <c r="AS485" s="71">
        <v>310</v>
      </c>
      <c r="AT485" s="71">
        <v>0</v>
      </c>
      <c r="AU485" s="71">
        <v>0</v>
      </c>
      <c r="AV485" s="71">
        <v>0</v>
      </c>
      <c r="AW485" s="71">
        <v>1</v>
      </c>
      <c r="AX485" s="71"/>
      <c r="AY485" s="72"/>
      <c r="AZ485" s="71">
        <v>7689.4000000000005</v>
      </c>
      <c r="BA485" s="71">
        <v>21285</v>
      </c>
      <c r="BB485" s="71">
        <v>0</v>
      </c>
      <c r="BC485" s="71">
        <v>0</v>
      </c>
      <c r="BD485" s="71">
        <v>0</v>
      </c>
      <c r="BE485" s="71">
        <v>2040</v>
      </c>
      <c r="BF485" s="71"/>
      <c r="BG485" s="72"/>
      <c r="BH485" s="71">
        <v>0</v>
      </c>
      <c r="BI485" s="71">
        <v>0</v>
      </c>
      <c r="BJ485" s="71">
        <v>144.99299999999999</v>
      </c>
      <c r="BK485" s="71">
        <v>0</v>
      </c>
      <c r="BL485" s="71">
        <v>48.592999999999996</v>
      </c>
      <c r="BM485" s="71">
        <v>0</v>
      </c>
      <c r="BN485" s="72"/>
      <c r="BO485" s="71">
        <v>0</v>
      </c>
      <c r="BP485" s="71">
        <v>0</v>
      </c>
      <c r="BQ485" s="71">
        <v>9</v>
      </c>
      <c r="BR485" s="71">
        <v>0</v>
      </c>
      <c r="BS485" s="71">
        <v>5</v>
      </c>
      <c r="BT485" s="71">
        <v>0</v>
      </c>
      <c r="BU485"/>
      <c r="BV485" s="70">
        <v>153.929</v>
      </c>
      <c r="BW485" s="70">
        <v>0</v>
      </c>
      <c r="BX485" s="70">
        <v>39.656999999999996</v>
      </c>
      <c r="BY485" s="70">
        <v>0</v>
      </c>
      <c r="BZ485" s="70">
        <v>0</v>
      </c>
      <c r="CA485" s="70">
        <v>0</v>
      </c>
      <c r="CB485" s="70">
        <v>0</v>
      </c>
      <c r="CC485" s="70">
        <v>0</v>
      </c>
      <c r="CD485" s="70">
        <v>0</v>
      </c>
    </row>
    <row r="486" spans="1:82">
      <c r="A486" s="70" t="s">
        <v>2227</v>
      </c>
      <c r="B486" s="70">
        <v>356</v>
      </c>
      <c r="C486" s="70">
        <v>16</v>
      </c>
      <c r="D486" s="70">
        <v>21</v>
      </c>
      <c r="E486" s="70">
        <v>2019</v>
      </c>
      <c r="F486" s="70" t="s">
        <v>158</v>
      </c>
      <c r="G486" s="70" t="s">
        <v>2211</v>
      </c>
      <c r="H486" s="70" t="s">
        <v>2212</v>
      </c>
      <c r="I486" s="148"/>
      <c r="J486" s="71">
        <v>113.53914904561755</v>
      </c>
      <c r="K486" s="71">
        <v>1.2072245936019479</v>
      </c>
      <c r="L486" s="71">
        <v>2.1178060988899392</v>
      </c>
      <c r="M486" s="71">
        <v>40.163941159601755</v>
      </c>
      <c r="N486" s="71">
        <v>53.997454659885747</v>
      </c>
      <c r="O486" s="71">
        <v>49.755057018479171</v>
      </c>
      <c r="P486" s="71">
        <v>21.902862204522318</v>
      </c>
      <c r="Q486" s="71">
        <v>3.0958782940820999</v>
      </c>
      <c r="R486" s="71">
        <v>2.5567819899581741</v>
      </c>
      <c r="S486" s="71">
        <v>4.147650174512477</v>
      </c>
      <c r="T486" s="72"/>
      <c r="U486" s="71">
        <v>17259179</v>
      </c>
      <c r="V486" s="71">
        <v>700</v>
      </c>
      <c r="W486" s="71">
        <v>41</v>
      </c>
      <c r="X486" s="71">
        <v>10868</v>
      </c>
      <c r="Y486" s="71">
        <v>20645</v>
      </c>
      <c r="Z486" s="71">
        <v>31150</v>
      </c>
      <c r="AA486" s="71">
        <v>4548</v>
      </c>
      <c r="AB486" s="71">
        <v>50168</v>
      </c>
      <c r="AC486" s="71">
        <v>450857.875</v>
      </c>
      <c r="AD486" s="71">
        <v>4.147650174512477</v>
      </c>
      <c r="AE486" s="72"/>
      <c r="AF486" s="71">
        <v>87241328.089356109</v>
      </c>
      <c r="AG486" s="71">
        <v>979709.23712293955</v>
      </c>
      <c r="AH486" s="71">
        <v>483056.12936009187</v>
      </c>
      <c r="AI486" s="71">
        <v>65549356.609882727</v>
      </c>
      <c r="AJ486" s="71">
        <v>87951192.84077926</v>
      </c>
      <c r="AK486" s="71">
        <v>0</v>
      </c>
      <c r="AL486" s="71">
        <v>0</v>
      </c>
      <c r="AM486" s="71">
        <v>6832503.9354982004</v>
      </c>
      <c r="AN486" s="71">
        <v>0</v>
      </c>
      <c r="AO486" s="71">
        <v>0</v>
      </c>
      <c r="AP486" s="71">
        <v>249037146.84199932</v>
      </c>
      <c r="AQ486" s="72"/>
      <c r="AR486" s="71">
        <v>1969</v>
      </c>
      <c r="AS486" s="71">
        <v>330</v>
      </c>
      <c r="AT486" s="71">
        <v>0</v>
      </c>
      <c r="AU486" s="71">
        <v>0</v>
      </c>
      <c r="AV486" s="71">
        <v>0</v>
      </c>
      <c r="AW486" s="71">
        <v>1</v>
      </c>
      <c r="AX486" s="71"/>
      <c r="AY486" s="72"/>
      <c r="AZ486" s="71">
        <v>8396.7000000000007</v>
      </c>
      <c r="BA486" s="71">
        <v>23559.200000000001</v>
      </c>
      <c r="BB486" s="71">
        <v>0</v>
      </c>
      <c r="BC486" s="71">
        <v>0</v>
      </c>
      <c r="BD486" s="71">
        <v>0</v>
      </c>
      <c r="BE486" s="71">
        <v>2039.88</v>
      </c>
      <c r="BF486" s="71"/>
      <c r="BG486" s="72"/>
      <c r="BH486" s="71">
        <v>0</v>
      </c>
      <c r="BI486" s="71">
        <v>0</v>
      </c>
      <c r="BJ486" s="71">
        <v>139.857</v>
      </c>
      <c r="BK486" s="71">
        <v>0</v>
      </c>
      <c r="BL486" s="71">
        <v>50.763999999999996</v>
      </c>
      <c r="BM486" s="71">
        <v>0</v>
      </c>
      <c r="BN486" s="72"/>
      <c r="BO486" s="71">
        <v>0</v>
      </c>
      <c r="BP486" s="71">
        <v>0</v>
      </c>
      <c r="BQ486" s="71">
        <v>9</v>
      </c>
      <c r="BR486" s="71">
        <v>0</v>
      </c>
      <c r="BS486" s="71">
        <v>5</v>
      </c>
      <c r="BT486" s="71">
        <v>0</v>
      </c>
      <c r="BU486"/>
      <c r="BV486" s="70">
        <v>149.97999999999999</v>
      </c>
      <c r="BW486" s="70">
        <v>0</v>
      </c>
      <c r="BX486" s="70">
        <v>40.640999999999998</v>
      </c>
      <c r="BY486" s="70">
        <v>0</v>
      </c>
      <c r="BZ486" s="70">
        <v>0</v>
      </c>
      <c r="CA486" s="70">
        <v>0</v>
      </c>
      <c r="CB486" s="70">
        <v>0</v>
      </c>
      <c r="CC486" s="70">
        <v>0</v>
      </c>
      <c r="CD486" s="70">
        <v>0</v>
      </c>
    </row>
    <row r="487" spans="1:82">
      <c r="A487" s="70" t="s">
        <v>2228</v>
      </c>
      <c r="B487" s="70">
        <v>357</v>
      </c>
      <c r="C487" s="70">
        <v>17</v>
      </c>
      <c r="D487" s="70">
        <v>21</v>
      </c>
      <c r="E487" s="70">
        <v>2020</v>
      </c>
      <c r="F487" s="70" t="s">
        <v>159</v>
      </c>
      <c r="G487" s="70" t="s">
        <v>2211</v>
      </c>
      <c r="H487" s="70" t="s">
        <v>2212</v>
      </c>
      <c r="I487" s="148"/>
      <c r="J487" s="71">
        <v>108.0040597426528</v>
      </c>
      <c r="K487" s="71">
        <v>1.3669837802898286</v>
      </c>
      <c r="L487" s="71">
        <v>2.1942171105326929</v>
      </c>
      <c r="M487" s="71">
        <v>38.22696064370863</v>
      </c>
      <c r="N487" s="71">
        <v>54.180412873395568</v>
      </c>
      <c r="O487" s="71">
        <v>43.551880791945614</v>
      </c>
      <c r="P487" s="71">
        <v>20.742732867662415</v>
      </c>
      <c r="Q487" s="71">
        <v>2.96820073734842</v>
      </c>
      <c r="R487" s="71">
        <v>0</v>
      </c>
      <c r="S487" s="71">
        <v>4.3578861720362942</v>
      </c>
      <c r="T487" s="72"/>
      <c r="U487" s="71">
        <v>16093898</v>
      </c>
      <c r="V487" s="71">
        <v>739</v>
      </c>
      <c r="W487" s="71">
        <v>47</v>
      </c>
      <c r="X487" s="71">
        <v>11685</v>
      </c>
      <c r="Y487" s="71">
        <v>20917</v>
      </c>
      <c r="Z487" s="71">
        <v>31121</v>
      </c>
      <c r="AA487" s="71">
        <v>4578</v>
      </c>
      <c r="AB487" s="71">
        <v>50342</v>
      </c>
      <c r="AC487" s="71">
        <v>0</v>
      </c>
      <c r="AD487" s="71">
        <v>4.3578861720362942</v>
      </c>
      <c r="AE487" s="72"/>
      <c r="AF487" s="71">
        <v>84191317.755773082</v>
      </c>
      <c r="AG487" s="71">
        <v>1054300.3900263819</v>
      </c>
      <c r="AH487" s="71">
        <v>527306.9740063065</v>
      </c>
      <c r="AI487" s="71">
        <v>65078996.165077113</v>
      </c>
      <c r="AJ487" s="71">
        <v>91839614.549747169</v>
      </c>
      <c r="AK487" s="71"/>
      <c r="AL487" s="71"/>
      <c r="AM487" s="71">
        <v>6570190.3112855814</v>
      </c>
      <c r="AN487" s="71"/>
      <c r="AO487" s="71"/>
      <c r="AP487" s="71">
        <v>249261726.14591563</v>
      </c>
      <c r="AQ487" s="72"/>
      <c r="AR487" s="71">
        <v>2106</v>
      </c>
      <c r="AS487" s="71">
        <v>343</v>
      </c>
      <c r="AT487" s="71">
        <v>0</v>
      </c>
      <c r="AU487" s="71">
        <v>0</v>
      </c>
      <c r="AV487" s="71">
        <v>0</v>
      </c>
      <c r="AW487" s="71">
        <v>1</v>
      </c>
      <c r="AX487" s="71"/>
      <c r="AY487" s="72"/>
      <c r="AZ487" s="71">
        <v>9164.1999999999989</v>
      </c>
      <c r="BA487" s="71">
        <v>25747.600000000009</v>
      </c>
      <c r="BB487" s="71">
        <v>0</v>
      </c>
      <c r="BC487" s="71">
        <v>0</v>
      </c>
      <c r="BD487" s="71">
        <v>0</v>
      </c>
      <c r="BE487" s="71">
        <v>2039.88</v>
      </c>
      <c r="BF487" s="71"/>
      <c r="BG487" s="72"/>
      <c r="BH487" s="71">
        <v>0</v>
      </c>
      <c r="BI487" s="71">
        <v>0</v>
      </c>
      <c r="BJ487" s="71">
        <v>138.91900000000001</v>
      </c>
      <c r="BK487" s="71">
        <v>0</v>
      </c>
      <c r="BL487" s="71">
        <v>49.474000000000004</v>
      </c>
      <c r="BM487" s="71">
        <v>0</v>
      </c>
      <c r="BN487" s="72"/>
      <c r="BO487" s="71">
        <v>0</v>
      </c>
      <c r="BP487" s="71">
        <v>0</v>
      </c>
      <c r="BQ487" s="71">
        <v>10</v>
      </c>
      <c r="BR487" s="71">
        <v>0</v>
      </c>
      <c r="BS487" s="71">
        <v>5</v>
      </c>
      <c r="BT487" s="71">
        <v>0</v>
      </c>
      <c r="BU487"/>
      <c r="BV487" s="70">
        <v>141.85599999999999</v>
      </c>
      <c r="BW487" s="70">
        <v>0</v>
      </c>
      <c r="BX487" s="70">
        <v>41.877000000000002</v>
      </c>
      <c r="BY487" s="70">
        <v>0</v>
      </c>
      <c r="BZ487" s="70">
        <v>0</v>
      </c>
      <c r="CA487" s="70">
        <v>0</v>
      </c>
      <c r="CB487" s="70">
        <v>0</v>
      </c>
      <c r="CC487" s="70">
        <v>4.66</v>
      </c>
      <c r="CD487" s="70">
        <v>0</v>
      </c>
    </row>
    <row r="488" spans="1:82">
      <c r="A488" s="70" t="s">
        <v>2229</v>
      </c>
      <c r="B488" s="70">
        <v>357</v>
      </c>
      <c r="C488" s="70">
        <v>18</v>
      </c>
      <c r="D488" s="70">
        <v>21</v>
      </c>
      <c r="E488" s="70">
        <v>2021</v>
      </c>
      <c r="F488" s="70" t="s">
        <v>160</v>
      </c>
      <c r="G488" s="70" t="s">
        <v>2211</v>
      </c>
      <c r="H488" s="70" t="s">
        <v>2212</v>
      </c>
      <c r="I488" s="148"/>
      <c r="J488" s="71">
        <v>116.37833775965845</v>
      </c>
      <c r="K488" s="71">
        <v>1.5489337419900753</v>
      </c>
      <c r="L488" s="71">
        <v>2.0920347981380045</v>
      </c>
      <c r="M488" s="71">
        <v>43.265137288300323</v>
      </c>
      <c r="N488" s="71">
        <v>53.763870950549688</v>
      </c>
      <c r="O488" s="71">
        <v>42.519200214175413</v>
      </c>
      <c r="P488" s="71">
        <v>21.40228520689832</v>
      </c>
      <c r="Q488" s="71">
        <v>2.9435860194417298</v>
      </c>
      <c r="R488" s="71">
        <v>0</v>
      </c>
      <c r="S488" s="71">
        <v>4.1528142167043374</v>
      </c>
      <c r="T488" s="72"/>
      <c r="U488" s="71">
        <v>18263396</v>
      </c>
      <c r="V488" s="71">
        <v>739</v>
      </c>
      <c r="W488" s="71">
        <v>47</v>
      </c>
      <c r="X488" s="71">
        <v>11685</v>
      </c>
      <c r="Y488" s="71">
        <v>21101</v>
      </c>
      <c r="Z488" s="71">
        <v>31284</v>
      </c>
      <c r="AA488" s="71">
        <v>4606</v>
      </c>
      <c r="AB488" s="71">
        <v>50415</v>
      </c>
      <c r="AC488" s="71">
        <v>0</v>
      </c>
      <c r="AD488" s="71">
        <v>4.1528142167043374</v>
      </c>
      <c r="AE488" s="72"/>
      <c r="AF488" s="71">
        <v>89601776.435296714</v>
      </c>
      <c r="AG488" s="71">
        <v>1174034.9112438236</v>
      </c>
      <c r="AH488" s="71">
        <v>485147.24006985012</v>
      </c>
      <c r="AI488" s="71">
        <v>69442720.897145838</v>
      </c>
      <c r="AJ488" s="71">
        <v>84554991.178208619</v>
      </c>
      <c r="AK488" s="71">
        <v>0</v>
      </c>
      <c r="AL488" s="71">
        <v>0</v>
      </c>
      <c r="AM488" s="71">
        <v>6617668.9038303839</v>
      </c>
      <c r="AN488" s="71">
        <v>0</v>
      </c>
      <c r="AO488" s="71">
        <v>0</v>
      </c>
      <c r="AP488" s="71">
        <v>251876339.56579524</v>
      </c>
      <c r="AQ488" s="72"/>
      <c r="AR488" s="71">
        <v>2227</v>
      </c>
      <c r="AS488" s="71">
        <v>350</v>
      </c>
      <c r="AT488" s="71">
        <v>0</v>
      </c>
      <c r="AU488" s="71">
        <v>0</v>
      </c>
      <c r="AV488" s="71">
        <v>0</v>
      </c>
      <c r="AW488" s="71">
        <v>1</v>
      </c>
      <c r="AX488" s="71"/>
      <c r="AY488" s="72"/>
      <c r="AZ488" s="71">
        <v>9861.2999999999956</v>
      </c>
      <c r="BA488" s="71">
        <v>26751.5</v>
      </c>
      <c r="BB488" s="71">
        <v>0</v>
      </c>
      <c r="BC488" s="71">
        <v>0</v>
      </c>
      <c r="BD488" s="71">
        <v>0</v>
      </c>
      <c r="BE488" s="71">
        <v>2039.88</v>
      </c>
      <c r="BF488" s="71"/>
      <c r="BG488" s="72"/>
      <c r="BH488" s="71">
        <v>0</v>
      </c>
      <c r="BI488" s="71">
        <v>0</v>
      </c>
      <c r="BJ488" s="71">
        <v>137.42400000000001</v>
      </c>
      <c r="BK488" s="71">
        <v>0</v>
      </c>
      <c r="BL488" s="71">
        <v>49.558999999999997</v>
      </c>
      <c r="BM488" s="71">
        <v>0</v>
      </c>
      <c r="BN488" s="72"/>
      <c r="BO488" s="71">
        <v>0</v>
      </c>
      <c r="BP488" s="71">
        <v>0</v>
      </c>
      <c r="BQ488" s="71">
        <v>10</v>
      </c>
      <c r="BR488" s="71">
        <v>0</v>
      </c>
      <c r="BS488" s="71">
        <v>5</v>
      </c>
      <c r="BT488" s="71">
        <v>0</v>
      </c>
      <c r="BU488"/>
      <c r="BV488" s="70">
        <v>138.30699999999999</v>
      </c>
      <c r="BW488" s="70">
        <v>0</v>
      </c>
      <c r="BX488" s="70">
        <v>42.116999999999997</v>
      </c>
      <c r="BY488" s="70">
        <v>0</v>
      </c>
      <c r="BZ488" s="70">
        <v>0</v>
      </c>
      <c r="CA488" s="70">
        <v>0</v>
      </c>
      <c r="CB488" s="70">
        <v>0</v>
      </c>
      <c r="CC488" s="70">
        <v>6.5590000000000002</v>
      </c>
      <c r="CD488" s="70">
        <v>0</v>
      </c>
    </row>
    <row r="489" spans="1:82">
      <c r="A489" s="70" t="s">
        <v>2230</v>
      </c>
      <c r="B489" s="70">
        <v>357</v>
      </c>
      <c r="C489" s="70">
        <v>19</v>
      </c>
      <c r="D489" s="70">
        <v>21</v>
      </c>
      <c r="E489" s="70">
        <v>2022</v>
      </c>
      <c r="F489" s="70" t="s">
        <v>161</v>
      </c>
      <c r="G489" s="70" t="s">
        <v>2211</v>
      </c>
      <c r="H489" s="70" t="s">
        <v>2212</v>
      </c>
      <c r="I489" s="148"/>
      <c r="J489" s="71">
        <v>89.920708749062101</v>
      </c>
      <c r="K489" s="71">
        <v>1.3950430917256871</v>
      </c>
      <c r="L489" s="71">
        <v>1.9572512056960472</v>
      </c>
      <c r="M489" s="71">
        <v>40.861338110507255</v>
      </c>
      <c r="N489" s="71">
        <v>53.602967582098323</v>
      </c>
      <c r="O489" s="71">
        <v>44.747680262062453</v>
      </c>
      <c r="P489" s="71">
        <v>21.268569185113211</v>
      </c>
      <c r="Q489" s="71">
        <v>2.9601522907837179</v>
      </c>
      <c r="R489" s="71">
        <v>0</v>
      </c>
      <c r="S489" s="71">
        <v>3.8088554144707829</v>
      </c>
      <c r="T489" s="72"/>
      <c r="U489" s="71">
        <v>17086075</v>
      </c>
      <c r="V489" s="71">
        <v>739</v>
      </c>
      <c r="W489" s="71">
        <v>47</v>
      </c>
      <c r="X489" s="71">
        <v>11685</v>
      </c>
      <c r="Y489" s="71">
        <v>21331</v>
      </c>
      <c r="Z489" s="71">
        <v>31281</v>
      </c>
      <c r="AA489" s="71">
        <v>4647</v>
      </c>
      <c r="AB489" s="71">
        <v>50283</v>
      </c>
      <c r="AC489" s="71">
        <v>0</v>
      </c>
      <c r="AD489" s="71">
        <v>3.8088554144707829</v>
      </c>
      <c r="AE489" s="72"/>
      <c r="AF489" s="71">
        <v>71237242.840241015</v>
      </c>
      <c r="AG489" s="71">
        <v>1128391.6536257709</v>
      </c>
      <c r="AH489" s="71">
        <v>533244.68899267295</v>
      </c>
      <c r="AI489" s="71">
        <v>67917055.887350053</v>
      </c>
      <c r="AJ489" s="71">
        <v>88377817.672356769</v>
      </c>
      <c r="AK489" s="71">
        <v>0</v>
      </c>
      <c r="AL489" s="71">
        <v>0</v>
      </c>
      <c r="AM489" s="71">
        <v>6492907.7446729913</v>
      </c>
      <c r="AN489" s="71">
        <v>0</v>
      </c>
      <c r="AO489" s="71">
        <v>0</v>
      </c>
      <c r="AP489" s="71">
        <v>235686660.48723927</v>
      </c>
      <c r="AQ489" s="72"/>
      <c r="AR489" s="71">
        <v>2381</v>
      </c>
      <c r="AS489" s="71">
        <v>354</v>
      </c>
      <c r="AT489" s="71">
        <v>0</v>
      </c>
      <c r="AU489" s="71">
        <v>0</v>
      </c>
      <c r="AV489" s="71">
        <v>0</v>
      </c>
      <c r="AW489" s="71">
        <v>1</v>
      </c>
      <c r="AX489" s="71"/>
      <c r="AY489" s="72"/>
      <c r="AZ489" s="71">
        <v>10724.999999999987</v>
      </c>
      <c r="BA489" s="71">
        <v>26906.300000000003</v>
      </c>
      <c r="BB489" s="71">
        <v>0</v>
      </c>
      <c r="BC489" s="71">
        <v>0</v>
      </c>
      <c r="BD489" s="71">
        <v>0</v>
      </c>
      <c r="BE489" s="71">
        <v>2039.88</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2231</v>
      </c>
      <c r="B490" s="70">
        <v>357</v>
      </c>
      <c r="C490" s="70">
        <v>20</v>
      </c>
      <c r="D490" s="70">
        <v>21</v>
      </c>
      <c r="E490" s="70">
        <v>2023</v>
      </c>
      <c r="F490" s="70" t="s">
        <v>1539</v>
      </c>
      <c r="G490" s="70" t="s">
        <v>2211</v>
      </c>
      <c r="H490" s="70" t="s">
        <v>2212</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2512</v>
      </c>
      <c r="AS490" s="71">
        <v>357</v>
      </c>
      <c r="AT490" s="71">
        <v>0</v>
      </c>
      <c r="AU490" s="71">
        <v>0</v>
      </c>
      <c r="AV490" s="71">
        <v>0</v>
      </c>
      <c r="AW490" s="71">
        <v>1</v>
      </c>
      <c r="AX490" s="71"/>
      <c r="AY490" s="72"/>
      <c r="AZ490" s="71">
        <v>11458.199999999977</v>
      </c>
      <c r="BA490" s="71">
        <v>27465.5</v>
      </c>
      <c r="BB490" s="71">
        <v>0</v>
      </c>
      <c r="BC490" s="71">
        <v>0</v>
      </c>
      <c r="BD490" s="71">
        <v>0</v>
      </c>
      <c r="BE490" s="71">
        <v>2039.88</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2232</v>
      </c>
      <c r="B491" s="70">
        <v>357</v>
      </c>
      <c r="C491" s="70">
        <v>21</v>
      </c>
      <c r="D491" s="70">
        <v>21</v>
      </c>
      <c r="E491" s="70">
        <v>2024</v>
      </c>
      <c r="F491" s="70" t="s">
        <v>1554</v>
      </c>
      <c r="G491" s="70" t="s">
        <v>2211</v>
      </c>
      <c r="H491" s="70" t="s">
        <v>2212</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2233</v>
      </c>
      <c r="B492" s="70">
        <v>426</v>
      </c>
      <c r="C492" s="70">
        <v>1</v>
      </c>
      <c r="D492" s="70">
        <v>26</v>
      </c>
      <c r="E492" s="70">
        <v>1990</v>
      </c>
      <c r="F492" s="70" t="s">
        <v>787</v>
      </c>
      <c r="G492" s="70" t="s">
        <v>2234</v>
      </c>
      <c r="H492" s="70" t="s">
        <v>2235</v>
      </c>
      <c r="I492" s="148"/>
      <c r="J492" s="71">
        <v>31.80295735043207</v>
      </c>
      <c r="K492" s="71">
        <v>8.8949439622466304</v>
      </c>
      <c r="L492" s="71">
        <v>4.8435743973671261</v>
      </c>
      <c r="M492" s="71">
        <v>59.964457547905013</v>
      </c>
      <c r="N492" s="71">
        <v>56.887854572177517</v>
      </c>
      <c r="O492" s="71">
        <v>21.134823376683119</v>
      </c>
      <c r="P492" s="71">
        <v>40.764200106133153</v>
      </c>
      <c r="Q492" s="71">
        <v>2.5402473195646298</v>
      </c>
      <c r="R492" s="71">
        <v>15.591391091810721</v>
      </c>
      <c r="S492" s="71">
        <v>2.597946631948024</v>
      </c>
      <c r="T492" s="72"/>
      <c r="U492" s="71">
        <v>1502565</v>
      </c>
      <c r="V492" s="71">
        <v>2077</v>
      </c>
      <c r="W492" s="71">
        <v>51</v>
      </c>
      <c r="X492" s="71">
        <v>13001</v>
      </c>
      <c r="Y492" s="71">
        <v>13078</v>
      </c>
      <c r="Z492" s="71">
        <v>8693</v>
      </c>
      <c r="AA492" s="71">
        <v>9898</v>
      </c>
      <c r="AB492" s="71">
        <v>41245</v>
      </c>
      <c r="AC492" s="71">
        <v>2700457</v>
      </c>
      <c r="AD492" s="71">
        <v>2.597946631948024</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2236</v>
      </c>
      <c r="B493" s="70">
        <v>427</v>
      </c>
      <c r="C493" s="70">
        <v>2</v>
      </c>
      <c r="D493" s="70">
        <v>26</v>
      </c>
      <c r="E493" s="70">
        <v>2005</v>
      </c>
      <c r="F493" s="70" t="s">
        <v>789</v>
      </c>
      <c r="G493" s="70" t="s">
        <v>2234</v>
      </c>
      <c r="H493" s="70" t="s">
        <v>2235</v>
      </c>
      <c r="I493" s="148"/>
      <c r="J493" s="71">
        <v>28.027833985954938</v>
      </c>
      <c r="K493" s="71">
        <v>6.0143292358504592</v>
      </c>
      <c r="L493" s="71">
        <v>11.408300987236339</v>
      </c>
      <c r="M493" s="71">
        <v>120.9715714872267</v>
      </c>
      <c r="N493" s="71">
        <v>98.76882245232764</v>
      </c>
      <c r="O493" s="71">
        <v>40.40834386488887</v>
      </c>
      <c r="P493" s="71">
        <v>57.492709887355247</v>
      </c>
      <c r="Q493" s="71">
        <v>2.7554815176230401</v>
      </c>
      <c r="R493" s="71">
        <v>17.92908248532127</v>
      </c>
      <c r="S493" s="71">
        <v>3.6240606075600001</v>
      </c>
      <c r="T493" s="72"/>
      <c r="U493" s="71">
        <v>1143384</v>
      </c>
      <c r="V493" s="71">
        <v>1595</v>
      </c>
      <c r="W493" s="71">
        <v>124</v>
      </c>
      <c r="X493" s="71">
        <v>11276</v>
      </c>
      <c r="Y493" s="71">
        <v>19921</v>
      </c>
      <c r="Z493" s="71">
        <v>19233</v>
      </c>
      <c r="AA493" s="71">
        <v>11433</v>
      </c>
      <c r="AB493" s="71">
        <v>46771</v>
      </c>
      <c r="AC493" s="71">
        <v>3170387</v>
      </c>
      <c r="AD493" s="71">
        <v>3.6240606075600001</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2237</v>
      </c>
      <c r="B494" s="70">
        <v>428</v>
      </c>
      <c r="C494" s="70">
        <v>3</v>
      </c>
      <c r="D494" s="70">
        <v>26</v>
      </c>
      <c r="E494" s="70">
        <v>2006</v>
      </c>
      <c r="F494" s="70" t="s">
        <v>790</v>
      </c>
      <c r="G494" s="70" t="s">
        <v>2234</v>
      </c>
      <c r="H494" s="70" t="s">
        <v>2235</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2238</v>
      </c>
      <c r="B495" s="70">
        <v>429</v>
      </c>
      <c r="C495" s="70">
        <v>4</v>
      </c>
      <c r="D495" s="70">
        <v>26</v>
      </c>
      <c r="E495" s="70">
        <v>2007</v>
      </c>
      <c r="F495" s="70" t="s">
        <v>791</v>
      </c>
      <c r="G495" s="70" t="s">
        <v>2234</v>
      </c>
      <c r="H495" s="70" t="s">
        <v>2235</v>
      </c>
      <c r="I495" s="148"/>
      <c r="J495" s="71">
        <v>26.12045445240463</v>
      </c>
      <c r="K495" s="71">
        <v>6.6141604199558</v>
      </c>
      <c r="L495" s="71">
        <v>12.80451047825221</v>
      </c>
      <c r="M495" s="71">
        <v>129.53351097525459</v>
      </c>
      <c r="N495" s="71">
        <v>92.532498960321618</v>
      </c>
      <c r="O495" s="71">
        <v>39.705631034987448</v>
      </c>
      <c r="P495" s="71">
        <v>59.128179830880157</v>
      </c>
      <c r="Q495" s="71">
        <v>2.9664909066079201</v>
      </c>
      <c r="R495" s="71">
        <v>17.621849705714119</v>
      </c>
      <c r="S495" s="71">
        <v>3.8690585907999999</v>
      </c>
      <c r="T495" s="72"/>
      <c r="U495" s="71">
        <v>1171339</v>
      </c>
      <c r="V495" s="71">
        <v>1778</v>
      </c>
      <c r="W495" s="71">
        <v>170</v>
      </c>
      <c r="X495" s="71">
        <v>16767</v>
      </c>
      <c r="Y495" s="71">
        <v>21018</v>
      </c>
      <c r="Z495" s="71">
        <v>19646</v>
      </c>
      <c r="AA495" s="71">
        <v>11579</v>
      </c>
      <c r="AB495" s="71">
        <v>47690</v>
      </c>
      <c r="AC495" s="71">
        <v>3205467</v>
      </c>
      <c r="AD495" s="71">
        <v>3.8690585907999999</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2239</v>
      </c>
      <c r="B496" s="70">
        <v>430</v>
      </c>
      <c r="C496" s="70">
        <v>5</v>
      </c>
      <c r="D496" s="70">
        <v>26</v>
      </c>
      <c r="E496" s="70">
        <v>2008</v>
      </c>
      <c r="F496" s="70" t="s">
        <v>792</v>
      </c>
      <c r="G496" s="70" t="s">
        <v>2234</v>
      </c>
      <c r="H496" s="70" t="s">
        <v>2235</v>
      </c>
      <c r="I496" s="148"/>
      <c r="J496" s="71">
        <v>20.467900465304659</v>
      </c>
      <c r="K496" s="71">
        <v>5.1203915486412814</v>
      </c>
      <c r="L496" s="71">
        <v>11.632640957025099</v>
      </c>
      <c r="M496" s="71">
        <v>144.78862387348289</v>
      </c>
      <c r="N496" s="71">
        <v>98.892978403213064</v>
      </c>
      <c r="O496" s="71">
        <v>39.042670689340198</v>
      </c>
      <c r="P496" s="71">
        <v>58.382403838865621</v>
      </c>
      <c r="Q496" s="71">
        <v>2.9358067720144598</v>
      </c>
      <c r="R496" s="71">
        <v>15.50322556774756</v>
      </c>
      <c r="S496" s="71">
        <v>2.3666530905299998</v>
      </c>
      <c r="T496" s="72"/>
      <c r="U496" s="71">
        <v>1062743</v>
      </c>
      <c r="V496" s="71">
        <v>1778</v>
      </c>
      <c r="W496" s="71">
        <v>170</v>
      </c>
      <c r="X496" s="71">
        <v>16767</v>
      </c>
      <c r="Y496" s="71">
        <v>21254</v>
      </c>
      <c r="Z496" s="71">
        <v>19996</v>
      </c>
      <c r="AA496" s="71">
        <v>11446</v>
      </c>
      <c r="AB496" s="71">
        <v>47973</v>
      </c>
      <c r="AC496" s="71">
        <v>2928346</v>
      </c>
      <c r="AD496" s="71">
        <v>2.3666530905299998</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2240</v>
      </c>
      <c r="B497" s="70">
        <v>431</v>
      </c>
      <c r="C497" s="70">
        <v>6</v>
      </c>
      <c r="D497" s="70">
        <v>26</v>
      </c>
      <c r="E497" s="70">
        <v>2009</v>
      </c>
      <c r="F497" s="70" t="s">
        <v>176</v>
      </c>
      <c r="G497" s="70" t="s">
        <v>2234</v>
      </c>
      <c r="H497" s="70" t="s">
        <v>2235</v>
      </c>
      <c r="I497" s="148"/>
      <c r="J497" s="71">
        <v>23.500627330939128</v>
      </c>
      <c r="K497" s="71">
        <v>5.4247672913581182</v>
      </c>
      <c r="L497" s="71">
        <v>17.76079828048502</v>
      </c>
      <c r="M497" s="71">
        <v>144.0857809893773</v>
      </c>
      <c r="N497" s="71">
        <v>88.813491007044831</v>
      </c>
      <c r="O497" s="71">
        <v>40.197859948436196</v>
      </c>
      <c r="P497" s="71">
        <v>56.779525206114897</v>
      </c>
      <c r="Q497" s="71">
        <v>2.80346166601027</v>
      </c>
      <c r="R497" s="71">
        <v>18.41080189609945</v>
      </c>
      <c r="S497" s="71">
        <v>0</v>
      </c>
      <c r="T497" s="72"/>
      <c r="U497" s="71">
        <v>1092260</v>
      </c>
      <c r="V497" s="71">
        <v>1880</v>
      </c>
      <c r="W497" s="71">
        <v>394</v>
      </c>
      <c r="X497" s="71">
        <v>18620</v>
      </c>
      <c r="Y497" s="71">
        <v>21410</v>
      </c>
      <c r="Z497" s="71">
        <v>20321</v>
      </c>
      <c r="AA497" s="71">
        <v>11428</v>
      </c>
      <c r="AB497" s="71">
        <v>48089</v>
      </c>
      <c r="AC497" s="71">
        <v>3392626</v>
      </c>
      <c r="AD497" s="71">
        <v>0</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8.8879999999999999</v>
      </c>
      <c r="BL497" s="71">
        <v>5.18</v>
      </c>
      <c r="BM497" s="71">
        <v>0</v>
      </c>
      <c r="BN497" s="72"/>
      <c r="BO497" s="71">
        <v>0</v>
      </c>
      <c r="BP497" s="71">
        <v>0</v>
      </c>
      <c r="BQ497" s="71">
        <v>0</v>
      </c>
      <c r="BR497" s="71">
        <v>1</v>
      </c>
      <c r="BS497" s="71">
        <v>1</v>
      </c>
      <c r="BT497" s="71">
        <v>0</v>
      </c>
      <c r="BU497"/>
      <c r="BV497" s="70">
        <v>14.068</v>
      </c>
      <c r="BW497" s="70">
        <v>0</v>
      </c>
      <c r="BX497" s="70">
        <v>0</v>
      </c>
      <c r="BY497" s="70">
        <v>0</v>
      </c>
      <c r="BZ497" s="70">
        <v>0</v>
      </c>
      <c r="CA497" s="70">
        <v>0</v>
      </c>
      <c r="CB497" s="70">
        <v>0</v>
      </c>
      <c r="CC497" s="70">
        <v>0</v>
      </c>
      <c r="CD497" s="70">
        <v>0</v>
      </c>
    </row>
    <row r="498" spans="1:82">
      <c r="A498" s="70" t="s">
        <v>2241</v>
      </c>
      <c r="B498" s="70">
        <v>432</v>
      </c>
      <c r="C498" s="70">
        <v>7</v>
      </c>
      <c r="D498" s="70">
        <v>26</v>
      </c>
      <c r="E498" s="70">
        <v>2010</v>
      </c>
      <c r="F498" s="70" t="s">
        <v>177</v>
      </c>
      <c r="G498" s="70" t="s">
        <v>2234</v>
      </c>
      <c r="H498" s="70" t="s">
        <v>2235</v>
      </c>
      <c r="I498" s="148"/>
      <c r="J498" s="71">
        <v>21.511091671197828</v>
      </c>
      <c r="K498" s="71">
        <v>5.7512486634452564</v>
      </c>
      <c r="L498" s="71">
        <v>17.316163559006341</v>
      </c>
      <c r="M498" s="71">
        <v>149.37655763984151</v>
      </c>
      <c r="N498" s="71">
        <v>93.61760760099861</v>
      </c>
      <c r="O498" s="71">
        <v>40.716832467021433</v>
      </c>
      <c r="P498" s="71">
        <v>58.060584686741826</v>
      </c>
      <c r="Q498" s="71">
        <v>2.9277535704925901</v>
      </c>
      <c r="R498" s="71">
        <v>17.851575336891731</v>
      </c>
      <c r="S498" s="71">
        <v>3.3182247549000001</v>
      </c>
      <c r="T498" s="72"/>
      <c r="U498" s="71">
        <v>1133666</v>
      </c>
      <c r="V498" s="71">
        <v>1880</v>
      </c>
      <c r="W498" s="71">
        <v>394</v>
      </c>
      <c r="X498" s="71">
        <v>18620</v>
      </c>
      <c r="Y498" s="71">
        <v>21382</v>
      </c>
      <c r="Z498" s="71">
        <v>20679</v>
      </c>
      <c r="AA498" s="71">
        <v>11394</v>
      </c>
      <c r="AB498" s="71">
        <v>48123</v>
      </c>
      <c r="AC498" s="71">
        <v>3117395</v>
      </c>
      <c r="AD498" s="71">
        <v>3.3182247549000001</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8.9879999999999995</v>
      </c>
      <c r="BL498" s="71">
        <v>13.464</v>
      </c>
      <c r="BM498" s="71">
        <v>0</v>
      </c>
      <c r="BN498" s="72"/>
      <c r="BO498" s="71">
        <v>0</v>
      </c>
      <c r="BP498" s="71">
        <v>0</v>
      </c>
      <c r="BQ498" s="71">
        <v>0</v>
      </c>
      <c r="BR498" s="71">
        <v>1</v>
      </c>
      <c r="BS498" s="71">
        <v>2</v>
      </c>
      <c r="BT498" s="71">
        <v>0</v>
      </c>
      <c r="BU498"/>
      <c r="BV498" s="70">
        <v>22.452000000000002</v>
      </c>
      <c r="BW498" s="70">
        <v>0</v>
      </c>
      <c r="BX498" s="70">
        <v>0</v>
      </c>
      <c r="BY498" s="70">
        <v>0</v>
      </c>
      <c r="BZ498" s="70">
        <v>0</v>
      </c>
      <c r="CA498" s="70">
        <v>0</v>
      </c>
      <c r="CB498" s="70">
        <v>0</v>
      </c>
      <c r="CC498" s="70">
        <v>0</v>
      </c>
      <c r="CD498" s="70">
        <v>0</v>
      </c>
    </row>
    <row r="499" spans="1:82">
      <c r="A499" s="70" t="s">
        <v>2242</v>
      </c>
      <c r="B499" s="70">
        <v>433</v>
      </c>
      <c r="C499" s="70">
        <v>8</v>
      </c>
      <c r="D499" s="70">
        <v>26</v>
      </c>
      <c r="E499" s="70">
        <v>2011</v>
      </c>
      <c r="F499" s="70" t="s">
        <v>178</v>
      </c>
      <c r="G499" s="70" t="s">
        <v>2234</v>
      </c>
      <c r="H499" s="70" t="s">
        <v>2235</v>
      </c>
      <c r="I499" s="148"/>
      <c r="J499" s="71">
        <v>16.567580406737019</v>
      </c>
      <c r="K499" s="71">
        <v>6.4978475743068413</v>
      </c>
      <c r="L499" s="71">
        <v>19.440109018975271</v>
      </c>
      <c r="M499" s="71">
        <v>145.4060369551037</v>
      </c>
      <c r="N499" s="71">
        <v>95.958133386730736</v>
      </c>
      <c r="O499" s="71">
        <v>40.315505784410881</v>
      </c>
      <c r="P499" s="71">
        <v>56.070974631467017</v>
      </c>
      <c r="Q499" s="71">
        <v>3.3824632378939001</v>
      </c>
      <c r="R499" s="71">
        <v>16.542016195475359</v>
      </c>
      <c r="S499" s="71">
        <v>4.5283005368700007</v>
      </c>
      <c r="T499" s="72"/>
      <c r="U499" s="71">
        <v>926484</v>
      </c>
      <c r="V499" s="71">
        <v>1880</v>
      </c>
      <c r="W499" s="71">
        <v>394</v>
      </c>
      <c r="X499" s="71">
        <v>18620</v>
      </c>
      <c r="Y499" s="71">
        <v>21254</v>
      </c>
      <c r="Z499" s="71">
        <v>20920</v>
      </c>
      <c r="AA499" s="71">
        <v>11331</v>
      </c>
      <c r="AB499" s="71">
        <v>48199</v>
      </c>
      <c r="AC499" s="71">
        <v>2883931</v>
      </c>
      <c r="AD499" s="71">
        <v>4.5283005368700007</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8.3650000000000002</v>
      </c>
      <c r="BL499" s="71">
        <v>8.0380000000000003</v>
      </c>
      <c r="BM499" s="71">
        <v>0</v>
      </c>
      <c r="BN499" s="72"/>
      <c r="BO499" s="71">
        <v>0</v>
      </c>
      <c r="BP499" s="71">
        <v>0</v>
      </c>
      <c r="BQ499" s="71">
        <v>0</v>
      </c>
      <c r="BR499" s="71">
        <v>1</v>
      </c>
      <c r="BS499" s="71">
        <v>1</v>
      </c>
      <c r="BT499" s="71">
        <v>0</v>
      </c>
      <c r="BU499"/>
      <c r="BV499" s="70">
        <v>16.402999999999999</v>
      </c>
      <c r="BW499" s="70">
        <v>0</v>
      </c>
      <c r="BX499" s="70">
        <v>0</v>
      </c>
      <c r="BY499" s="70">
        <v>0</v>
      </c>
      <c r="BZ499" s="70">
        <v>0</v>
      </c>
      <c r="CA499" s="70">
        <v>0</v>
      </c>
      <c r="CB499" s="70">
        <v>0</v>
      </c>
      <c r="CC499" s="70">
        <v>0</v>
      </c>
      <c r="CD499" s="70">
        <v>0</v>
      </c>
    </row>
    <row r="500" spans="1:82">
      <c r="A500" s="70" t="s">
        <v>2243</v>
      </c>
      <c r="B500" s="70">
        <v>434</v>
      </c>
      <c r="C500" s="70">
        <v>9</v>
      </c>
      <c r="D500" s="70">
        <v>26</v>
      </c>
      <c r="E500" s="70">
        <v>2012</v>
      </c>
      <c r="F500" s="70" t="s">
        <v>179</v>
      </c>
      <c r="G500" s="70" t="s">
        <v>2234</v>
      </c>
      <c r="H500" s="70" t="s">
        <v>2235</v>
      </c>
      <c r="I500" s="148"/>
      <c r="J500" s="71">
        <v>13.849953840317591</v>
      </c>
      <c r="K500" s="71">
        <v>5.7507845597202003</v>
      </c>
      <c r="L500" s="71">
        <v>18.756324013239681</v>
      </c>
      <c r="M500" s="71">
        <v>150.7176176417054</v>
      </c>
      <c r="N500" s="71">
        <v>84.937842688087841</v>
      </c>
      <c r="O500" s="71">
        <v>41.309863213999904</v>
      </c>
      <c r="P500" s="71">
        <v>56.146136693934913</v>
      </c>
      <c r="Q500" s="71">
        <v>3.69541206378981</v>
      </c>
      <c r="R500" s="71">
        <v>16.958259234545071</v>
      </c>
      <c r="S500" s="71">
        <v>3.9221101275920001</v>
      </c>
      <c r="T500" s="72"/>
      <c r="U500" s="71">
        <v>872124</v>
      </c>
      <c r="V500" s="71">
        <v>1880</v>
      </c>
      <c r="W500" s="71">
        <v>394</v>
      </c>
      <c r="X500" s="71">
        <v>18620</v>
      </c>
      <c r="Y500" s="71">
        <v>21614</v>
      </c>
      <c r="Z500" s="71">
        <v>21606</v>
      </c>
      <c r="AA500" s="71">
        <v>11282</v>
      </c>
      <c r="AB500" s="71">
        <v>48467</v>
      </c>
      <c r="AC500" s="71">
        <v>2879923</v>
      </c>
      <c r="AD500" s="71">
        <v>3.9221101275920001</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7.5590000000000002</v>
      </c>
      <c r="BL500" s="71">
        <v>8.3360000000000003</v>
      </c>
      <c r="BM500" s="71">
        <v>0</v>
      </c>
      <c r="BN500" s="72"/>
      <c r="BO500" s="71">
        <v>0</v>
      </c>
      <c r="BP500" s="71">
        <v>0</v>
      </c>
      <c r="BQ500" s="71">
        <v>0</v>
      </c>
      <c r="BR500" s="71">
        <v>1</v>
      </c>
      <c r="BS500" s="71">
        <v>1</v>
      </c>
      <c r="BT500" s="71">
        <v>0</v>
      </c>
      <c r="BU500"/>
      <c r="BV500" s="70">
        <v>15.895</v>
      </c>
      <c r="BW500" s="70">
        <v>0</v>
      </c>
      <c r="BX500" s="70">
        <v>0</v>
      </c>
      <c r="BY500" s="70">
        <v>0</v>
      </c>
      <c r="BZ500" s="70">
        <v>0</v>
      </c>
      <c r="CA500" s="70">
        <v>0</v>
      </c>
      <c r="CB500" s="70">
        <v>0</v>
      </c>
      <c r="CC500" s="70">
        <v>0</v>
      </c>
      <c r="CD500" s="70">
        <v>0</v>
      </c>
    </row>
    <row r="501" spans="1:82">
      <c r="A501" s="70" t="s">
        <v>2244</v>
      </c>
      <c r="B501" s="70">
        <v>435</v>
      </c>
      <c r="C501" s="70">
        <v>10</v>
      </c>
      <c r="D501" s="70">
        <v>26</v>
      </c>
      <c r="E501" s="70">
        <v>2013</v>
      </c>
      <c r="F501" s="70" t="s">
        <v>180</v>
      </c>
      <c r="G501" s="1064" t="s">
        <v>2234</v>
      </c>
      <c r="H501" s="70" t="s">
        <v>2235</v>
      </c>
      <c r="I501" s="148"/>
      <c r="J501" s="71">
        <v>16.041353196816139</v>
      </c>
      <c r="K501" s="71">
        <v>5.3428134291285847</v>
      </c>
      <c r="L501" s="71">
        <v>16.811413273882739</v>
      </c>
      <c r="M501" s="71">
        <v>155.57208873006681</v>
      </c>
      <c r="N501" s="71">
        <v>88.371522513817183</v>
      </c>
      <c r="O501" s="71">
        <v>41.786334534468779</v>
      </c>
      <c r="P501" s="71">
        <v>56.432626202967178</v>
      </c>
      <c r="Q501" s="71">
        <v>3.7761564956432401</v>
      </c>
      <c r="R501" s="71">
        <v>18.577549494460769</v>
      </c>
      <c r="S501" s="71">
        <v>3.886556945008</v>
      </c>
      <c r="T501" s="72"/>
      <c r="U501" s="71">
        <v>975182</v>
      </c>
      <c r="V501" s="71">
        <v>1880</v>
      </c>
      <c r="W501" s="71">
        <v>394</v>
      </c>
      <c r="X501" s="71">
        <v>18620</v>
      </c>
      <c r="Y501" s="71">
        <v>22478</v>
      </c>
      <c r="Z501" s="71">
        <v>22831</v>
      </c>
      <c r="AA501" s="71">
        <v>11297</v>
      </c>
      <c r="AB501" s="71">
        <v>48816</v>
      </c>
      <c r="AC501" s="71">
        <v>3079634</v>
      </c>
      <c r="AD501" s="71">
        <v>3.886556945008</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7.5179999999999998</v>
      </c>
      <c r="BL501" s="71">
        <v>13.497</v>
      </c>
      <c r="BM501" s="71">
        <v>0</v>
      </c>
      <c r="BN501" s="72"/>
      <c r="BO501" s="71">
        <v>0</v>
      </c>
      <c r="BP501" s="71">
        <v>0</v>
      </c>
      <c r="BQ501" s="71">
        <v>0</v>
      </c>
      <c r="BR501" s="71">
        <v>1</v>
      </c>
      <c r="BS501" s="71">
        <v>2</v>
      </c>
      <c r="BT501" s="71">
        <v>0</v>
      </c>
      <c r="BU501"/>
      <c r="BV501" s="70">
        <v>21.015000000000001</v>
      </c>
      <c r="BW501" s="70">
        <v>0</v>
      </c>
      <c r="BX501" s="70">
        <v>0</v>
      </c>
      <c r="BY501" s="70">
        <v>0</v>
      </c>
      <c r="BZ501" s="70">
        <v>0</v>
      </c>
      <c r="CA501" s="70">
        <v>0</v>
      </c>
      <c r="CB501" s="70">
        <v>0</v>
      </c>
      <c r="CC501" s="70">
        <v>0</v>
      </c>
      <c r="CD501" s="70">
        <v>0</v>
      </c>
    </row>
    <row r="502" spans="1:82">
      <c r="A502" s="70" t="s">
        <v>2245</v>
      </c>
      <c r="B502" s="70">
        <v>436</v>
      </c>
      <c r="C502" s="70">
        <v>11</v>
      </c>
      <c r="D502" s="70">
        <v>26</v>
      </c>
      <c r="E502" s="70">
        <v>2014</v>
      </c>
      <c r="F502" s="70" t="s">
        <v>181</v>
      </c>
      <c r="G502" s="1064" t="s">
        <v>2234</v>
      </c>
      <c r="H502" s="70" t="s">
        <v>2235</v>
      </c>
      <c r="I502" s="148"/>
      <c r="J502" s="71">
        <v>16.23336920966803</v>
      </c>
      <c r="K502" s="71">
        <v>4.5987609885248748</v>
      </c>
      <c r="L502" s="71">
        <v>15.35205611894979</v>
      </c>
      <c r="M502" s="71">
        <v>143.9657505723537</v>
      </c>
      <c r="N502" s="71">
        <v>90.304482579948441</v>
      </c>
      <c r="O502" s="71">
        <v>41.447256349624418</v>
      </c>
      <c r="P502" s="71">
        <v>56.751061020361753</v>
      </c>
      <c r="Q502" s="71">
        <v>3.6312353700630502</v>
      </c>
      <c r="R502" s="71">
        <v>19.10020796891553</v>
      </c>
      <c r="S502" s="71">
        <v>3.3687748928263002</v>
      </c>
      <c r="T502" s="72"/>
      <c r="U502" s="71">
        <v>973333</v>
      </c>
      <c r="V502" s="71">
        <v>1484</v>
      </c>
      <c r="W502" s="71">
        <v>320</v>
      </c>
      <c r="X502" s="71">
        <v>19502</v>
      </c>
      <c r="Y502" s="71">
        <v>22909</v>
      </c>
      <c r="Z502" s="71">
        <v>23851</v>
      </c>
      <c r="AA502" s="71">
        <v>11302</v>
      </c>
      <c r="AB502" s="71">
        <v>48927</v>
      </c>
      <c r="AC502" s="71">
        <v>3176232</v>
      </c>
      <c r="AD502" s="71">
        <v>3.3687748928263002</v>
      </c>
      <c r="AE502" s="72"/>
      <c r="AF502" s="71"/>
      <c r="AG502" s="71"/>
      <c r="AH502" s="71"/>
      <c r="AI502" s="71"/>
      <c r="AJ502" s="71"/>
      <c r="AK502" s="71"/>
      <c r="AL502" s="71"/>
      <c r="AM502" s="71"/>
      <c r="AN502" s="71"/>
      <c r="AO502" s="71"/>
      <c r="AP502" s="71"/>
      <c r="AQ502" s="72"/>
      <c r="AR502" s="71">
        <v>665</v>
      </c>
      <c r="AS502" s="71">
        <v>355</v>
      </c>
      <c r="AT502" s="71">
        <v>0</v>
      </c>
      <c r="AU502" s="71">
        <v>0</v>
      </c>
      <c r="AV502" s="71">
        <v>0</v>
      </c>
      <c r="AW502" s="71">
        <v>1</v>
      </c>
      <c r="AX502" s="71"/>
      <c r="AY502" s="72"/>
      <c r="AZ502" s="71">
        <v>3931.585</v>
      </c>
      <c r="BA502" s="71">
        <v>10673.22</v>
      </c>
      <c r="BB502" s="71">
        <v>0</v>
      </c>
      <c r="BC502" s="71">
        <v>0</v>
      </c>
      <c r="BD502" s="71">
        <v>0</v>
      </c>
      <c r="BE502" s="71">
        <v>316.8</v>
      </c>
      <c r="BF502" s="71"/>
      <c r="BG502" s="72"/>
      <c r="BH502" s="71">
        <v>0</v>
      </c>
      <c r="BI502" s="71">
        <v>0</v>
      </c>
      <c r="BJ502" s="71">
        <v>0</v>
      </c>
      <c r="BK502" s="71">
        <v>7.8120000000000003</v>
      </c>
      <c r="BL502" s="71">
        <v>13.704000000000001</v>
      </c>
      <c r="BM502" s="71">
        <v>0</v>
      </c>
      <c r="BN502" s="72"/>
      <c r="BO502" s="71">
        <v>0</v>
      </c>
      <c r="BP502" s="71">
        <v>0</v>
      </c>
      <c r="BQ502" s="71">
        <v>0</v>
      </c>
      <c r="BR502" s="71">
        <v>1</v>
      </c>
      <c r="BS502" s="71">
        <v>2</v>
      </c>
      <c r="BT502" s="71">
        <v>0</v>
      </c>
      <c r="BU502"/>
      <c r="BV502" s="70">
        <v>21.515999999999998</v>
      </c>
      <c r="BW502" s="70">
        <v>0</v>
      </c>
      <c r="BX502" s="70">
        <v>0</v>
      </c>
      <c r="BY502" s="70">
        <v>0</v>
      </c>
      <c r="BZ502" s="70">
        <v>0</v>
      </c>
      <c r="CA502" s="70">
        <v>0</v>
      </c>
      <c r="CB502" s="70">
        <v>0</v>
      </c>
      <c r="CC502" s="70">
        <v>0</v>
      </c>
      <c r="CD502" s="70">
        <v>0</v>
      </c>
    </row>
    <row r="503" spans="1:82">
      <c r="A503" s="70" t="s">
        <v>2246</v>
      </c>
      <c r="B503" s="70">
        <v>437</v>
      </c>
      <c r="C503" s="70">
        <v>12</v>
      </c>
      <c r="D503" s="70">
        <v>26</v>
      </c>
      <c r="E503" s="70">
        <v>2015</v>
      </c>
      <c r="F503" s="70" t="s">
        <v>182</v>
      </c>
      <c r="G503" s="70" t="s">
        <v>2234</v>
      </c>
      <c r="H503" s="70" t="s">
        <v>2235</v>
      </c>
      <c r="I503" s="148"/>
      <c r="J503" s="71">
        <v>14.192757849628039</v>
      </c>
      <c r="K503" s="71">
        <v>4.5736427838121951</v>
      </c>
      <c r="L503" s="71">
        <v>17.632531280088799</v>
      </c>
      <c r="M503" s="71">
        <v>130.33670727958199</v>
      </c>
      <c r="N503" s="71">
        <v>86.894402035210746</v>
      </c>
      <c r="O503" s="71">
        <v>42.372328672446393</v>
      </c>
      <c r="P503" s="71">
        <v>57.449186181141599</v>
      </c>
      <c r="Q503" s="71">
        <v>3.5726909522915</v>
      </c>
      <c r="R503" s="71">
        <v>16.380452047113423</v>
      </c>
      <c r="S503" s="71">
        <v>3.4393366710087001</v>
      </c>
      <c r="T503" s="72"/>
      <c r="U503" s="71">
        <v>825835</v>
      </c>
      <c r="V503" s="71">
        <v>1484</v>
      </c>
      <c r="W503" s="71">
        <v>320</v>
      </c>
      <c r="X503" s="71">
        <v>19502</v>
      </c>
      <c r="Y503" s="71">
        <v>23278</v>
      </c>
      <c r="Z503" s="71">
        <v>24618</v>
      </c>
      <c r="AA503" s="71">
        <v>11432</v>
      </c>
      <c r="AB503" s="71">
        <v>49174</v>
      </c>
      <c r="AC503" s="71">
        <v>2799971</v>
      </c>
      <c r="AD503" s="71">
        <v>3.4393366710087001</v>
      </c>
      <c r="AE503" s="72"/>
      <c r="AF503" s="71">
        <v>10717207.314858809</v>
      </c>
      <c r="AG503" s="71">
        <v>2929134.9015386589</v>
      </c>
      <c r="AH503" s="71">
        <v>3545541.2210524171</v>
      </c>
      <c r="AI503" s="71">
        <v>131362519.80659699</v>
      </c>
      <c r="AJ503" s="71">
        <v>94958609.040587574</v>
      </c>
      <c r="AK503" s="71">
        <v>0</v>
      </c>
      <c r="AL503" s="71">
        <v>0</v>
      </c>
      <c r="AM503" s="71">
        <v>6739090.4228282329</v>
      </c>
      <c r="AN503" s="71">
        <v>0</v>
      </c>
      <c r="AO503" s="71">
        <v>0</v>
      </c>
      <c r="AP503" s="71">
        <v>250252102.70746267</v>
      </c>
      <c r="AQ503" s="72"/>
      <c r="AR503" s="71">
        <v>668</v>
      </c>
      <c r="AS503" s="71">
        <v>373</v>
      </c>
      <c r="AT503" s="71">
        <v>0</v>
      </c>
      <c r="AU503" s="71">
        <v>0</v>
      </c>
      <c r="AV503" s="71">
        <v>0</v>
      </c>
      <c r="AW503" s="71">
        <v>0</v>
      </c>
      <c r="AX503" s="71"/>
      <c r="AY503" s="72"/>
      <c r="AZ503" s="71">
        <v>3945.7950000000001</v>
      </c>
      <c r="BA503" s="71">
        <v>11165.02</v>
      </c>
      <c r="BB503" s="71">
        <v>0</v>
      </c>
      <c r="BC503" s="71">
        <v>0</v>
      </c>
      <c r="BD503" s="71">
        <v>0</v>
      </c>
      <c r="BE503" s="71">
        <v>0</v>
      </c>
      <c r="BF503" s="71"/>
      <c r="BG503" s="72"/>
      <c r="BH503" s="71">
        <v>0</v>
      </c>
      <c r="BI503" s="71">
        <v>0</v>
      </c>
      <c r="BJ503" s="71">
        <v>0</v>
      </c>
      <c r="BK503" s="71">
        <v>7.2229999999999999</v>
      </c>
      <c r="BL503" s="71">
        <v>12.1</v>
      </c>
      <c r="BM503" s="71">
        <v>0</v>
      </c>
      <c r="BN503" s="72"/>
      <c r="BO503" s="71">
        <v>0</v>
      </c>
      <c r="BP503" s="71">
        <v>0</v>
      </c>
      <c r="BQ503" s="71">
        <v>0</v>
      </c>
      <c r="BR503" s="71">
        <v>1</v>
      </c>
      <c r="BS503" s="71">
        <v>2</v>
      </c>
      <c r="BT503" s="71">
        <v>0</v>
      </c>
      <c r="BU503"/>
      <c r="BV503" s="70">
        <v>19.323</v>
      </c>
      <c r="BW503" s="70">
        <v>0</v>
      </c>
      <c r="BX503" s="70">
        <v>0</v>
      </c>
      <c r="BY503" s="70">
        <v>0</v>
      </c>
      <c r="BZ503" s="70">
        <v>0</v>
      </c>
      <c r="CA503" s="70">
        <v>0</v>
      </c>
      <c r="CB503" s="70">
        <v>0</v>
      </c>
      <c r="CC503" s="70">
        <v>0</v>
      </c>
      <c r="CD503" s="70">
        <v>0</v>
      </c>
    </row>
    <row r="504" spans="1:82">
      <c r="A504" s="70" t="s">
        <v>2247</v>
      </c>
      <c r="B504" s="70">
        <v>438</v>
      </c>
      <c r="C504" s="70">
        <v>13</v>
      </c>
      <c r="D504" s="70">
        <v>26</v>
      </c>
      <c r="E504" s="70">
        <v>2016</v>
      </c>
      <c r="F504" s="70" t="s">
        <v>155</v>
      </c>
      <c r="G504" s="70" t="s">
        <v>2234</v>
      </c>
      <c r="H504" s="70" t="s">
        <v>2235</v>
      </c>
      <c r="I504" s="148"/>
      <c r="J504" s="71">
        <v>21.705932068644792</v>
      </c>
      <c r="K504" s="71">
        <v>4.361317686170481</v>
      </c>
      <c r="L504" s="71">
        <v>16.827917171488306</v>
      </c>
      <c r="M504" s="71">
        <v>135.08514448189044</v>
      </c>
      <c r="N504" s="71">
        <v>87.653764758431834</v>
      </c>
      <c r="O504" s="71">
        <v>43.666891468114713</v>
      </c>
      <c r="P504" s="71">
        <v>57.026819340070645</v>
      </c>
      <c r="Q504" s="71">
        <v>3.4800400122338506</v>
      </c>
      <c r="R504" s="71">
        <v>18.082101201222457</v>
      </c>
      <c r="S504" s="71">
        <v>2.9443821855535997</v>
      </c>
      <c r="T504" s="72"/>
      <c r="U504" s="71">
        <v>1043553</v>
      </c>
      <c r="V504" s="71">
        <v>1484</v>
      </c>
      <c r="W504" s="71">
        <v>320</v>
      </c>
      <c r="X504" s="71">
        <v>19502</v>
      </c>
      <c r="Y504" s="71">
        <v>23589</v>
      </c>
      <c r="Z504" s="71">
        <v>25682</v>
      </c>
      <c r="AA504" s="71">
        <v>11737</v>
      </c>
      <c r="AB504" s="71">
        <v>49270</v>
      </c>
      <c r="AC504" s="71">
        <v>3088244.8943664059</v>
      </c>
      <c r="AD504" s="71">
        <v>2.9443821855536001</v>
      </c>
      <c r="AE504" s="72"/>
      <c r="AF504" s="71">
        <v>18020070.461492822</v>
      </c>
      <c r="AG504" s="71">
        <v>2553597.1531766211</v>
      </c>
      <c r="AH504" s="71">
        <v>2664834.171873854</v>
      </c>
      <c r="AI504" s="71">
        <v>141015518.5394567</v>
      </c>
      <c r="AJ504" s="71">
        <v>97371615.301535875</v>
      </c>
      <c r="AK504" s="71">
        <v>0</v>
      </c>
      <c r="AL504" s="71">
        <v>0</v>
      </c>
      <c r="AM504" s="71">
        <v>6757492.6533780964</v>
      </c>
      <c r="AN504" s="71">
        <v>0</v>
      </c>
      <c r="AO504" s="71">
        <v>0</v>
      </c>
      <c r="AP504" s="71">
        <v>268383128.28091395</v>
      </c>
      <c r="AQ504" s="72"/>
      <c r="AR504" s="71">
        <v>668</v>
      </c>
      <c r="AS504" s="71">
        <v>386</v>
      </c>
      <c r="AT504" s="71">
        <v>0</v>
      </c>
      <c r="AU504" s="71">
        <v>0</v>
      </c>
      <c r="AV504" s="71">
        <v>0</v>
      </c>
      <c r="AW504" s="71">
        <v>0</v>
      </c>
      <c r="AX504" s="71"/>
      <c r="AY504" s="72"/>
      <c r="AZ504" s="71">
        <v>3945.7950000000001</v>
      </c>
      <c r="BA504" s="71">
        <v>11412.72</v>
      </c>
      <c r="BB504" s="71">
        <v>0</v>
      </c>
      <c r="BC504" s="71">
        <v>0</v>
      </c>
      <c r="BD504" s="71">
        <v>0</v>
      </c>
      <c r="BE504" s="71">
        <v>0</v>
      </c>
      <c r="BF504" s="71"/>
      <c r="BG504" s="72"/>
      <c r="BH504" s="71">
        <v>0</v>
      </c>
      <c r="BI504" s="71">
        <v>0</v>
      </c>
      <c r="BJ504" s="71">
        <v>0</v>
      </c>
      <c r="BK504" s="71">
        <v>8.1869999999999994</v>
      </c>
      <c r="BL504" s="71">
        <v>9.077</v>
      </c>
      <c r="BM504" s="71">
        <v>0</v>
      </c>
      <c r="BN504" s="72"/>
      <c r="BO504" s="71">
        <v>0</v>
      </c>
      <c r="BP504" s="71">
        <v>0</v>
      </c>
      <c r="BQ504" s="71">
        <v>0</v>
      </c>
      <c r="BR504" s="71">
        <v>1</v>
      </c>
      <c r="BS504" s="71">
        <v>1</v>
      </c>
      <c r="BT504" s="71">
        <v>0</v>
      </c>
      <c r="BU504"/>
      <c r="BV504" s="70">
        <v>17.263999999999999</v>
      </c>
      <c r="BW504" s="70">
        <v>0</v>
      </c>
      <c r="BX504" s="70">
        <v>0</v>
      </c>
      <c r="BY504" s="70">
        <v>0</v>
      </c>
      <c r="BZ504" s="70">
        <v>0</v>
      </c>
      <c r="CA504" s="70">
        <v>0</v>
      </c>
      <c r="CB504" s="70">
        <v>0</v>
      </c>
      <c r="CC504" s="70">
        <v>0</v>
      </c>
      <c r="CD504" s="70">
        <v>0</v>
      </c>
    </row>
    <row r="505" spans="1:82">
      <c r="A505" s="70" t="s">
        <v>2248</v>
      </c>
      <c r="B505" s="70">
        <v>439</v>
      </c>
      <c r="C505" s="70">
        <v>14</v>
      </c>
      <c r="D505" s="70">
        <v>26</v>
      </c>
      <c r="E505" s="70">
        <v>2017</v>
      </c>
      <c r="F505" s="70" t="s">
        <v>156</v>
      </c>
      <c r="G505" s="70" t="s">
        <v>2234</v>
      </c>
      <c r="H505" s="70" t="s">
        <v>2235</v>
      </c>
      <c r="I505" s="148"/>
      <c r="J505" s="71">
        <v>18.950812867893578</v>
      </c>
      <c r="K505" s="71">
        <v>4.6950853294206194</v>
      </c>
      <c r="L505" s="71">
        <v>13.065043327533949</v>
      </c>
      <c r="M505" s="71">
        <v>135.64246741502643</v>
      </c>
      <c r="N505" s="71">
        <v>91.85255067202668</v>
      </c>
      <c r="O505" s="71">
        <v>44.511493095844209</v>
      </c>
      <c r="P505" s="71">
        <v>57.341486916275933</v>
      </c>
      <c r="Q505" s="71">
        <v>3.3736090886880099</v>
      </c>
      <c r="R505" s="71">
        <v>19.353356122343577</v>
      </c>
      <c r="S505" s="71">
        <v>3.4854655890990007</v>
      </c>
      <c r="T505" s="72"/>
      <c r="U505" s="71">
        <v>1002810</v>
      </c>
      <c r="V505" s="71">
        <v>1484</v>
      </c>
      <c r="W505" s="71">
        <v>320</v>
      </c>
      <c r="X505" s="71">
        <v>19502</v>
      </c>
      <c r="Y505" s="71">
        <v>24035</v>
      </c>
      <c r="Z505" s="71">
        <v>26613</v>
      </c>
      <c r="AA505" s="71">
        <v>11877</v>
      </c>
      <c r="AB505" s="71">
        <v>49392</v>
      </c>
      <c r="AC505" s="71">
        <v>3370947.9999999991</v>
      </c>
      <c r="AD505" s="71">
        <v>3.4854655890990012</v>
      </c>
      <c r="AE505" s="72"/>
      <c r="AF505" s="71">
        <v>14925904.634086151</v>
      </c>
      <c r="AG505" s="71">
        <v>2762424.233075093</v>
      </c>
      <c r="AH505" s="71">
        <v>2786003.1177149592</v>
      </c>
      <c r="AI505" s="71">
        <v>144599470.01245451</v>
      </c>
      <c r="AJ505" s="71">
        <v>104703233.1337049</v>
      </c>
      <c r="AK505" s="71">
        <v>0</v>
      </c>
      <c r="AL505" s="71">
        <v>0</v>
      </c>
      <c r="AM505" s="71">
        <v>6784825.0444087936</v>
      </c>
      <c r="AN505" s="71">
        <v>0</v>
      </c>
      <c r="AO505" s="71">
        <v>0</v>
      </c>
      <c r="AP505" s="71">
        <v>276561860.17544442</v>
      </c>
      <c r="AQ505" s="72"/>
      <c r="AR505" s="71">
        <v>670</v>
      </c>
      <c r="AS505" s="71">
        <v>400</v>
      </c>
      <c r="AT505" s="71">
        <v>0</v>
      </c>
      <c r="AU505" s="71">
        <v>0</v>
      </c>
      <c r="AV505" s="71">
        <v>0</v>
      </c>
      <c r="AW505" s="71">
        <v>0</v>
      </c>
      <c r="AX505" s="71"/>
      <c r="AY505" s="72"/>
      <c r="AZ505" s="71">
        <v>3957.4949999999999</v>
      </c>
      <c r="BA505" s="71">
        <v>12821.62</v>
      </c>
      <c r="BB505" s="71">
        <v>0</v>
      </c>
      <c r="BC505" s="71">
        <v>0</v>
      </c>
      <c r="BD505" s="71">
        <v>0</v>
      </c>
      <c r="BE505" s="71">
        <v>0</v>
      </c>
      <c r="BF505" s="71"/>
      <c r="BG505" s="72"/>
      <c r="BH505" s="71">
        <v>0</v>
      </c>
      <c r="BI505" s="71">
        <v>0</v>
      </c>
      <c r="BJ505" s="71">
        <v>0</v>
      </c>
      <c r="BK505" s="71">
        <v>8.3369999999999997</v>
      </c>
      <c r="BL505" s="71">
        <v>7.2640000000000002</v>
      </c>
      <c r="BM505" s="71">
        <v>0</v>
      </c>
      <c r="BN505" s="72"/>
      <c r="BO505" s="71">
        <v>0</v>
      </c>
      <c r="BP505" s="71">
        <v>0</v>
      </c>
      <c r="BQ505" s="71">
        <v>0</v>
      </c>
      <c r="BR505" s="71">
        <v>1</v>
      </c>
      <c r="BS505" s="71">
        <v>1</v>
      </c>
      <c r="BT505" s="71">
        <v>0</v>
      </c>
      <c r="BU505"/>
      <c r="BV505" s="70">
        <v>15.601000000000001</v>
      </c>
      <c r="BW505" s="70">
        <v>0</v>
      </c>
      <c r="BX505" s="70">
        <v>0</v>
      </c>
      <c r="BY505" s="70">
        <v>0</v>
      </c>
      <c r="BZ505" s="70">
        <v>0</v>
      </c>
      <c r="CA505" s="70">
        <v>0</v>
      </c>
      <c r="CB505" s="70">
        <v>0</v>
      </c>
      <c r="CC505" s="70">
        <v>0</v>
      </c>
      <c r="CD505" s="70">
        <v>0</v>
      </c>
    </row>
    <row r="506" spans="1:82">
      <c r="A506" s="70" t="s">
        <v>2249</v>
      </c>
      <c r="B506" s="70">
        <v>440</v>
      </c>
      <c r="C506" s="70">
        <v>15</v>
      </c>
      <c r="D506" s="70">
        <v>26</v>
      </c>
      <c r="E506" s="70">
        <v>2018</v>
      </c>
      <c r="F506" s="70" t="s">
        <v>183</v>
      </c>
      <c r="G506" s="70" t="s">
        <v>2234</v>
      </c>
      <c r="H506" s="70" t="s">
        <v>2235</v>
      </c>
      <c r="I506" s="148"/>
      <c r="J506" s="71">
        <v>19.803362854024591</v>
      </c>
      <c r="K506" s="71">
        <v>4.4794638202161945</v>
      </c>
      <c r="L506" s="71">
        <v>12.29911585209158</v>
      </c>
      <c r="M506" s="71">
        <v>156.94075243753582</v>
      </c>
      <c r="N506" s="71">
        <v>84.553355059486577</v>
      </c>
      <c r="O506" s="71">
        <v>44.77805426575717</v>
      </c>
      <c r="P506" s="71">
        <v>57.25824443229093</v>
      </c>
      <c r="Q506" s="71">
        <v>3.1412808639894299</v>
      </c>
      <c r="R506" s="71">
        <v>22.443237785991649</v>
      </c>
      <c r="S506" s="71">
        <v>4.1294008909424003</v>
      </c>
      <c r="T506" s="72"/>
      <c r="U506" s="71">
        <v>1080149</v>
      </c>
      <c r="V506" s="71">
        <v>1484</v>
      </c>
      <c r="W506" s="71">
        <v>320</v>
      </c>
      <c r="X506" s="71">
        <v>19502</v>
      </c>
      <c r="Y506" s="71">
        <v>24644</v>
      </c>
      <c r="Z506" s="71">
        <v>27285</v>
      </c>
      <c r="AA506" s="71">
        <v>11979</v>
      </c>
      <c r="AB506" s="71">
        <v>49562</v>
      </c>
      <c r="AC506" s="71">
        <v>3893820</v>
      </c>
      <c r="AD506" s="71">
        <v>4.1294008909424003</v>
      </c>
      <c r="AE506" s="72"/>
      <c r="AF506" s="71">
        <v>12680356.79731144</v>
      </c>
      <c r="AG506" s="71">
        <v>2473630.47448688</v>
      </c>
      <c r="AH506" s="71">
        <v>2573560.0859137429</v>
      </c>
      <c r="AI506" s="71">
        <v>169568122.39359251</v>
      </c>
      <c r="AJ506" s="71">
        <v>91016268.66140011</v>
      </c>
      <c r="AK506" s="71">
        <v>0</v>
      </c>
      <c r="AL506" s="71">
        <v>0</v>
      </c>
      <c r="AM506" s="71">
        <v>6822264.349090741</v>
      </c>
      <c r="AN506" s="71">
        <v>0</v>
      </c>
      <c r="AO506" s="71">
        <v>0</v>
      </c>
      <c r="AP506" s="71">
        <v>285134202.76179546</v>
      </c>
      <c r="AQ506" s="72"/>
      <c r="AR506" s="71">
        <v>689</v>
      </c>
      <c r="AS506" s="71">
        <v>411</v>
      </c>
      <c r="AT506" s="71">
        <v>0</v>
      </c>
      <c r="AU506" s="71">
        <v>0</v>
      </c>
      <c r="AV506" s="71">
        <v>0</v>
      </c>
      <c r="AW506" s="71">
        <v>0</v>
      </c>
      <c r="AX506" s="71"/>
      <c r="AY506" s="72"/>
      <c r="AZ506" s="71">
        <v>4083.7310000000016</v>
      </c>
      <c r="BA506" s="71">
        <v>13303.32</v>
      </c>
      <c r="BB506" s="71">
        <v>0</v>
      </c>
      <c r="BC506" s="71">
        <v>0</v>
      </c>
      <c r="BD506" s="71">
        <v>0</v>
      </c>
      <c r="BE506" s="71">
        <v>0</v>
      </c>
      <c r="BF506" s="71"/>
      <c r="BG506" s="72"/>
      <c r="BH506" s="71">
        <v>0</v>
      </c>
      <c r="BI506" s="71">
        <v>0</v>
      </c>
      <c r="BJ506" s="71">
        <v>0</v>
      </c>
      <c r="BK506" s="71">
        <v>8.4260000000000002</v>
      </c>
      <c r="BL506" s="71">
        <v>7.5259999999999998</v>
      </c>
      <c r="BM506" s="71">
        <v>0</v>
      </c>
      <c r="BN506" s="72"/>
      <c r="BO506" s="71">
        <v>0</v>
      </c>
      <c r="BP506" s="71">
        <v>0</v>
      </c>
      <c r="BQ506" s="71">
        <v>0</v>
      </c>
      <c r="BR506" s="71">
        <v>1</v>
      </c>
      <c r="BS506" s="71">
        <v>1</v>
      </c>
      <c r="BT506" s="71">
        <v>0</v>
      </c>
      <c r="BU506"/>
      <c r="BV506" s="70">
        <v>15.952</v>
      </c>
      <c r="BW506" s="70">
        <v>0</v>
      </c>
      <c r="BX506" s="70">
        <v>0</v>
      </c>
      <c r="BY506" s="70">
        <v>0</v>
      </c>
      <c r="BZ506" s="70">
        <v>0</v>
      </c>
      <c r="CA506" s="70">
        <v>0</v>
      </c>
      <c r="CB506" s="70">
        <v>0</v>
      </c>
      <c r="CC506" s="70">
        <v>0</v>
      </c>
      <c r="CD506" s="70">
        <v>0</v>
      </c>
    </row>
    <row r="507" spans="1:82">
      <c r="A507" s="70" t="s">
        <v>2250</v>
      </c>
      <c r="B507" s="70">
        <v>441</v>
      </c>
      <c r="C507" s="70">
        <v>16</v>
      </c>
      <c r="D507" s="70">
        <v>26</v>
      </c>
      <c r="E507" s="70">
        <v>2019</v>
      </c>
      <c r="F507" s="70" t="s">
        <v>158</v>
      </c>
      <c r="G507" s="70" t="s">
        <v>2234</v>
      </c>
      <c r="H507" s="70" t="s">
        <v>2235</v>
      </c>
      <c r="I507" s="148"/>
      <c r="J507" s="71">
        <v>19.024579983312591</v>
      </c>
      <c r="K507" s="71">
        <v>4.1913341671762767</v>
      </c>
      <c r="L507" s="71">
        <v>12.507505679495479</v>
      </c>
      <c r="M507" s="71">
        <v>129.16422543717962</v>
      </c>
      <c r="N507" s="71">
        <v>84.406948631684756</v>
      </c>
      <c r="O507" s="71">
        <v>45.130951398302699</v>
      </c>
      <c r="P507" s="71">
        <v>57.59373990850537</v>
      </c>
      <c r="Q507" s="71">
        <v>3.07464997855898</v>
      </c>
      <c r="R507" s="71">
        <v>21.36475156620974</v>
      </c>
      <c r="S507" s="71">
        <v>3.687158398462</v>
      </c>
      <c r="T507" s="72"/>
      <c r="U507" s="71">
        <v>1042914</v>
      </c>
      <c r="V507" s="71">
        <v>1484</v>
      </c>
      <c r="W507" s="71">
        <v>320</v>
      </c>
      <c r="X507" s="71">
        <v>19502</v>
      </c>
      <c r="Y507" s="71">
        <v>25056</v>
      </c>
      <c r="Z507" s="71">
        <v>28255</v>
      </c>
      <c r="AA507" s="71">
        <v>11959</v>
      </c>
      <c r="AB507" s="71">
        <v>49824</v>
      </c>
      <c r="AC507" s="71">
        <v>3767418</v>
      </c>
      <c r="AD507" s="71">
        <v>3.687158398462</v>
      </c>
      <c r="AE507" s="72"/>
      <c r="AF507" s="71">
        <v>15507715.222935161</v>
      </c>
      <c r="AG507" s="71">
        <v>2404686.9531374699</v>
      </c>
      <c r="AH507" s="71">
        <v>2843182.2224954171</v>
      </c>
      <c r="AI507" s="71">
        <v>133890520.8035977</v>
      </c>
      <c r="AJ507" s="71">
        <v>92325625.762668729</v>
      </c>
      <c r="AK507" s="71">
        <v>0</v>
      </c>
      <c r="AL507" s="71">
        <v>0</v>
      </c>
      <c r="AM507" s="71">
        <v>6785653.7251288136</v>
      </c>
      <c r="AN507" s="71">
        <v>0</v>
      </c>
      <c r="AO507" s="71">
        <v>0</v>
      </c>
      <c r="AP507" s="71">
        <v>253757384.68996328</v>
      </c>
      <c r="AQ507" s="72"/>
      <c r="AR507" s="71">
        <v>711</v>
      </c>
      <c r="AS507" s="71">
        <v>417</v>
      </c>
      <c r="AT507" s="71">
        <v>0</v>
      </c>
      <c r="AU507" s="71">
        <v>0</v>
      </c>
      <c r="AV507" s="71">
        <v>0</v>
      </c>
      <c r="AW507" s="71">
        <v>0</v>
      </c>
      <c r="AX507" s="71"/>
      <c r="AY507" s="72"/>
      <c r="AZ507" s="71">
        <v>4230.9169999999986</v>
      </c>
      <c r="BA507" s="71">
        <v>15052.02000000001</v>
      </c>
      <c r="BB507" s="71">
        <v>0</v>
      </c>
      <c r="BC507" s="71">
        <v>0</v>
      </c>
      <c r="BD507" s="71">
        <v>0</v>
      </c>
      <c r="BE507" s="71">
        <v>0</v>
      </c>
      <c r="BF507" s="71"/>
      <c r="BG507" s="72"/>
      <c r="BH507" s="71">
        <v>0</v>
      </c>
      <c r="BI507" s="71">
        <v>0</v>
      </c>
      <c r="BJ507" s="71">
        <v>0</v>
      </c>
      <c r="BK507" s="71">
        <v>7.9489999999999998</v>
      </c>
      <c r="BL507" s="71">
        <v>6.4020000000000001</v>
      </c>
      <c r="BM507" s="71">
        <v>0</v>
      </c>
      <c r="BN507" s="72"/>
      <c r="BO507" s="71">
        <v>0</v>
      </c>
      <c r="BP507" s="71">
        <v>0</v>
      </c>
      <c r="BQ507" s="71">
        <v>0</v>
      </c>
      <c r="BR507" s="71">
        <v>1</v>
      </c>
      <c r="BS507" s="71">
        <v>1</v>
      </c>
      <c r="BT507" s="71">
        <v>0</v>
      </c>
      <c r="BU507"/>
      <c r="BV507" s="70">
        <v>14.351000000000001</v>
      </c>
      <c r="BW507" s="70">
        <v>0</v>
      </c>
      <c r="BX507" s="70">
        <v>0</v>
      </c>
      <c r="BY507" s="70">
        <v>0</v>
      </c>
      <c r="BZ507" s="70">
        <v>0</v>
      </c>
      <c r="CA507" s="70">
        <v>0</v>
      </c>
      <c r="CB507" s="70">
        <v>0</v>
      </c>
      <c r="CC507" s="70">
        <v>0</v>
      </c>
      <c r="CD507" s="70">
        <v>0</v>
      </c>
    </row>
    <row r="508" spans="1:82">
      <c r="A508" s="70" t="s">
        <v>2251</v>
      </c>
      <c r="B508" s="70">
        <v>442</v>
      </c>
      <c r="C508" s="70">
        <v>17</v>
      </c>
      <c r="D508" s="70">
        <v>26</v>
      </c>
      <c r="E508" s="70">
        <v>2020</v>
      </c>
      <c r="F508" s="70" t="s">
        <v>159</v>
      </c>
      <c r="G508" s="70" t="s">
        <v>2234</v>
      </c>
      <c r="H508" s="70" t="s">
        <v>2235</v>
      </c>
      <c r="I508" s="148"/>
      <c r="J508" s="71">
        <v>11.69328376649646</v>
      </c>
      <c r="K508" s="71">
        <v>3.8787721266044048</v>
      </c>
      <c r="L508" s="71">
        <v>11.550167170357131</v>
      </c>
      <c r="M508" s="71">
        <v>101.5565182305599</v>
      </c>
      <c r="N508" s="71">
        <v>79.370520247847125</v>
      </c>
      <c r="O508" s="71">
        <v>39.112866432765266</v>
      </c>
      <c r="P508" s="71">
        <v>54.842734519481404</v>
      </c>
      <c r="Q508" s="71">
        <v>2.9390741399893501</v>
      </c>
      <c r="R508" s="71">
        <v>17.307254692720733</v>
      </c>
      <c r="S508" s="71">
        <v>3.5051368352000001</v>
      </c>
      <c r="T508" s="72"/>
      <c r="U508" s="71">
        <v>749058</v>
      </c>
      <c r="V508" s="71">
        <v>1621</v>
      </c>
      <c r="W508" s="71">
        <v>291</v>
      </c>
      <c r="X508" s="71">
        <v>19842</v>
      </c>
      <c r="Y508" s="71">
        <v>25270</v>
      </c>
      <c r="Z508" s="71">
        <v>27949</v>
      </c>
      <c r="AA508" s="71">
        <v>12104</v>
      </c>
      <c r="AB508" s="71">
        <v>49848</v>
      </c>
      <c r="AC508" s="71">
        <v>3068052.9999999995</v>
      </c>
      <c r="AD508" s="71">
        <v>3.5051368352000001</v>
      </c>
      <c r="AE508" s="72"/>
      <c r="AF508" s="71">
        <v>9975837.6658430751</v>
      </c>
      <c r="AG508" s="71">
        <v>2219647.2161679356</v>
      </c>
      <c r="AH508" s="71">
        <v>2895655.2535639843</v>
      </c>
      <c r="AI508" s="71">
        <v>114063709.81099382</v>
      </c>
      <c r="AJ508" s="71">
        <v>97495518.475721106</v>
      </c>
      <c r="AK508" s="71"/>
      <c r="AL508" s="71"/>
      <c r="AM508" s="71">
        <v>6505717.8228311092</v>
      </c>
      <c r="AN508" s="71"/>
      <c r="AO508" s="71"/>
      <c r="AP508" s="71">
        <v>233156086.245121</v>
      </c>
      <c r="AQ508" s="72"/>
      <c r="AR508" s="71">
        <v>837</v>
      </c>
      <c r="AS508" s="71">
        <v>419</v>
      </c>
      <c r="AT508" s="71">
        <v>0</v>
      </c>
      <c r="AU508" s="71">
        <v>0</v>
      </c>
      <c r="AV508" s="71">
        <v>0</v>
      </c>
      <c r="AW508" s="71">
        <v>0</v>
      </c>
      <c r="AX508" s="71"/>
      <c r="AY508" s="72"/>
      <c r="AZ508" s="71">
        <v>5168.1170000000038</v>
      </c>
      <c r="BA508" s="71">
        <v>16347.420000000009</v>
      </c>
      <c r="BB508" s="71">
        <v>0</v>
      </c>
      <c r="BC508" s="71">
        <v>0</v>
      </c>
      <c r="BD508" s="71">
        <v>0</v>
      </c>
      <c r="BE508" s="71">
        <v>0</v>
      </c>
      <c r="BF508" s="71"/>
      <c r="BG508" s="72"/>
      <c r="BH508" s="71">
        <v>0</v>
      </c>
      <c r="BI508" s="71">
        <v>0</v>
      </c>
      <c r="BJ508" s="71">
        <v>0</v>
      </c>
      <c r="BK508" s="71">
        <v>8.1769999999999996</v>
      </c>
      <c r="BL508" s="71">
        <v>12.836</v>
      </c>
      <c r="BM508" s="71">
        <v>0</v>
      </c>
      <c r="BN508" s="72"/>
      <c r="BO508" s="71">
        <v>0</v>
      </c>
      <c r="BP508" s="71">
        <v>0</v>
      </c>
      <c r="BQ508" s="71">
        <v>0</v>
      </c>
      <c r="BR508" s="71">
        <v>1</v>
      </c>
      <c r="BS508" s="71">
        <v>2</v>
      </c>
      <c r="BT508" s="71">
        <v>0</v>
      </c>
      <c r="BU508"/>
      <c r="BV508" s="70">
        <v>21.013000000000002</v>
      </c>
      <c r="BW508" s="70">
        <v>0</v>
      </c>
      <c r="BX508" s="70">
        <v>0</v>
      </c>
      <c r="BY508" s="70">
        <v>0</v>
      </c>
      <c r="BZ508" s="70">
        <v>0</v>
      </c>
      <c r="CA508" s="70">
        <v>0</v>
      </c>
      <c r="CB508" s="70">
        <v>0</v>
      </c>
      <c r="CC508" s="70">
        <v>0</v>
      </c>
      <c r="CD508" s="70">
        <v>0</v>
      </c>
    </row>
    <row r="509" spans="1:82">
      <c r="A509" s="70" t="s">
        <v>2252</v>
      </c>
      <c r="B509" s="70">
        <v>442</v>
      </c>
      <c r="C509" s="70">
        <v>18</v>
      </c>
      <c r="D509" s="70">
        <v>26</v>
      </c>
      <c r="E509" s="70">
        <v>2021</v>
      </c>
      <c r="F509" s="70" t="s">
        <v>160</v>
      </c>
      <c r="G509" s="70" t="s">
        <v>2234</v>
      </c>
      <c r="H509" s="70" t="s">
        <v>2235</v>
      </c>
      <c r="I509" s="148"/>
      <c r="J509" s="71">
        <v>11.634491775606117</v>
      </c>
      <c r="K509" s="71">
        <v>4.107508166501642</v>
      </c>
      <c r="L509" s="71">
        <v>12.450761268294059</v>
      </c>
      <c r="M509" s="71">
        <v>109.93010693128228</v>
      </c>
      <c r="N509" s="71">
        <v>84.306744393668467</v>
      </c>
      <c r="O509" s="71">
        <v>38.629353934512643</v>
      </c>
      <c r="P509" s="71">
        <v>57.339166186088853</v>
      </c>
      <c r="Q509" s="71">
        <v>2.9044666574854499</v>
      </c>
      <c r="R509" s="71">
        <v>14.291508828863712</v>
      </c>
      <c r="S509" s="71">
        <v>4.1016856970399997</v>
      </c>
      <c r="T509" s="72"/>
      <c r="U509" s="71">
        <v>789415</v>
      </c>
      <c r="V509" s="71">
        <v>1621</v>
      </c>
      <c r="W509" s="71">
        <v>291</v>
      </c>
      <c r="X509" s="71">
        <v>19842</v>
      </c>
      <c r="Y509" s="71">
        <v>25446</v>
      </c>
      <c r="Z509" s="71">
        <v>28422</v>
      </c>
      <c r="AA509" s="71">
        <v>12340</v>
      </c>
      <c r="AB509" s="71">
        <v>49745</v>
      </c>
      <c r="AC509" s="71">
        <v>2457745.9999999995</v>
      </c>
      <c r="AD509" s="71">
        <v>4.1016856970399997</v>
      </c>
      <c r="AE509" s="72"/>
      <c r="AF509" s="71">
        <v>9830568.1899871211</v>
      </c>
      <c r="AG509" s="71">
        <v>2378702.611277977</v>
      </c>
      <c r="AH509" s="71">
        <v>3061736.6659540492</v>
      </c>
      <c r="AI509" s="71">
        <v>125672119.83373509</v>
      </c>
      <c r="AJ509" s="71">
        <v>101537756.0150886</v>
      </c>
      <c r="AK509" s="71">
        <v>0</v>
      </c>
      <c r="AL509" s="71">
        <v>0</v>
      </c>
      <c r="AM509" s="71">
        <v>6529722.0989991557</v>
      </c>
      <c r="AN509" s="71">
        <v>0</v>
      </c>
      <c r="AO509" s="71">
        <v>0</v>
      </c>
      <c r="AP509" s="71">
        <v>249010605.41504198</v>
      </c>
      <c r="AQ509" s="72"/>
      <c r="AR509" s="71">
        <v>872</v>
      </c>
      <c r="AS509" s="71">
        <v>419</v>
      </c>
      <c r="AT509" s="71">
        <v>0</v>
      </c>
      <c r="AU509" s="71">
        <v>0</v>
      </c>
      <c r="AV509" s="71">
        <v>0</v>
      </c>
      <c r="AW509" s="71">
        <v>0</v>
      </c>
      <c r="AX509" s="71"/>
      <c r="AY509" s="72"/>
      <c r="AZ509" s="71">
        <v>5410.997000000003</v>
      </c>
      <c r="BA509" s="71">
        <v>16347.320000000011</v>
      </c>
      <c r="BB509" s="71">
        <v>0</v>
      </c>
      <c r="BC509" s="71">
        <v>0</v>
      </c>
      <c r="BD509" s="71">
        <v>0</v>
      </c>
      <c r="BE509" s="71">
        <v>0</v>
      </c>
      <c r="BF509" s="71"/>
      <c r="BG509" s="72"/>
      <c r="BH509" s="71">
        <v>0</v>
      </c>
      <c r="BI509" s="71">
        <v>0</v>
      </c>
      <c r="BJ509" s="71">
        <v>0</v>
      </c>
      <c r="BK509" s="71">
        <v>8.8409999999999993</v>
      </c>
      <c r="BL509" s="71">
        <v>13.170999999999999</v>
      </c>
      <c r="BM509" s="71">
        <v>0</v>
      </c>
      <c r="BN509" s="72"/>
      <c r="BO509" s="71">
        <v>0</v>
      </c>
      <c r="BP509" s="71">
        <v>0</v>
      </c>
      <c r="BQ509" s="71">
        <v>0</v>
      </c>
      <c r="BR509" s="71">
        <v>1</v>
      </c>
      <c r="BS509" s="71">
        <v>2</v>
      </c>
      <c r="BT509" s="71">
        <v>0</v>
      </c>
      <c r="BU509"/>
      <c r="BV509" s="70">
        <v>22.012</v>
      </c>
      <c r="BW509" s="70">
        <v>0</v>
      </c>
      <c r="BX509" s="70">
        <v>0</v>
      </c>
      <c r="BY509" s="70">
        <v>0</v>
      </c>
      <c r="BZ509" s="70">
        <v>0</v>
      </c>
      <c r="CA509" s="70">
        <v>0</v>
      </c>
      <c r="CB509" s="70">
        <v>0</v>
      </c>
      <c r="CC509" s="70">
        <v>0</v>
      </c>
      <c r="CD509" s="70">
        <v>0</v>
      </c>
    </row>
    <row r="510" spans="1:82">
      <c r="A510" s="70" t="s">
        <v>2253</v>
      </c>
      <c r="B510" s="70">
        <v>442</v>
      </c>
      <c r="C510" s="70">
        <v>19</v>
      </c>
      <c r="D510" s="70">
        <v>26</v>
      </c>
      <c r="E510" s="70">
        <v>2022</v>
      </c>
      <c r="F510" s="70" t="s">
        <v>161</v>
      </c>
      <c r="G510" s="70" t="s">
        <v>2234</v>
      </c>
      <c r="H510" s="70" t="s">
        <v>2235</v>
      </c>
      <c r="I510" s="148"/>
      <c r="J510" s="71">
        <v>13.324595614682726</v>
      </c>
      <c r="K510" s="71">
        <v>4.4724476330959426</v>
      </c>
      <c r="L510" s="71">
        <v>10.147818328147155</v>
      </c>
      <c r="M510" s="71">
        <v>125.77228099683633</v>
      </c>
      <c r="N510" s="71">
        <v>84.080739312940125</v>
      </c>
      <c r="O510" s="71">
        <v>41.991093840113209</v>
      </c>
      <c r="P510" s="71">
        <v>58.148734989641348</v>
      </c>
      <c r="Q510" s="71">
        <v>2.9158232993758837</v>
      </c>
      <c r="R510" s="71">
        <v>20.322221179992344</v>
      </c>
      <c r="S510" s="71">
        <v>6.2127089201184011</v>
      </c>
      <c r="T510" s="72"/>
      <c r="U510" s="71">
        <v>915850</v>
      </c>
      <c r="V510" s="71">
        <v>1621</v>
      </c>
      <c r="W510" s="71">
        <v>291</v>
      </c>
      <c r="X510" s="71">
        <v>19842</v>
      </c>
      <c r="Y510" s="71">
        <v>25545</v>
      </c>
      <c r="Z510" s="71">
        <v>29354</v>
      </c>
      <c r="AA510" s="71">
        <v>12705</v>
      </c>
      <c r="AB510" s="71">
        <v>49530</v>
      </c>
      <c r="AC510" s="71">
        <v>3538755.9999999991</v>
      </c>
      <c r="AD510" s="71">
        <v>6.2127089201184011</v>
      </c>
      <c r="AE510" s="72"/>
      <c r="AF510" s="71">
        <v>11003558.00077945</v>
      </c>
      <c r="AG510" s="71">
        <v>2697167.9329864839</v>
      </c>
      <c r="AH510" s="71">
        <v>2871377.4553313991</v>
      </c>
      <c r="AI510" s="71">
        <v>140545551.00338447</v>
      </c>
      <c r="AJ510" s="71">
        <v>103863389.47391564</v>
      </c>
      <c r="AK510" s="71">
        <v>0</v>
      </c>
      <c r="AL510" s="71">
        <v>0</v>
      </c>
      <c r="AM510" s="71">
        <v>6395674.8919844339</v>
      </c>
      <c r="AN510" s="71">
        <v>0</v>
      </c>
      <c r="AO510" s="71">
        <v>0</v>
      </c>
      <c r="AP510" s="71">
        <v>267376718.75838187</v>
      </c>
      <c r="AQ510" s="72"/>
      <c r="AR510" s="71">
        <v>895</v>
      </c>
      <c r="AS510" s="71">
        <v>419</v>
      </c>
      <c r="AT510" s="71">
        <v>0</v>
      </c>
      <c r="AU510" s="71">
        <v>0</v>
      </c>
      <c r="AV510" s="71">
        <v>0</v>
      </c>
      <c r="AW510" s="71">
        <v>0</v>
      </c>
      <c r="AX510" s="71"/>
      <c r="AY510" s="72"/>
      <c r="AZ510" s="71">
        <v>5607.3560000000043</v>
      </c>
      <c r="BA510" s="71">
        <v>16347.320000000009</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2254</v>
      </c>
      <c r="B511" s="70">
        <v>442</v>
      </c>
      <c r="C511" s="70">
        <v>20</v>
      </c>
      <c r="D511" s="70">
        <v>26</v>
      </c>
      <c r="E511" s="70">
        <v>2023</v>
      </c>
      <c r="F511" s="70" t="s">
        <v>1539</v>
      </c>
      <c r="G511" s="70" t="s">
        <v>2234</v>
      </c>
      <c r="H511" s="70" t="s">
        <v>2235</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916</v>
      </c>
      <c r="AS511" s="71">
        <v>419</v>
      </c>
      <c r="AT511" s="71">
        <v>0</v>
      </c>
      <c r="AU511" s="71">
        <v>0</v>
      </c>
      <c r="AV511" s="71">
        <v>0</v>
      </c>
      <c r="AW511" s="71">
        <v>0</v>
      </c>
      <c r="AX511" s="71"/>
      <c r="AY511" s="72"/>
      <c r="AZ511" s="71">
        <v>5769.1660000000047</v>
      </c>
      <c r="BA511" s="71">
        <v>16343.320000000009</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2255</v>
      </c>
      <c r="B512" s="70">
        <v>442</v>
      </c>
      <c r="C512" s="70">
        <v>21</v>
      </c>
      <c r="D512" s="70">
        <v>26</v>
      </c>
      <c r="E512" s="70">
        <v>2024</v>
      </c>
      <c r="F512" s="70" t="s">
        <v>1554</v>
      </c>
      <c r="G512" s="70" t="s">
        <v>2234</v>
      </c>
      <c r="H512" s="70" t="s">
        <v>2235</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2256</v>
      </c>
      <c r="B513" s="70">
        <v>18</v>
      </c>
      <c r="C513" s="70">
        <v>1</v>
      </c>
      <c r="D513" s="70">
        <v>2</v>
      </c>
      <c r="E513" s="70">
        <v>1990</v>
      </c>
      <c r="F513" s="70" t="s">
        <v>787</v>
      </c>
      <c r="G513" s="70" t="s">
        <v>2257</v>
      </c>
      <c r="H513" s="70" t="s">
        <v>2258</v>
      </c>
      <c r="I513" s="148"/>
      <c r="J513" s="71">
        <v>408.95602975686501</v>
      </c>
      <c r="K513" s="71">
        <v>5.3034250086853847</v>
      </c>
      <c r="L513" s="71">
        <v>2.6373697448105959</v>
      </c>
      <c r="M513" s="71">
        <v>30.36188046061714</v>
      </c>
      <c r="N513" s="71">
        <v>42.995216174569968</v>
      </c>
      <c r="O513" s="71">
        <v>46.857408367515667</v>
      </c>
      <c r="P513" s="71">
        <v>49.841215365167052</v>
      </c>
      <c r="Q513" s="71">
        <v>3.2819662786994801</v>
      </c>
      <c r="R513" s="71">
        <v>0</v>
      </c>
      <c r="S513" s="71">
        <v>3.1991696440618518</v>
      </c>
      <c r="T513" s="72"/>
      <c r="U513" s="71">
        <v>17255163</v>
      </c>
      <c r="V513" s="71">
        <v>1876</v>
      </c>
      <c r="W513" s="71">
        <v>28</v>
      </c>
      <c r="X513" s="71">
        <v>10857</v>
      </c>
      <c r="Y513" s="71">
        <v>14180</v>
      </c>
      <c r="Z513" s="71">
        <v>19273</v>
      </c>
      <c r="AA513" s="71">
        <v>12102</v>
      </c>
      <c r="AB513" s="71">
        <v>53288</v>
      </c>
      <c r="AC513" s="71">
        <v>0</v>
      </c>
      <c r="AD513" s="71">
        <v>3.1991696440618518</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2259</v>
      </c>
      <c r="B514" s="70">
        <v>19</v>
      </c>
      <c r="C514" s="70">
        <v>2</v>
      </c>
      <c r="D514" s="70">
        <v>2</v>
      </c>
      <c r="E514" s="70">
        <v>2005</v>
      </c>
      <c r="F514" s="70" t="s">
        <v>789</v>
      </c>
      <c r="G514" s="70" t="s">
        <v>2257</v>
      </c>
      <c r="H514" s="70" t="s">
        <v>2258</v>
      </c>
      <c r="I514" s="148"/>
      <c r="J514" s="71">
        <v>334.83536928717137</v>
      </c>
      <c r="K514" s="71">
        <v>3.3276834193856621</v>
      </c>
      <c r="L514" s="71">
        <v>6.2585127481017748</v>
      </c>
      <c r="M514" s="71">
        <v>61.12682046188953</v>
      </c>
      <c r="N514" s="71">
        <v>64.455834145842474</v>
      </c>
      <c r="O514" s="71">
        <v>68.782216058271302</v>
      </c>
      <c r="P514" s="71">
        <v>54.294479896245477</v>
      </c>
      <c r="Q514" s="71">
        <v>3.1138573075719602</v>
      </c>
      <c r="R514" s="71">
        <v>0</v>
      </c>
      <c r="S514" s="71">
        <v>6.8559040051125972</v>
      </c>
      <c r="T514" s="72"/>
      <c r="U514" s="71">
        <v>14781005</v>
      </c>
      <c r="V514" s="71">
        <v>1510</v>
      </c>
      <c r="W514" s="71">
        <v>75</v>
      </c>
      <c r="X514" s="71">
        <v>10281</v>
      </c>
      <c r="Y514" s="71">
        <v>17405</v>
      </c>
      <c r="Z514" s="71">
        <v>32738</v>
      </c>
      <c r="AA514" s="71">
        <v>10797</v>
      </c>
      <c r="AB514" s="71">
        <v>52854</v>
      </c>
      <c r="AC514" s="71">
        <v>0</v>
      </c>
      <c r="AD514" s="71">
        <v>6.8559040051125972</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2260</v>
      </c>
      <c r="B515" s="70">
        <v>20</v>
      </c>
      <c r="C515" s="70">
        <v>3</v>
      </c>
      <c r="D515" s="70">
        <v>2</v>
      </c>
      <c r="E515" s="70">
        <v>2006</v>
      </c>
      <c r="F515" s="70" t="s">
        <v>790</v>
      </c>
      <c r="G515" s="70" t="s">
        <v>2257</v>
      </c>
      <c r="H515" s="70" t="s">
        <v>2258</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2261</v>
      </c>
      <c r="B516" s="70">
        <v>21</v>
      </c>
      <c r="C516" s="70">
        <v>4</v>
      </c>
      <c r="D516" s="70">
        <v>2</v>
      </c>
      <c r="E516" s="70">
        <v>2007</v>
      </c>
      <c r="F516" s="70" t="s">
        <v>791</v>
      </c>
      <c r="G516" s="70" t="s">
        <v>2257</v>
      </c>
      <c r="H516" s="70" t="s">
        <v>2258</v>
      </c>
      <c r="I516" s="148"/>
      <c r="J516" s="71">
        <v>394.85256794945047</v>
      </c>
      <c r="K516" s="71">
        <v>3.695689272130565</v>
      </c>
      <c r="L516" s="71">
        <v>9.2948624654275687</v>
      </c>
      <c r="M516" s="71">
        <v>63.483688319957203</v>
      </c>
      <c r="N516" s="71">
        <v>66.938705714133533</v>
      </c>
      <c r="O516" s="71">
        <v>67.549694903918635</v>
      </c>
      <c r="P516" s="71">
        <v>54.256577485370222</v>
      </c>
      <c r="Q516" s="71">
        <v>3.2556755621923301</v>
      </c>
      <c r="R516" s="71">
        <v>0</v>
      </c>
      <c r="S516" s="71">
        <v>8.1555839575713023</v>
      </c>
      <c r="T516" s="72"/>
      <c r="U516" s="71">
        <v>19383093</v>
      </c>
      <c r="V516" s="71">
        <v>1561</v>
      </c>
      <c r="W516" s="71">
        <v>109</v>
      </c>
      <c r="X516" s="71">
        <v>12905</v>
      </c>
      <c r="Y516" s="71">
        <v>17759</v>
      </c>
      <c r="Z516" s="71">
        <v>33423</v>
      </c>
      <c r="AA516" s="71">
        <v>10625</v>
      </c>
      <c r="AB516" s="71">
        <v>52339</v>
      </c>
      <c r="AC516" s="71">
        <v>0</v>
      </c>
      <c r="AD516" s="71">
        <v>8.1555839575713023</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2262</v>
      </c>
      <c r="B517" s="70">
        <v>22</v>
      </c>
      <c r="C517" s="70">
        <v>5</v>
      </c>
      <c r="D517" s="70">
        <v>2</v>
      </c>
      <c r="E517" s="70">
        <v>2008</v>
      </c>
      <c r="F517" s="70" t="s">
        <v>792</v>
      </c>
      <c r="G517" s="70" t="s">
        <v>2257</v>
      </c>
      <c r="H517" s="70" t="s">
        <v>2258</v>
      </c>
      <c r="I517" s="148"/>
      <c r="J517" s="71">
        <v>377.65842667659768</v>
      </c>
      <c r="K517" s="71">
        <v>2.773417154998981</v>
      </c>
      <c r="L517" s="71">
        <v>8.3069662192329066</v>
      </c>
      <c r="M517" s="71">
        <v>65.465943228332719</v>
      </c>
      <c r="N517" s="71">
        <v>65.68954214044706</v>
      </c>
      <c r="O517" s="71">
        <v>66.026552912118831</v>
      </c>
      <c r="P517" s="71">
        <v>53.41944045120038</v>
      </c>
      <c r="Q517" s="71">
        <v>3.2053798408390799</v>
      </c>
      <c r="R517" s="71">
        <v>0</v>
      </c>
      <c r="S517" s="71">
        <v>0</v>
      </c>
      <c r="T517" s="72"/>
      <c r="U517" s="71">
        <v>19433779</v>
      </c>
      <c r="V517" s="71">
        <v>1561</v>
      </c>
      <c r="W517" s="71">
        <v>109</v>
      </c>
      <c r="X517" s="71">
        <v>12905</v>
      </c>
      <c r="Y517" s="71">
        <v>17919</v>
      </c>
      <c r="Z517" s="71">
        <v>33816</v>
      </c>
      <c r="AA517" s="71">
        <v>10473</v>
      </c>
      <c r="AB517" s="71">
        <v>52378</v>
      </c>
      <c r="AC517" s="71">
        <v>0</v>
      </c>
      <c r="AD517" s="71">
        <v>0</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2263</v>
      </c>
      <c r="B518" s="70">
        <v>23</v>
      </c>
      <c r="C518" s="70">
        <v>6</v>
      </c>
      <c r="D518" s="70">
        <v>2</v>
      </c>
      <c r="E518" s="70">
        <v>2009</v>
      </c>
      <c r="F518" s="70" t="s">
        <v>176</v>
      </c>
      <c r="G518" s="70" t="s">
        <v>2257</v>
      </c>
      <c r="H518" s="70" t="s">
        <v>2258</v>
      </c>
      <c r="I518" s="148"/>
      <c r="J518" s="71">
        <v>328.49929692421182</v>
      </c>
      <c r="K518" s="71">
        <v>3.046503796201264</v>
      </c>
      <c r="L518" s="71">
        <v>9.5046252591424754</v>
      </c>
      <c r="M518" s="71">
        <v>65.432422725193433</v>
      </c>
      <c r="N518" s="71">
        <v>57.18006999758493</v>
      </c>
      <c r="O518" s="71">
        <v>67.22128225814474</v>
      </c>
      <c r="P518" s="71">
        <v>51.244664243600717</v>
      </c>
      <c r="Q518" s="71">
        <v>3.0505841680838701</v>
      </c>
      <c r="R518" s="71">
        <v>0</v>
      </c>
      <c r="S518" s="71">
        <v>6.4060820630666502</v>
      </c>
      <c r="T518" s="72"/>
      <c r="U518" s="71">
        <v>14751972</v>
      </c>
      <c r="V518" s="71">
        <v>1887</v>
      </c>
      <c r="W518" s="71">
        <v>194</v>
      </c>
      <c r="X518" s="71">
        <v>13972</v>
      </c>
      <c r="Y518" s="71">
        <v>18071</v>
      </c>
      <c r="Z518" s="71">
        <v>33982</v>
      </c>
      <c r="AA518" s="71">
        <v>10314</v>
      </c>
      <c r="AB518" s="71">
        <v>52328</v>
      </c>
      <c r="AC518" s="71">
        <v>0</v>
      </c>
      <c r="AD518" s="71">
        <v>6.4060820630666502</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82.938999999999993</v>
      </c>
      <c r="BK518" s="71">
        <v>0</v>
      </c>
      <c r="BL518" s="71">
        <v>0</v>
      </c>
      <c r="BM518" s="71">
        <v>0</v>
      </c>
      <c r="BN518" s="72"/>
      <c r="BO518" s="71">
        <v>0</v>
      </c>
      <c r="BP518" s="71">
        <v>0</v>
      </c>
      <c r="BQ518" s="71">
        <v>7</v>
      </c>
      <c r="BR518" s="71">
        <v>0</v>
      </c>
      <c r="BS518" s="71">
        <v>0</v>
      </c>
      <c r="BT518" s="71">
        <v>0</v>
      </c>
      <c r="BU518"/>
      <c r="BV518" s="70">
        <v>65.507999999999996</v>
      </c>
      <c r="BW518" s="70">
        <v>17.431000000000001</v>
      </c>
      <c r="BX518" s="70">
        <v>0</v>
      </c>
      <c r="BY518" s="70">
        <v>0</v>
      </c>
      <c r="BZ518" s="70">
        <v>0</v>
      </c>
      <c r="CA518" s="70">
        <v>0</v>
      </c>
      <c r="CB518" s="70">
        <v>0</v>
      </c>
      <c r="CC518" s="70">
        <v>0</v>
      </c>
      <c r="CD518" s="70">
        <v>0</v>
      </c>
    </row>
    <row r="519" spans="1:82">
      <c r="A519" s="70" t="s">
        <v>2264</v>
      </c>
      <c r="B519" s="70">
        <v>24</v>
      </c>
      <c r="C519" s="70">
        <v>7</v>
      </c>
      <c r="D519" s="70">
        <v>2</v>
      </c>
      <c r="E519" s="70">
        <v>2010</v>
      </c>
      <c r="F519" s="70" t="s">
        <v>177</v>
      </c>
      <c r="G519" s="70" t="s">
        <v>2257</v>
      </c>
      <c r="H519" s="70" t="s">
        <v>2258</v>
      </c>
      <c r="I519" s="148"/>
      <c r="J519" s="71">
        <v>353.11999535760509</v>
      </c>
      <c r="K519" s="71">
        <v>3.262234204342723</v>
      </c>
      <c r="L519" s="71">
        <v>9.1282479736204536</v>
      </c>
      <c r="M519" s="71">
        <v>62.598948188506682</v>
      </c>
      <c r="N519" s="71">
        <v>63.79313035511619</v>
      </c>
      <c r="O519" s="71">
        <v>67.339603964027916</v>
      </c>
      <c r="P519" s="71">
        <v>51.879481542541569</v>
      </c>
      <c r="Q519" s="71">
        <v>3.1649646997104401</v>
      </c>
      <c r="R519" s="71">
        <v>0</v>
      </c>
      <c r="S519" s="71">
        <v>6.9269942481653386</v>
      </c>
      <c r="T519" s="72"/>
      <c r="U519" s="71">
        <v>17320515</v>
      </c>
      <c r="V519" s="71">
        <v>1887</v>
      </c>
      <c r="W519" s="71">
        <v>194</v>
      </c>
      <c r="X519" s="71">
        <v>13972</v>
      </c>
      <c r="Y519" s="71">
        <v>18121</v>
      </c>
      <c r="Z519" s="71">
        <v>34200</v>
      </c>
      <c r="AA519" s="71">
        <v>10181</v>
      </c>
      <c r="AB519" s="71">
        <v>52022</v>
      </c>
      <c r="AC519" s="71">
        <v>0</v>
      </c>
      <c r="AD519" s="71">
        <v>6.9269942481653386</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83.126000000000005</v>
      </c>
      <c r="BK519" s="71">
        <v>0</v>
      </c>
      <c r="BL519" s="71">
        <v>0</v>
      </c>
      <c r="BM519" s="71">
        <v>0</v>
      </c>
      <c r="BN519" s="72"/>
      <c r="BO519" s="71">
        <v>0</v>
      </c>
      <c r="BP519" s="71">
        <v>0</v>
      </c>
      <c r="BQ519" s="71">
        <v>7</v>
      </c>
      <c r="BR519" s="71">
        <v>0</v>
      </c>
      <c r="BS519" s="71">
        <v>0</v>
      </c>
      <c r="BT519" s="71">
        <v>0</v>
      </c>
      <c r="BU519"/>
      <c r="BV519" s="70">
        <v>65.882999999999996</v>
      </c>
      <c r="BW519" s="70">
        <v>17.242999999999999</v>
      </c>
      <c r="BX519" s="70">
        <v>0</v>
      </c>
      <c r="BY519" s="70">
        <v>0</v>
      </c>
      <c r="BZ519" s="70">
        <v>0</v>
      </c>
      <c r="CA519" s="70">
        <v>0</v>
      </c>
      <c r="CB519" s="70">
        <v>0</v>
      </c>
      <c r="CC519" s="70">
        <v>0</v>
      </c>
      <c r="CD519" s="70">
        <v>0</v>
      </c>
    </row>
    <row r="520" spans="1:82">
      <c r="A520" s="70" t="s">
        <v>2265</v>
      </c>
      <c r="B520" s="70">
        <v>25</v>
      </c>
      <c r="C520" s="70">
        <v>8</v>
      </c>
      <c r="D520" s="70">
        <v>2</v>
      </c>
      <c r="E520" s="70">
        <v>2011</v>
      </c>
      <c r="F520" s="70" t="s">
        <v>178</v>
      </c>
      <c r="G520" s="1064" t="s">
        <v>2257</v>
      </c>
      <c r="H520" s="70" t="s">
        <v>2258</v>
      </c>
      <c r="I520" s="148"/>
      <c r="J520" s="71">
        <v>419.6750824685929</v>
      </c>
      <c r="K520" s="71">
        <v>4.6846736700573963</v>
      </c>
      <c r="L520" s="71">
        <v>9.7259493462687736</v>
      </c>
      <c r="M520" s="71">
        <v>76.210703869370533</v>
      </c>
      <c r="N520" s="71">
        <v>68.425704523499277</v>
      </c>
      <c r="O520" s="71">
        <v>66.503240397429991</v>
      </c>
      <c r="P520" s="71">
        <v>50.370351317068469</v>
      </c>
      <c r="Q520" s="71">
        <v>3.6303987265861801</v>
      </c>
      <c r="R520" s="71">
        <v>0</v>
      </c>
      <c r="S520" s="71">
        <v>7.9657093055628616</v>
      </c>
      <c r="T520" s="72"/>
      <c r="U520" s="71">
        <v>19093501</v>
      </c>
      <c r="V520" s="71">
        <v>1887</v>
      </c>
      <c r="W520" s="71">
        <v>194</v>
      </c>
      <c r="X520" s="71">
        <v>13972</v>
      </c>
      <c r="Y520" s="71">
        <v>18182</v>
      </c>
      <c r="Z520" s="71">
        <v>34509</v>
      </c>
      <c r="AA520" s="71">
        <v>10179</v>
      </c>
      <c r="AB520" s="71">
        <v>51732</v>
      </c>
      <c r="AC520" s="71">
        <v>0</v>
      </c>
      <c r="AD520" s="71">
        <v>7.9657093055628616</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63.027999999999999</v>
      </c>
      <c r="BK520" s="71">
        <v>0</v>
      </c>
      <c r="BL520" s="71">
        <v>0</v>
      </c>
      <c r="BM520" s="71">
        <v>0</v>
      </c>
      <c r="BN520" s="72"/>
      <c r="BO520" s="71">
        <v>0</v>
      </c>
      <c r="BP520" s="71">
        <v>0</v>
      </c>
      <c r="BQ520" s="71">
        <v>7</v>
      </c>
      <c r="BR520" s="71">
        <v>0</v>
      </c>
      <c r="BS520" s="71">
        <v>0</v>
      </c>
      <c r="BT520" s="71">
        <v>0</v>
      </c>
      <c r="BU520"/>
      <c r="BV520" s="70">
        <v>63.027999999999999</v>
      </c>
      <c r="BW520" s="70">
        <v>0</v>
      </c>
      <c r="BX520" s="70">
        <v>0</v>
      </c>
      <c r="BY520" s="70">
        <v>0</v>
      </c>
      <c r="BZ520" s="70">
        <v>0</v>
      </c>
      <c r="CA520" s="70">
        <v>0</v>
      </c>
      <c r="CB520" s="70">
        <v>0</v>
      </c>
      <c r="CC520" s="70">
        <v>0</v>
      </c>
      <c r="CD520" s="70">
        <v>0</v>
      </c>
    </row>
    <row r="521" spans="1:82">
      <c r="A521" s="70" t="s">
        <v>2266</v>
      </c>
      <c r="B521" s="70">
        <v>26</v>
      </c>
      <c r="C521" s="70">
        <v>9</v>
      </c>
      <c r="D521" s="70">
        <v>2</v>
      </c>
      <c r="E521" s="70">
        <v>2012</v>
      </c>
      <c r="F521" s="70" t="s">
        <v>179</v>
      </c>
      <c r="G521" s="1064" t="s">
        <v>2257</v>
      </c>
      <c r="H521" s="70" t="s">
        <v>2258</v>
      </c>
      <c r="I521" s="148"/>
      <c r="J521" s="71">
        <v>438.46687212065387</v>
      </c>
      <c r="K521" s="71">
        <v>4.4389893100449074</v>
      </c>
      <c r="L521" s="71">
        <v>9.7454122074105545</v>
      </c>
      <c r="M521" s="71">
        <v>83.31485974469544</v>
      </c>
      <c r="N521" s="71">
        <v>78.810976120175454</v>
      </c>
      <c r="O521" s="71">
        <v>66.758084975470737</v>
      </c>
      <c r="P521" s="71">
        <v>50.328477254543856</v>
      </c>
      <c r="Q521" s="71">
        <v>4.0408061803839397</v>
      </c>
      <c r="R521" s="71">
        <v>0</v>
      </c>
      <c r="S521" s="71">
        <v>7.4100073152918151</v>
      </c>
      <c r="T521" s="72"/>
      <c r="U521" s="71">
        <v>19567974</v>
      </c>
      <c r="V521" s="71">
        <v>1887</v>
      </c>
      <c r="W521" s="71">
        <v>194</v>
      </c>
      <c r="X521" s="71">
        <v>13972</v>
      </c>
      <c r="Y521" s="71">
        <v>19177</v>
      </c>
      <c r="Z521" s="71">
        <v>34916</v>
      </c>
      <c r="AA521" s="71">
        <v>10113</v>
      </c>
      <c r="AB521" s="71">
        <v>52997</v>
      </c>
      <c r="AC521" s="71">
        <v>0</v>
      </c>
      <c r="AD521" s="71">
        <v>7.4100073152918151</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89.503</v>
      </c>
      <c r="BK521" s="71">
        <v>0</v>
      </c>
      <c r="BL521" s="71">
        <v>0</v>
      </c>
      <c r="BM521" s="71">
        <v>0</v>
      </c>
      <c r="BN521" s="72"/>
      <c r="BO521" s="71">
        <v>0</v>
      </c>
      <c r="BP521" s="71">
        <v>0</v>
      </c>
      <c r="BQ521" s="71">
        <v>7</v>
      </c>
      <c r="BR521" s="71">
        <v>0</v>
      </c>
      <c r="BS521" s="71">
        <v>0</v>
      </c>
      <c r="BT521" s="71">
        <v>0</v>
      </c>
      <c r="BU521"/>
      <c r="BV521" s="70">
        <v>73.709999999999994</v>
      </c>
      <c r="BW521" s="70">
        <v>15.792999999999999</v>
      </c>
      <c r="BX521" s="70">
        <v>0</v>
      </c>
      <c r="BY521" s="70">
        <v>0</v>
      </c>
      <c r="BZ521" s="70">
        <v>0</v>
      </c>
      <c r="CA521" s="70">
        <v>0</v>
      </c>
      <c r="CB521" s="70">
        <v>0</v>
      </c>
      <c r="CC521" s="70">
        <v>0</v>
      </c>
      <c r="CD521" s="70">
        <v>0</v>
      </c>
    </row>
    <row r="522" spans="1:82">
      <c r="A522" s="70" t="s">
        <v>2267</v>
      </c>
      <c r="B522" s="70">
        <v>27</v>
      </c>
      <c r="C522" s="70">
        <v>10</v>
      </c>
      <c r="D522" s="70">
        <v>2</v>
      </c>
      <c r="E522" s="70">
        <v>2013</v>
      </c>
      <c r="F522" s="70" t="s">
        <v>180</v>
      </c>
      <c r="G522" s="70" t="s">
        <v>2257</v>
      </c>
      <c r="H522" s="70" t="s">
        <v>2258</v>
      </c>
      <c r="I522" s="148"/>
      <c r="J522" s="71">
        <v>453.99187652284547</v>
      </c>
      <c r="K522" s="71">
        <v>3.95778009211041</v>
      </c>
      <c r="L522" s="71">
        <v>9.3512499616252125</v>
      </c>
      <c r="M522" s="71">
        <v>81.315098949923609</v>
      </c>
      <c r="N522" s="71">
        <v>78.188387581953123</v>
      </c>
      <c r="O522" s="71">
        <v>64.72663137013221</v>
      </c>
      <c r="P522" s="71">
        <v>50.068532569030715</v>
      </c>
      <c r="Q522" s="71">
        <v>4.0963284010731602</v>
      </c>
      <c r="R522" s="71">
        <v>0</v>
      </c>
      <c r="S522" s="71">
        <v>9.2417604344370616</v>
      </c>
      <c r="T522" s="72"/>
      <c r="U522" s="71">
        <v>18985747</v>
      </c>
      <c r="V522" s="71">
        <v>1887</v>
      </c>
      <c r="W522" s="71">
        <v>194</v>
      </c>
      <c r="X522" s="71">
        <v>13972</v>
      </c>
      <c r="Y522" s="71">
        <v>19249</v>
      </c>
      <c r="Z522" s="71">
        <v>35365</v>
      </c>
      <c r="AA522" s="71">
        <v>10023</v>
      </c>
      <c r="AB522" s="71">
        <v>52955</v>
      </c>
      <c r="AC522" s="71">
        <v>0</v>
      </c>
      <c r="AD522" s="71">
        <v>9.2417604344370616</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97.218000000000004</v>
      </c>
      <c r="BK522" s="71">
        <v>0</v>
      </c>
      <c r="BL522" s="71">
        <v>0</v>
      </c>
      <c r="BM522" s="71">
        <v>0</v>
      </c>
      <c r="BN522" s="72"/>
      <c r="BO522" s="71">
        <v>0</v>
      </c>
      <c r="BP522" s="71">
        <v>0</v>
      </c>
      <c r="BQ522" s="71">
        <v>7</v>
      </c>
      <c r="BR522" s="71">
        <v>0</v>
      </c>
      <c r="BS522" s="71">
        <v>0</v>
      </c>
      <c r="BT522" s="71">
        <v>0</v>
      </c>
      <c r="BU522"/>
      <c r="BV522" s="70">
        <v>80.429000000000002</v>
      </c>
      <c r="BW522" s="70">
        <v>16.789000000000001</v>
      </c>
      <c r="BX522" s="70">
        <v>0</v>
      </c>
      <c r="BY522" s="70">
        <v>0</v>
      </c>
      <c r="BZ522" s="70">
        <v>0</v>
      </c>
      <c r="CA522" s="70">
        <v>0</v>
      </c>
      <c r="CB522" s="70">
        <v>0</v>
      </c>
      <c r="CC522" s="70">
        <v>0</v>
      </c>
      <c r="CD522" s="70">
        <v>0</v>
      </c>
    </row>
    <row r="523" spans="1:82">
      <c r="A523" s="70" t="s">
        <v>2268</v>
      </c>
      <c r="B523" s="70">
        <v>28</v>
      </c>
      <c r="C523" s="70">
        <v>11</v>
      </c>
      <c r="D523" s="70">
        <v>2</v>
      </c>
      <c r="E523" s="70">
        <v>2014</v>
      </c>
      <c r="F523" s="70" t="s">
        <v>181</v>
      </c>
      <c r="G523" s="70" t="s">
        <v>2257</v>
      </c>
      <c r="H523" s="70" t="s">
        <v>2258</v>
      </c>
      <c r="I523" s="148"/>
      <c r="J523" s="71">
        <v>473.13035314244257</v>
      </c>
      <c r="K523" s="71">
        <v>4.1354292953177314</v>
      </c>
      <c r="L523" s="71">
        <v>10.64211909719323</v>
      </c>
      <c r="M523" s="71">
        <v>73.699106634928384</v>
      </c>
      <c r="N523" s="71">
        <v>76.884683430247264</v>
      </c>
      <c r="O523" s="71">
        <v>62.260379040473914</v>
      </c>
      <c r="P523" s="71">
        <v>50.559762291100903</v>
      </c>
      <c r="Q523" s="71">
        <v>3.9209059333380498</v>
      </c>
      <c r="R523" s="71">
        <v>0</v>
      </c>
      <c r="S523" s="71">
        <v>7.3251125740129597</v>
      </c>
      <c r="T523" s="72"/>
      <c r="U523" s="71">
        <v>21993394</v>
      </c>
      <c r="V523" s="71">
        <v>1707</v>
      </c>
      <c r="W523" s="71">
        <v>187</v>
      </c>
      <c r="X523" s="71">
        <v>13073</v>
      </c>
      <c r="Y523" s="71">
        <v>19493</v>
      </c>
      <c r="Z523" s="71">
        <v>35828</v>
      </c>
      <c r="AA523" s="71">
        <v>10069</v>
      </c>
      <c r="AB523" s="71">
        <v>52830</v>
      </c>
      <c r="AC523" s="71">
        <v>0</v>
      </c>
      <c r="AD523" s="71">
        <v>7.3251125740129597</v>
      </c>
      <c r="AE523" s="72"/>
      <c r="AF523" s="71"/>
      <c r="AG523" s="71"/>
      <c r="AH523" s="71"/>
      <c r="AI523" s="71"/>
      <c r="AJ523" s="71"/>
      <c r="AK523" s="71"/>
      <c r="AL523" s="71"/>
      <c r="AM523" s="71"/>
      <c r="AN523" s="71"/>
      <c r="AO523" s="71"/>
      <c r="AP523" s="71"/>
      <c r="AQ523" s="72"/>
      <c r="AR523" s="71">
        <v>1170</v>
      </c>
      <c r="AS523" s="71">
        <v>267</v>
      </c>
      <c r="AT523" s="71">
        <v>0</v>
      </c>
      <c r="AU523" s="71">
        <v>0</v>
      </c>
      <c r="AV523" s="71">
        <v>0</v>
      </c>
      <c r="AW523" s="71">
        <v>0</v>
      </c>
      <c r="AX523" s="71"/>
      <c r="AY523" s="72"/>
      <c r="AZ523" s="71">
        <v>4883.8</v>
      </c>
      <c r="BA523" s="71">
        <v>13138.6</v>
      </c>
      <c r="BB523" s="71">
        <v>0</v>
      </c>
      <c r="BC523" s="71">
        <v>0</v>
      </c>
      <c r="BD523" s="71">
        <v>0</v>
      </c>
      <c r="BE523" s="71">
        <v>0</v>
      </c>
      <c r="BF523" s="71"/>
      <c r="BG523" s="72"/>
      <c r="BH523" s="71">
        <v>0</v>
      </c>
      <c r="BI523" s="71">
        <v>0</v>
      </c>
      <c r="BJ523" s="71">
        <v>51.228999999999999</v>
      </c>
      <c r="BK523" s="71">
        <v>0</v>
      </c>
      <c r="BL523" s="71">
        <v>0</v>
      </c>
      <c r="BM523" s="71">
        <v>0</v>
      </c>
      <c r="BN523" s="72"/>
      <c r="BO523" s="71">
        <v>0</v>
      </c>
      <c r="BP523" s="71">
        <v>0</v>
      </c>
      <c r="BQ523" s="71">
        <v>6</v>
      </c>
      <c r="BR523" s="71">
        <v>0</v>
      </c>
      <c r="BS523" s="71">
        <v>0</v>
      </c>
      <c r="BT523" s="71">
        <v>0</v>
      </c>
      <c r="BU523"/>
      <c r="BV523" s="70">
        <v>34.767000000000003</v>
      </c>
      <c r="BW523" s="70">
        <v>16.462</v>
      </c>
      <c r="BX523" s="70">
        <v>0</v>
      </c>
      <c r="BY523" s="70">
        <v>0</v>
      </c>
      <c r="BZ523" s="70">
        <v>0</v>
      </c>
      <c r="CA523" s="70">
        <v>0</v>
      </c>
      <c r="CB523" s="70">
        <v>0</v>
      </c>
      <c r="CC523" s="70">
        <v>0</v>
      </c>
      <c r="CD523" s="70">
        <v>0</v>
      </c>
    </row>
    <row r="524" spans="1:82">
      <c r="A524" s="70" t="s">
        <v>2269</v>
      </c>
      <c r="B524" s="70">
        <v>29</v>
      </c>
      <c r="C524" s="70">
        <v>12</v>
      </c>
      <c r="D524" s="70">
        <v>2</v>
      </c>
      <c r="E524" s="70">
        <v>2015</v>
      </c>
      <c r="F524" s="70" t="s">
        <v>182</v>
      </c>
      <c r="G524" s="70" t="s">
        <v>2257</v>
      </c>
      <c r="H524" s="70" t="s">
        <v>2258</v>
      </c>
      <c r="I524" s="148"/>
      <c r="J524" s="71">
        <v>426.88540502256382</v>
      </c>
      <c r="K524" s="71">
        <v>3.9568290576464382</v>
      </c>
      <c r="L524" s="71">
        <v>10.716329429043871</v>
      </c>
      <c r="M524" s="71">
        <v>82.004200330255756</v>
      </c>
      <c r="N524" s="71">
        <v>73.173613157776245</v>
      </c>
      <c r="O524" s="71">
        <v>61.849348383934057</v>
      </c>
      <c r="P524" s="71">
        <v>50.217784946479014</v>
      </c>
      <c r="Q524" s="71">
        <v>3.8214584680649999</v>
      </c>
      <c r="R524" s="71">
        <v>0</v>
      </c>
      <c r="S524" s="71">
        <v>7.3385131845375904</v>
      </c>
      <c r="T524" s="72"/>
      <c r="U524" s="71">
        <v>22171077</v>
      </c>
      <c r="V524" s="71">
        <v>1707</v>
      </c>
      <c r="W524" s="71">
        <v>187</v>
      </c>
      <c r="X524" s="71">
        <v>13073</v>
      </c>
      <c r="Y524" s="71">
        <v>19670</v>
      </c>
      <c r="Z524" s="71">
        <v>35934</v>
      </c>
      <c r="AA524" s="71">
        <v>9993</v>
      </c>
      <c r="AB524" s="71">
        <v>52598</v>
      </c>
      <c r="AC524" s="71">
        <v>0</v>
      </c>
      <c r="AD524" s="71">
        <v>7.3385131845375904</v>
      </c>
      <c r="AE524" s="72"/>
      <c r="AF524" s="71">
        <v>239559207.63356179</v>
      </c>
      <c r="AG524" s="71">
        <v>3099914.2271557208</v>
      </c>
      <c r="AH524" s="71">
        <v>2051169.57740075</v>
      </c>
      <c r="AI524" s="71">
        <v>100265579.3234649</v>
      </c>
      <c r="AJ524" s="71">
        <v>107838876.07983591</v>
      </c>
      <c r="AK524" s="71">
        <v>0</v>
      </c>
      <c r="AL524" s="71">
        <v>0</v>
      </c>
      <c r="AM524" s="71">
        <v>7208335.2596884416</v>
      </c>
      <c r="AN524" s="71">
        <v>0</v>
      </c>
      <c r="AO524" s="71">
        <v>0</v>
      </c>
      <c r="AP524" s="71">
        <v>460023082.10110748</v>
      </c>
      <c r="AQ524" s="72"/>
      <c r="AR524" s="71">
        <v>1301</v>
      </c>
      <c r="AS524" s="71">
        <v>362</v>
      </c>
      <c r="AT524" s="71">
        <v>0</v>
      </c>
      <c r="AU524" s="71">
        <v>0</v>
      </c>
      <c r="AV524" s="71">
        <v>0</v>
      </c>
      <c r="AW524" s="71">
        <v>0</v>
      </c>
      <c r="AX524" s="71"/>
      <c r="AY524" s="72"/>
      <c r="AZ524" s="71">
        <v>5511.7000000000007</v>
      </c>
      <c r="BA524" s="71">
        <v>23797.4</v>
      </c>
      <c r="BB524" s="71">
        <v>0</v>
      </c>
      <c r="BC524" s="71">
        <v>0</v>
      </c>
      <c r="BD524" s="71">
        <v>0</v>
      </c>
      <c r="BE524" s="71">
        <v>0</v>
      </c>
      <c r="BF524" s="71"/>
      <c r="BG524" s="72"/>
      <c r="BH524" s="71">
        <v>0</v>
      </c>
      <c r="BI524" s="71">
        <v>0</v>
      </c>
      <c r="BJ524" s="71">
        <v>92.085999999999999</v>
      </c>
      <c r="BK524" s="71">
        <v>0</v>
      </c>
      <c r="BL524" s="71">
        <v>0</v>
      </c>
      <c r="BM524" s="71">
        <v>0</v>
      </c>
      <c r="BN524" s="72"/>
      <c r="BO524" s="71">
        <v>0</v>
      </c>
      <c r="BP524" s="71">
        <v>0</v>
      </c>
      <c r="BQ524" s="71">
        <v>6</v>
      </c>
      <c r="BR524" s="71">
        <v>0</v>
      </c>
      <c r="BS524" s="71">
        <v>0</v>
      </c>
      <c r="BT524" s="71">
        <v>0</v>
      </c>
      <c r="BU524"/>
      <c r="BV524" s="70">
        <v>74.984999999999999</v>
      </c>
      <c r="BW524" s="70">
        <v>17.100999999999999</v>
      </c>
      <c r="BX524" s="70">
        <v>0</v>
      </c>
      <c r="BY524" s="70">
        <v>0</v>
      </c>
      <c r="BZ524" s="70">
        <v>0</v>
      </c>
      <c r="CA524" s="70">
        <v>0</v>
      </c>
      <c r="CB524" s="70">
        <v>0</v>
      </c>
      <c r="CC524" s="70">
        <v>0</v>
      </c>
      <c r="CD524" s="70">
        <v>0</v>
      </c>
    </row>
    <row r="525" spans="1:82">
      <c r="A525" s="70" t="s">
        <v>2270</v>
      </c>
      <c r="B525" s="70">
        <v>30</v>
      </c>
      <c r="C525" s="70">
        <v>13</v>
      </c>
      <c r="D525" s="70">
        <v>2</v>
      </c>
      <c r="E525" s="70">
        <v>2016</v>
      </c>
      <c r="F525" s="70" t="s">
        <v>155</v>
      </c>
      <c r="G525" s="70" t="s">
        <v>2257</v>
      </c>
      <c r="H525" s="70" t="s">
        <v>2258</v>
      </c>
      <c r="I525" s="148"/>
      <c r="J525" s="71">
        <v>439.1042677421537</v>
      </c>
      <c r="K525" s="71">
        <v>3.6758994960455977</v>
      </c>
      <c r="L525" s="71">
        <v>10.640905747257452</v>
      </c>
      <c r="M525" s="71">
        <v>59.98395549322742</v>
      </c>
      <c r="N525" s="71">
        <v>65.591370720700553</v>
      </c>
      <c r="O525" s="71">
        <v>61.650876790840705</v>
      </c>
      <c r="P525" s="71">
        <v>49.320886352650355</v>
      </c>
      <c r="Q525" s="71">
        <v>3.7151034009229966</v>
      </c>
      <c r="R525" s="71">
        <v>0</v>
      </c>
      <c r="S525" s="71">
        <v>6.9627350047537444</v>
      </c>
      <c r="T525" s="72"/>
      <c r="U525" s="71">
        <v>20550758</v>
      </c>
      <c r="V525" s="71">
        <v>1707</v>
      </c>
      <c r="W525" s="71">
        <v>187</v>
      </c>
      <c r="X525" s="71">
        <v>13073</v>
      </c>
      <c r="Y525" s="71">
        <v>20026</v>
      </c>
      <c r="Z525" s="71">
        <v>36259</v>
      </c>
      <c r="AA525" s="71">
        <v>10151</v>
      </c>
      <c r="AB525" s="71">
        <v>52598</v>
      </c>
      <c r="AC525" s="71">
        <v>0</v>
      </c>
      <c r="AD525" s="71">
        <v>6.9627350047537444</v>
      </c>
      <c r="AE525" s="72"/>
      <c r="AF525" s="71">
        <v>246825651.75580451</v>
      </c>
      <c r="AG525" s="71">
        <v>2763758.1710170871</v>
      </c>
      <c r="AH525" s="71">
        <v>1839288.6822678379</v>
      </c>
      <c r="AI525" s="71">
        <v>93311573.088976607</v>
      </c>
      <c r="AJ525" s="71">
        <v>94242998.778626293</v>
      </c>
      <c r="AK525" s="71">
        <v>0</v>
      </c>
      <c r="AL525" s="71">
        <v>0</v>
      </c>
      <c r="AM525" s="71">
        <v>7213935.4289097032</v>
      </c>
      <c r="AN525" s="71">
        <v>0</v>
      </c>
      <c r="AO525" s="71">
        <v>0</v>
      </c>
      <c r="AP525" s="71">
        <v>446197205.90560204</v>
      </c>
      <c r="AQ525" s="72"/>
      <c r="AR525" s="71">
        <v>1409</v>
      </c>
      <c r="AS525" s="71">
        <v>412</v>
      </c>
      <c r="AT525" s="71">
        <v>0</v>
      </c>
      <c r="AU525" s="71">
        <v>0</v>
      </c>
      <c r="AV525" s="71">
        <v>0</v>
      </c>
      <c r="AW525" s="71">
        <v>0</v>
      </c>
      <c r="AX525" s="71"/>
      <c r="AY525" s="72"/>
      <c r="AZ525" s="71">
        <v>6057.5</v>
      </c>
      <c r="BA525" s="71">
        <v>26176.5</v>
      </c>
      <c r="BB525" s="71">
        <v>0</v>
      </c>
      <c r="BC525" s="71">
        <v>0</v>
      </c>
      <c r="BD525" s="71">
        <v>0</v>
      </c>
      <c r="BE525" s="71">
        <v>0</v>
      </c>
      <c r="BF525" s="71"/>
      <c r="BG525" s="72"/>
      <c r="BH525" s="71">
        <v>0</v>
      </c>
      <c r="BI525" s="71">
        <v>0</v>
      </c>
      <c r="BJ525" s="71">
        <v>98.789000000000001</v>
      </c>
      <c r="BK525" s="71">
        <v>0</v>
      </c>
      <c r="BL525" s="71">
        <v>0</v>
      </c>
      <c r="BM525" s="71">
        <v>0</v>
      </c>
      <c r="BN525" s="72"/>
      <c r="BO525" s="71">
        <v>0</v>
      </c>
      <c r="BP525" s="71">
        <v>0</v>
      </c>
      <c r="BQ525" s="71">
        <v>7</v>
      </c>
      <c r="BR525" s="71">
        <v>0</v>
      </c>
      <c r="BS525" s="71">
        <v>0</v>
      </c>
      <c r="BT525" s="71">
        <v>0</v>
      </c>
      <c r="BU525"/>
      <c r="BV525" s="70">
        <v>81.477999999999994</v>
      </c>
      <c r="BW525" s="70">
        <v>17.311</v>
      </c>
      <c r="BX525" s="70">
        <v>0</v>
      </c>
      <c r="BY525" s="70">
        <v>0</v>
      </c>
      <c r="BZ525" s="70">
        <v>0</v>
      </c>
      <c r="CA525" s="70">
        <v>0</v>
      </c>
      <c r="CB525" s="70">
        <v>0</v>
      </c>
      <c r="CC525" s="70">
        <v>0</v>
      </c>
      <c r="CD525" s="70">
        <v>0</v>
      </c>
    </row>
    <row r="526" spans="1:82">
      <c r="A526" s="70" t="s">
        <v>2271</v>
      </c>
      <c r="B526" s="70">
        <v>31</v>
      </c>
      <c r="C526" s="70">
        <v>14</v>
      </c>
      <c r="D526" s="70">
        <v>2</v>
      </c>
      <c r="E526" s="70">
        <v>2017</v>
      </c>
      <c r="F526" s="70" t="s">
        <v>156</v>
      </c>
      <c r="G526" s="70" t="s">
        <v>2257</v>
      </c>
      <c r="H526" s="70" t="s">
        <v>2258</v>
      </c>
      <c r="I526" s="148"/>
      <c r="J526" s="71">
        <v>400.15482695114042</v>
      </c>
      <c r="K526" s="71">
        <v>3.6598847619364419</v>
      </c>
      <c r="L526" s="71">
        <v>10.596140188366382</v>
      </c>
      <c r="M526" s="71">
        <v>54.553406063662734</v>
      </c>
      <c r="N526" s="71">
        <v>71.715185189472734</v>
      </c>
      <c r="O526" s="71">
        <v>61.144972930442734</v>
      </c>
      <c r="P526" s="71">
        <v>48.998800262127169</v>
      </c>
      <c r="Q526" s="71">
        <v>3.5904019953833402</v>
      </c>
      <c r="R526" s="71">
        <v>0</v>
      </c>
      <c r="S526" s="71">
        <v>7.8448606789967243</v>
      </c>
      <c r="T526" s="72"/>
      <c r="U526" s="71">
        <v>22095801</v>
      </c>
      <c r="V526" s="71">
        <v>1707</v>
      </c>
      <c r="W526" s="71">
        <v>187</v>
      </c>
      <c r="X526" s="71">
        <v>13073</v>
      </c>
      <c r="Y526" s="71">
        <v>20318</v>
      </c>
      <c r="Z526" s="71">
        <v>36558</v>
      </c>
      <c r="AA526" s="71">
        <v>10149</v>
      </c>
      <c r="AB526" s="71">
        <v>52566</v>
      </c>
      <c r="AC526" s="71">
        <v>0</v>
      </c>
      <c r="AD526" s="71">
        <v>7.8448606789967243</v>
      </c>
      <c r="AE526" s="72"/>
      <c r="AF526" s="71">
        <v>247562960.14898279</v>
      </c>
      <c r="AG526" s="71">
        <v>2785013.5949751548</v>
      </c>
      <c r="AH526" s="71">
        <v>2201556.747846222</v>
      </c>
      <c r="AI526" s="71">
        <v>88299711.072092906</v>
      </c>
      <c r="AJ526" s="71">
        <v>105536699.0988061</v>
      </c>
      <c r="AK526" s="71">
        <v>0</v>
      </c>
      <c r="AL526" s="71">
        <v>0</v>
      </c>
      <c r="AM526" s="71">
        <v>7220827.5284336051</v>
      </c>
      <c r="AN526" s="71">
        <v>0</v>
      </c>
      <c r="AO526" s="71">
        <v>0</v>
      </c>
      <c r="AP526" s="71">
        <v>453606768.19113678</v>
      </c>
      <c r="AQ526" s="72"/>
      <c r="AR526" s="71">
        <v>1512</v>
      </c>
      <c r="AS526" s="71">
        <v>450</v>
      </c>
      <c r="AT526" s="71">
        <v>0</v>
      </c>
      <c r="AU526" s="71">
        <v>0</v>
      </c>
      <c r="AV526" s="71">
        <v>0</v>
      </c>
      <c r="AW526" s="71">
        <v>0</v>
      </c>
      <c r="AX526" s="71"/>
      <c r="AY526" s="72"/>
      <c r="AZ526" s="71">
        <v>6595.4</v>
      </c>
      <c r="BA526" s="71">
        <v>27481.000000000011</v>
      </c>
      <c r="BB526" s="71">
        <v>0</v>
      </c>
      <c r="BC526" s="71">
        <v>0</v>
      </c>
      <c r="BD526" s="71">
        <v>0</v>
      </c>
      <c r="BE526" s="71">
        <v>0</v>
      </c>
      <c r="BF526" s="71"/>
      <c r="BG526" s="72"/>
      <c r="BH526" s="71">
        <v>0</v>
      </c>
      <c r="BI526" s="71">
        <v>0</v>
      </c>
      <c r="BJ526" s="71">
        <v>97.941000000000003</v>
      </c>
      <c r="BK526" s="71">
        <v>0</v>
      </c>
      <c r="BL526" s="71">
        <v>0</v>
      </c>
      <c r="BM526" s="71">
        <v>0</v>
      </c>
      <c r="BN526" s="72"/>
      <c r="BO526" s="71">
        <v>0</v>
      </c>
      <c r="BP526" s="71">
        <v>0</v>
      </c>
      <c r="BQ526" s="71">
        <v>7</v>
      </c>
      <c r="BR526" s="71">
        <v>0</v>
      </c>
      <c r="BS526" s="71">
        <v>0</v>
      </c>
      <c r="BT526" s="71">
        <v>0</v>
      </c>
      <c r="BU526"/>
      <c r="BV526" s="70">
        <v>79.92</v>
      </c>
      <c r="BW526" s="70">
        <v>18.021000000000001</v>
      </c>
      <c r="BX526" s="70">
        <v>0</v>
      </c>
      <c r="BY526" s="70">
        <v>0</v>
      </c>
      <c r="BZ526" s="70">
        <v>0</v>
      </c>
      <c r="CA526" s="70">
        <v>0</v>
      </c>
      <c r="CB526" s="70">
        <v>0</v>
      </c>
      <c r="CC526" s="70">
        <v>0</v>
      </c>
      <c r="CD526" s="70">
        <v>0</v>
      </c>
    </row>
    <row r="527" spans="1:82">
      <c r="A527" s="70" t="s">
        <v>2272</v>
      </c>
      <c r="B527" s="70">
        <v>32</v>
      </c>
      <c r="C527" s="70">
        <v>15</v>
      </c>
      <c r="D527" s="70">
        <v>2</v>
      </c>
      <c r="E527" s="70">
        <v>2018</v>
      </c>
      <c r="F527" s="70" t="s">
        <v>183</v>
      </c>
      <c r="G527" s="70" t="s">
        <v>2257</v>
      </c>
      <c r="H527" s="70" t="s">
        <v>2258</v>
      </c>
      <c r="I527" s="148"/>
      <c r="J527" s="71">
        <v>444.48508377810015</v>
      </c>
      <c r="K527" s="71">
        <v>3.4533726534093483</v>
      </c>
      <c r="L527" s="71">
        <v>9.9388886939878169</v>
      </c>
      <c r="M527" s="71">
        <v>57.896296085516319</v>
      </c>
      <c r="N527" s="71">
        <v>68.599287066558091</v>
      </c>
      <c r="O527" s="71">
        <v>60.32277590787745</v>
      </c>
      <c r="P527" s="71">
        <v>48.501494803777945</v>
      </c>
      <c r="Q527" s="71">
        <v>3.3009371832741499</v>
      </c>
      <c r="R527" s="71">
        <v>0</v>
      </c>
      <c r="S527" s="71">
        <v>7.9136970005474367</v>
      </c>
      <c r="T527" s="72"/>
      <c r="U527" s="71">
        <v>24457041</v>
      </c>
      <c r="V527" s="71">
        <v>1707</v>
      </c>
      <c r="W527" s="71">
        <v>187</v>
      </c>
      <c r="X527" s="71">
        <v>13073</v>
      </c>
      <c r="Y527" s="71">
        <v>20464</v>
      </c>
      <c r="Z527" s="71">
        <v>36757</v>
      </c>
      <c r="AA527" s="71">
        <v>10147</v>
      </c>
      <c r="AB527" s="71">
        <v>52081</v>
      </c>
      <c r="AC527" s="71">
        <v>0</v>
      </c>
      <c r="AD527" s="71">
        <v>7.9136970005474367</v>
      </c>
      <c r="AE527" s="72"/>
      <c r="AF527" s="71">
        <v>270488418.80152929</v>
      </c>
      <c r="AG527" s="71">
        <v>2473106.8406270389</v>
      </c>
      <c r="AH527" s="71">
        <v>2114985.5658971928</v>
      </c>
      <c r="AI527" s="71">
        <v>91501556.782841548</v>
      </c>
      <c r="AJ527" s="71">
        <v>101105702.2990505</v>
      </c>
      <c r="AK527" s="71">
        <v>0</v>
      </c>
      <c r="AL527" s="71">
        <v>0</v>
      </c>
      <c r="AM527" s="71">
        <v>7169007.4969733842</v>
      </c>
      <c r="AN527" s="71">
        <v>0</v>
      </c>
      <c r="AO527" s="71">
        <v>0</v>
      </c>
      <c r="AP527" s="71">
        <v>474852777.786919</v>
      </c>
      <c r="AQ527" s="72"/>
      <c r="AR527" s="71">
        <v>1622</v>
      </c>
      <c r="AS527" s="71">
        <v>484</v>
      </c>
      <c r="AT527" s="71">
        <v>0</v>
      </c>
      <c r="AU527" s="71">
        <v>0</v>
      </c>
      <c r="AV527" s="71">
        <v>0</v>
      </c>
      <c r="AW527" s="71">
        <v>0</v>
      </c>
      <c r="AX527" s="71"/>
      <c r="AY527" s="72"/>
      <c r="AZ527" s="71">
        <v>7164.7</v>
      </c>
      <c r="BA527" s="71">
        <v>28745.599999999999</v>
      </c>
      <c r="BB527" s="71">
        <v>0</v>
      </c>
      <c r="BC527" s="71">
        <v>0</v>
      </c>
      <c r="BD527" s="71">
        <v>0</v>
      </c>
      <c r="BE527" s="71">
        <v>0</v>
      </c>
      <c r="BF527" s="71"/>
      <c r="BG527" s="72"/>
      <c r="BH527" s="71">
        <v>0</v>
      </c>
      <c r="BI527" s="71">
        <v>0</v>
      </c>
      <c r="BJ527" s="71">
        <v>94.03</v>
      </c>
      <c r="BK527" s="71">
        <v>0</v>
      </c>
      <c r="BL527" s="71">
        <v>0</v>
      </c>
      <c r="BM527" s="71">
        <v>0</v>
      </c>
      <c r="BN527" s="72"/>
      <c r="BO527" s="71">
        <v>0</v>
      </c>
      <c r="BP527" s="71">
        <v>0</v>
      </c>
      <c r="BQ527" s="71">
        <v>9</v>
      </c>
      <c r="BR527" s="71">
        <v>0</v>
      </c>
      <c r="BS527" s="71">
        <v>0</v>
      </c>
      <c r="BT527" s="71">
        <v>0</v>
      </c>
      <c r="BU527"/>
      <c r="BV527" s="70">
        <v>77.480999999999995</v>
      </c>
      <c r="BW527" s="70">
        <v>16.548999999999999</v>
      </c>
      <c r="BX527" s="70">
        <v>0</v>
      </c>
      <c r="BY527" s="70">
        <v>0</v>
      </c>
      <c r="BZ527" s="70">
        <v>0</v>
      </c>
      <c r="CA527" s="70">
        <v>0</v>
      </c>
      <c r="CB527" s="70">
        <v>0</v>
      </c>
      <c r="CC527" s="70">
        <v>0</v>
      </c>
      <c r="CD527" s="70">
        <v>0</v>
      </c>
    </row>
    <row r="528" spans="1:82">
      <c r="A528" s="70" t="s">
        <v>2273</v>
      </c>
      <c r="B528" s="70">
        <v>33</v>
      </c>
      <c r="C528" s="70">
        <v>16</v>
      </c>
      <c r="D528" s="70">
        <v>2</v>
      </c>
      <c r="E528" s="70">
        <v>2019</v>
      </c>
      <c r="F528" s="70" t="s">
        <v>158</v>
      </c>
      <c r="G528" s="70" t="s">
        <v>2257</v>
      </c>
      <c r="H528" s="70" t="s">
        <v>2258</v>
      </c>
      <c r="I528" s="148"/>
      <c r="J528" s="71">
        <v>423.58567017493004</v>
      </c>
      <c r="K528" s="71">
        <v>3.1535676160082406</v>
      </c>
      <c r="L528" s="71">
        <v>10.024402405809825</v>
      </c>
      <c r="M528" s="71">
        <v>56.593494089852406</v>
      </c>
      <c r="N528" s="71">
        <v>66.014231264358685</v>
      </c>
      <c r="O528" s="71">
        <v>58.956947338975432</v>
      </c>
      <c r="P528" s="71">
        <v>48.111168298851794</v>
      </c>
      <c r="Q528" s="71">
        <v>3.1962808212801499</v>
      </c>
      <c r="R528" s="71">
        <v>0</v>
      </c>
      <c r="S528" s="71">
        <v>8.9205784120281351</v>
      </c>
      <c r="T528" s="72"/>
      <c r="U528" s="71">
        <v>23377673</v>
      </c>
      <c r="V528" s="71">
        <v>1707</v>
      </c>
      <c r="W528" s="71">
        <v>187</v>
      </c>
      <c r="X528" s="71">
        <v>13073</v>
      </c>
      <c r="Y528" s="71">
        <v>20653</v>
      </c>
      <c r="Z528" s="71">
        <v>36911</v>
      </c>
      <c r="AA528" s="71">
        <v>9990</v>
      </c>
      <c r="AB528" s="71">
        <v>51795</v>
      </c>
      <c r="AC528" s="71">
        <v>0</v>
      </c>
      <c r="AD528" s="71">
        <v>8.9205784120281351</v>
      </c>
      <c r="AE528" s="72"/>
      <c r="AF528" s="71">
        <v>256115245.51128161</v>
      </c>
      <c r="AG528" s="71">
        <v>2388018.484022554</v>
      </c>
      <c r="AH528" s="71">
        <v>2238715.2186282119</v>
      </c>
      <c r="AI528" s="71">
        <v>93101615.835249543</v>
      </c>
      <c r="AJ528" s="71">
        <v>97900425.792801037</v>
      </c>
      <c r="AK528" s="71">
        <v>0</v>
      </c>
      <c r="AL528" s="71">
        <v>0</v>
      </c>
      <c r="AM528" s="71">
        <v>7054089.0874487581</v>
      </c>
      <c r="AN528" s="71">
        <v>0</v>
      </c>
      <c r="AO528" s="71">
        <v>0</v>
      </c>
      <c r="AP528" s="71">
        <v>458798109.92943174</v>
      </c>
      <c r="AQ528" s="72"/>
      <c r="AR528" s="71">
        <v>1708</v>
      </c>
      <c r="AS528" s="71">
        <v>511</v>
      </c>
      <c r="AT528" s="71">
        <v>0</v>
      </c>
      <c r="AU528" s="71">
        <v>0</v>
      </c>
      <c r="AV528" s="71">
        <v>0</v>
      </c>
      <c r="AW528" s="71">
        <v>0</v>
      </c>
      <c r="AX528" s="71"/>
      <c r="AY528" s="72"/>
      <c r="AZ528" s="71">
        <v>7577.7000000000007</v>
      </c>
      <c r="BA528" s="71">
        <v>29798.700000000012</v>
      </c>
      <c r="BB528" s="71">
        <v>0</v>
      </c>
      <c r="BC528" s="71">
        <v>0</v>
      </c>
      <c r="BD528" s="71">
        <v>0</v>
      </c>
      <c r="BE528" s="71">
        <v>0</v>
      </c>
      <c r="BF528" s="71"/>
      <c r="BG528" s="72"/>
      <c r="BH528" s="71">
        <v>0</v>
      </c>
      <c r="BI528" s="71">
        <v>0</v>
      </c>
      <c r="BJ528" s="71">
        <v>75.248999999999995</v>
      </c>
      <c r="BK528" s="71">
        <v>0</v>
      </c>
      <c r="BL528" s="71">
        <v>0</v>
      </c>
      <c r="BM528" s="71">
        <v>0</v>
      </c>
      <c r="BN528" s="72"/>
      <c r="BO528" s="71">
        <v>0</v>
      </c>
      <c r="BP528" s="71">
        <v>0</v>
      </c>
      <c r="BQ528" s="71">
        <v>8</v>
      </c>
      <c r="BR528" s="71">
        <v>0</v>
      </c>
      <c r="BS528" s="71">
        <v>0</v>
      </c>
      <c r="BT528" s="71">
        <v>0</v>
      </c>
      <c r="BU528"/>
      <c r="BV528" s="70">
        <v>75.248999999999995</v>
      </c>
      <c r="BW528" s="70">
        <v>0</v>
      </c>
      <c r="BX528" s="70">
        <v>0</v>
      </c>
      <c r="BY528" s="70">
        <v>0</v>
      </c>
      <c r="BZ528" s="70">
        <v>0</v>
      </c>
      <c r="CA528" s="70">
        <v>0</v>
      </c>
      <c r="CB528" s="70">
        <v>0</v>
      </c>
      <c r="CC528" s="70">
        <v>0</v>
      </c>
      <c r="CD528" s="70">
        <v>0</v>
      </c>
    </row>
    <row r="529" spans="1:82">
      <c r="A529" s="70" t="s">
        <v>2274</v>
      </c>
      <c r="B529" s="70">
        <v>34</v>
      </c>
      <c r="C529" s="70">
        <v>17</v>
      </c>
      <c r="D529" s="70">
        <v>2</v>
      </c>
      <c r="E529" s="70">
        <v>2020</v>
      </c>
      <c r="F529" s="70" t="s">
        <v>159</v>
      </c>
      <c r="G529" s="70" t="s">
        <v>2257</v>
      </c>
      <c r="H529" s="70" t="s">
        <v>2258</v>
      </c>
      <c r="I529" s="148"/>
      <c r="J529" s="71">
        <v>323.59720059877401</v>
      </c>
      <c r="K529" s="71">
        <v>2.8091109600569641</v>
      </c>
      <c r="L529" s="71">
        <v>12.013746487283525</v>
      </c>
      <c r="M529" s="71">
        <v>53.76665632225609</v>
      </c>
      <c r="N529" s="71">
        <v>63.509809750099784</v>
      </c>
      <c r="O529" s="71">
        <v>51.675612934140403</v>
      </c>
      <c r="P529" s="71">
        <v>45.305064644769871</v>
      </c>
      <c r="Q529" s="71">
        <v>3.0226804457690202</v>
      </c>
      <c r="R529" s="71">
        <v>0</v>
      </c>
      <c r="S529" s="71">
        <v>8.1379091059419029</v>
      </c>
      <c r="T529" s="72"/>
      <c r="U529" s="71">
        <v>21638976</v>
      </c>
      <c r="V529" s="71">
        <v>1294</v>
      </c>
      <c r="W529" s="71">
        <v>243</v>
      </c>
      <c r="X529" s="71">
        <v>13813</v>
      </c>
      <c r="Y529" s="71">
        <v>20824</v>
      </c>
      <c r="Z529" s="71">
        <v>36926</v>
      </c>
      <c r="AA529" s="71">
        <v>9999</v>
      </c>
      <c r="AB529" s="71">
        <v>51266</v>
      </c>
      <c r="AC529" s="71">
        <v>0</v>
      </c>
      <c r="AD529" s="71">
        <v>8.1379091059419029</v>
      </c>
      <c r="AE529" s="72"/>
      <c r="AF529" s="71">
        <v>232390457.492174</v>
      </c>
      <c r="AG529" s="71">
        <v>2006585.7392645467</v>
      </c>
      <c r="AH529" s="71">
        <v>2175027.5421104473</v>
      </c>
      <c r="AI529" s="71">
        <v>89851948.05791831</v>
      </c>
      <c r="AJ529" s="71">
        <v>98556677.083632156</v>
      </c>
      <c r="AK529" s="71"/>
      <c r="AL529" s="71"/>
      <c r="AM529" s="71">
        <v>6690782.5771396961</v>
      </c>
      <c r="AN529" s="71"/>
      <c r="AO529" s="71"/>
      <c r="AP529" s="71">
        <v>431671478.49223912</v>
      </c>
      <c r="AQ529" s="72"/>
      <c r="AR529" s="71">
        <v>1792</v>
      </c>
      <c r="AS529" s="71">
        <v>534</v>
      </c>
      <c r="AT529" s="71">
        <v>0</v>
      </c>
      <c r="AU529" s="71">
        <v>0</v>
      </c>
      <c r="AV529" s="71">
        <v>0</v>
      </c>
      <c r="AW529" s="71">
        <v>0</v>
      </c>
      <c r="AX529" s="71"/>
      <c r="AY529" s="72"/>
      <c r="AZ529" s="71">
        <v>8054.3999999999942</v>
      </c>
      <c r="BA529" s="71">
        <v>33738.000000000007</v>
      </c>
      <c r="BB529" s="71">
        <v>0</v>
      </c>
      <c r="BC529" s="71">
        <v>0</v>
      </c>
      <c r="BD529" s="71">
        <v>0</v>
      </c>
      <c r="BE529" s="71">
        <v>0</v>
      </c>
      <c r="BF529" s="71"/>
      <c r="BG529" s="72"/>
      <c r="BH529" s="71">
        <v>0</v>
      </c>
      <c r="BI529" s="71">
        <v>0</v>
      </c>
      <c r="BJ529" s="71">
        <v>70.400000000000006</v>
      </c>
      <c r="BK529" s="71">
        <v>0</v>
      </c>
      <c r="BL529" s="71">
        <v>0</v>
      </c>
      <c r="BM529" s="71">
        <v>0</v>
      </c>
      <c r="BN529" s="72"/>
      <c r="BO529" s="71">
        <v>0</v>
      </c>
      <c r="BP529" s="71">
        <v>0</v>
      </c>
      <c r="BQ529" s="71">
        <v>8</v>
      </c>
      <c r="BR529" s="71">
        <v>0</v>
      </c>
      <c r="BS529" s="71">
        <v>0</v>
      </c>
      <c r="BT529" s="71">
        <v>0</v>
      </c>
      <c r="BU529"/>
      <c r="BV529" s="70">
        <v>70.400000000000006</v>
      </c>
      <c r="BW529" s="70">
        <v>0</v>
      </c>
      <c r="BX529" s="70">
        <v>0</v>
      </c>
      <c r="BY529" s="70">
        <v>0</v>
      </c>
      <c r="BZ529" s="70">
        <v>0</v>
      </c>
      <c r="CA529" s="70">
        <v>0</v>
      </c>
      <c r="CB529" s="70">
        <v>0</v>
      </c>
      <c r="CC529" s="70">
        <v>0</v>
      </c>
      <c r="CD529" s="70">
        <v>0</v>
      </c>
    </row>
    <row r="530" spans="1:82">
      <c r="A530" s="70" t="s">
        <v>2275</v>
      </c>
      <c r="B530" s="70">
        <v>34</v>
      </c>
      <c r="C530" s="70">
        <v>18</v>
      </c>
      <c r="D530" s="70">
        <v>2</v>
      </c>
      <c r="E530" s="70">
        <v>2021</v>
      </c>
      <c r="F530" s="70" t="s">
        <v>160</v>
      </c>
      <c r="G530" s="70" t="s">
        <v>2257</v>
      </c>
      <c r="H530" s="70" t="s">
        <v>2258</v>
      </c>
      <c r="I530" s="148"/>
      <c r="J530" s="71">
        <v>396.45196568611846</v>
      </c>
      <c r="K530" s="71">
        <v>2.9914768326217329</v>
      </c>
      <c r="L530" s="71">
        <v>9.9525335810056301</v>
      </c>
      <c r="M530" s="71">
        <v>57.18766960516087</v>
      </c>
      <c r="N530" s="71">
        <v>66.909215918454379</v>
      </c>
      <c r="O530" s="71">
        <v>50.218703769133334</v>
      </c>
      <c r="P530" s="71">
        <v>46.224475301394811</v>
      </c>
      <c r="Q530" s="71">
        <v>2.9508844078664098</v>
      </c>
      <c r="R530" s="71">
        <v>0</v>
      </c>
      <c r="S530" s="71">
        <v>8.0442364400991266</v>
      </c>
      <c r="T530" s="72"/>
      <c r="U530" s="71">
        <v>23986602</v>
      </c>
      <c r="V530" s="71">
        <v>1294</v>
      </c>
      <c r="W530" s="71">
        <v>243</v>
      </c>
      <c r="X530" s="71">
        <v>13813</v>
      </c>
      <c r="Y530" s="71">
        <v>20794</v>
      </c>
      <c r="Z530" s="71">
        <v>36949</v>
      </c>
      <c r="AA530" s="71">
        <v>9948</v>
      </c>
      <c r="AB530" s="71">
        <v>50540</v>
      </c>
      <c r="AC530" s="71">
        <v>0</v>
      </c>
      <c r="AD530" s="71">
        <v>8.0442364400991266</v>
      </c>
      <c r="AE530" s="72"/>
      <c r="AF530" s="71">
        <v>242640888.9394528</v>
      </c>
      <c r="AG530" s="71">
        <v>2126505.4154525129</v>
      </c>
      <c r="AH530" s="71">
        <v>1735408.9106895481</v>
      </c>
      <c r="AI530" s="71">
        <v>94440167.864218861</v>
      </c>
      <c r="AJ530" s="71">
        <v>98409662.726641715</v>
      </c>
      <c r="AK530" s="71">
        <v>0</v>
      </c>
      <c r="AL530" s="71">
        <v>0</v>
      </c>
      <c r="AM530" s="71">
        <v>6634076.88980636</v>
      </c>
      <c r="AN530" s="71">
        <v>0</v>
      </c>
      <c r="AO530" s="71">
        <v>0</v>
      </c>
      <c r="AP530" s="71">
        <v>445986710.74626184</v>
      </c>
      <c r="AQ530" s="72"/>
      <c r="AR530" s="71">
        <v>1875</v>
      </c>
      <c r="AS530" s="71">
        <v>554</v>
      </c>
      <c r="AT530" s="71">
        <v>0</v>
      </c>
      <c r="AU530" s="71">
        <v>0</v>
      </c>
      <c r="AV530" s="71">
        <v>0</v>
      </c>
      <c r="AW530" s="71">
        <v>0</v>
      </c>
      <c r="AX530" s="71"/>
      <c r="AY530" s="72"/>
      <c r="AZ530" s="71">
        <v>8590.7999999999847</v>
      </c>
      <c r="BA530" s="71">
        <v>38214.000000000007</v>
      </c>
      <c r="BB530" s="71">
        <v>0</v>
      </c>
      <c r="BC530" s="71">
        <v>0</v>
      </c>
      <c r="BD530" s="71">
        <v>0</v>
      </c>
      <c r="BE530" s="71">
        <v>0</v>
      </c>
      <c r="BF530" s="71"/>
      <c r="BG530" s="72"/>
      <c r="BH530" s="71">
        <v>0</v>
      </c>
      <c r="BI530" s="71">
        <v>0</v>
      </c>
      <c r="BJ530" s="71">
        <v>84.9</v>
      </c>
      <c r="BK530" s="71">
        <v>0</v>
      </c>
      <c r="BL530" s="71">
        <v>0</v>
      </c>
      <c r="BM530" s="71">
        <v>0</v>
      </c>
      <c r="BN530" s="72"/>
      <c r="BO530" s="71">
        <v>0</v>
      </c>
      <c r="BP530" s="71">
        <v>0</v>
      </c>
      <c r="BQ530" s="71">
        <v>8</v>
      </c>
      <c r="BR530" s="71">
        <v>0</v>
      </c>
      <c r="BS530" s="71">
        <v>0</v>
      </c>
      <c r="BT530" s="71">
        <v>0</v>
      </c>
      <c r="BU530"/>
      <c r="BV530" s="70">
        <v>69.953000000000003</v>
      </c>
      <c r="BW530" s="70">
        <v>14.946999999999999</v>
      </c>
      <c r="BX530" s="70">
        <v>0</v>
      </c>
      <c r="BY530" s="70">
        <v>0</v>
      </c>
      <c r="BZ530" s="70">
        <v>0</v>
      </c>
      <c r="CA530" s="70">
        <v>0</v>
      </c>
      <c r="CB530" s="70">
        <v>0</v>
      </c>
      <c r="CC530" s="70">
        <v>0</v>
      </c>
      <c r="CD530" s="70">
        <v>0</v>
      </c>
    </row>
    <row r="531" spans="1:82">
      <c r="A531" s="70" t="s">
        <v>2276</v>
      </c>
      <c r="B531" s="70">
        <v>34</v>
      </c>
      <c r="C531" s="70">
        <v>19</v>
      </c>
      <c r="D531" s="70">
        <v>2</v>
      </c>
      <c r="E531" s="70">
        <v>2022</v>
      </c>
      <c r="F531" s="70" t="s">
        <v>161</v>
      </c>
      <c r="G531" s="70" t="s">
        <v>2257</v>
      </c>
      <c r="H531" s="70" t="s">
        <v>2258</v>
      </c>
      <c r="I531" s="148"/>
      <c r="J531" s="71">
        <v>342.38624359145808</v>
      </c>
      <c r="K531" s="71">
        <v>2.6838758116752834</v>
      </c>
      <c r="L531" s="71">
        <v>9.155040926893804</v>
      </c>
      <c r="M531" s="71">
        <v>54.970372520069311</v>
      </c>
      <c r="N531" s="71">
        <v>70.96654258184256</v>
      </c>
      <c r="O531" s="71">
        <v>52.961649766386564</v>
      </c>
      <c r="P531" s="71">
        <v>45.489199296501013</v>
      </c>
      <c r="Q531" s="71">
        <v>2.9640377003891856</v>
      </c>
      <c r="R531" s="71">
        <v>0</v>
      </c>
      <c r="S531" s="71">
        <v>7.0206210501113384</v>
      </c>
      <c r="T531" s="72"/>
      <c r="U531" s="71">
        <v>23901520</v>
      </c>
      <c r="V531" s="71">
        <v>1294</v>
      </c>
      <c r="W531" s="71">
        <v>243</v>
      </c>
      <c r="X531" s="71">
        <v>13813</v>
      </c>
      <c r="Y531" s="71">
        <v>21103</v>
      </c>
      <c r="Z531" s="71">
        <v>37023</v>
      </c>
      <c r="AA531" s="71">
        <v>9939</v>
      </c>
      <c r="AB531" s="71">
        <v>50349</v>
      </c>
      <c r="AC531" s="71">
        <v>0</v>
      </c>
      <c r="AD531" s="71">
        <v>7.0206210501113384</v>
      </c>
      <c r="AE531" s="72"/>
      <c r="AF531" s="71">
        <v>216289903.99420893</v>
      </c>
      <c r="AG531" s="71">
        <v>2017592.9201468765</v>
      </c>
      <c r="AH531" s="71">
        <v>1890935.3012576834</v>
      </c>
      <c r="AI531" s="71">
        <v>89075375.535573602</v>
      </c>
      <c r="AJ531" s="71">
        <v>107982508.07677396</v>
      </c>
      <c r="AK531" s="71">
        <v>0</v>
      </c>
      <c r="AL531" s="71">
        <v>0</v>
      </c>
      <c r="AM531" s="71">
        <v>6501430.1461038617</v>
      </c>
      <c r="AN531" s="71">
        <v>0</v>
      </c>
      <c r="AO531" s="71">
        <v>0</v>
      </c>
      <c r="AP531" s="71">
        <v>423757745.97406489</v>
      </c>
      <c r="AQ531" s="72"/>
      <c r="AR531" s="71">
        <v>1992</v>
      </c>
      <c r="AS531" s="71">
        <v>578</v>
      </c>
      <c r="AT531" s="71">
        <v>0</v>
      </c>
      <c r="AU531" s="71">
        <v>0</v>
      </c>
      <c r="AV531" s="71">
        <v>0</v>
      </c>
      <c r="AW531" s="71">
        <v>0</v>
      </c>
      <c r="AX531" s="71"/>
      <c r="AY531" s="72"/>
      <c r="AZ531" s="71">
        <v>9302.9999999999782</v>
      </c>
      <c r="BA531" s="71">
        <v>41807.600000000013</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2277</v>
      </c>
      <c r="B532" s="70">
        <v>34</v>
      </c>
      <c r="C532" s="70">
        <v>20</v>
      </c>
      <c r="D532" s="70">
        <v>2</v>
      </c>
      <c r="E532" s="70">
        <v>2023</v>
      </c>
      <c r="F532" s="70" t="s">
        <v>1539</v>
      </c>
      <c r="G532" s="70" t="s">
        <v>2257</v>
      </c>
      <c r="H532" s="70" t="s">
        <v>2258</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2103</v>
      </c>
      <c r="AS532" s="71">
        <v>589</v>
      </c>
      <c r="AT532" s="71">
        <v>0</v>
      </c>
      <c r="AU532" s="71">
        <v>0</v>
      </c>
      <c r="AV532" s="71">
        <v>0</v>
      </c>
      <c r="AW532" s="71">
        <v>0</v>
      </c>
      <c r="AX532" s="71"/>
      <c r="AY532" s="72"/>
      <c r="AZ532" s="71">
        <v>10021.199999999966</v>
      </c>
      <c r="BA532" s="71">
        <v>44143.100000000013</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2278</v>
      </c>
      <c r="B533" s="70">
        <v>34</v>
      </c>
      <c r="C533" s="70">
        <v>21</v>
      </c>
      <c r="D533" s="70">
        <v>2</v>
      </c>
      <c r="E533" s="70">
        <v>2024</v>
      </c>
      <c r="F533" s="70" t="s">
        <v>1554</v>
      </c>
      <c r="G533" s="70" t="s">
        <v>2257</v>
      </c>
      <c r="H533" s="70" t="s">
        <v>2258</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2279</v>
      </c>
      <c r="B534" s="70">
        <v>290</v>
      </c>
      <c r="C534" s="70">
        <v>1</v>
      </c>
      <c r="D534" s="70">
        <v>18</v>
      </c>
      <c r="E534" s="70">
        <v>1990</v>
      </c>
      <c r="F534" s="70" t="s">
        <v>787</v>
      </c>
      <c r="G534" s="70" t="s">
        <v>2280</v>
      </c>
      <c r="H534" s="70" t="s">
        <v>2281</v>
      </c>
      <c r="I534" s="148"/>
      <c r="J534" s="71">
        <v>158.59920158139511</v>
      </c>
      <c r="K534" s="71">
        <v>4.8354387258240994</v>
      </c>
      <c r="L534" s="71">
        <v>7.3844843851328656</v>
      </c>
      <c r="M534" s="71">
        <v>21.996853762092549</v>
      </c>
      <c r="N534" s="71">
        <v>34.510157533458333</v>
      </c>
      <c r="O534" s="71">
        <v>33.24486079060911</v>
      </c>
      <c r="P534" s="71">
        <v>37.753629255700403</v>
      </c>
      <c r="Q534" s="71">
        <v>2.4595038540306402</v>
      </c>
      <c r="R534" s="71">
        <v>0</v>
      </c>
      <c r="S534" s="71">
        <v>2.8682905438818231</v>
      </c>
      <c r="T534" s="72"/>
      <c r="U534" s="71">
        <v>19924760</v>
      </c>
      <c r="V534" s="71">
        <v>1716</v>
      </c>
      <c r="W534" s="71">
        <v>64</v>
      </c>
      <c r="X534" s="71">
        <v>8246</v>
      </c>
      <c r="Y534" s="71">
        <v>10381</v>
      </c>
      <c r="Z534" s="71">
        <v>13674</v>
      </c>
      <c r="AA534" s="71">
        <v>9167</v>
      </c>
      <c r="AB534" s="71">
        <v>39934</v>
      </c>
      <c r="AC534" s="71">
        <v>0</v>
      </c>
      <c r="AD534" s="71">
        <v>2.8682905438818231</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2282</v>
      </c>
      <c r="B535" s="70">
        <v>291</v>
      </c>
      <c r="C535" s="70">
        <v>2</v>
      </c>
      <c r="D535" s="70">
        <v>18</v>
      </c>
      <c r="E535" s="70">
        <v>2005</v>
      </c>
      <c r="F535" s="70" t="s">
        <v>789</v>
      </c>
      <c r="G535" s="70" t="s">
        <v>2280</v>
      </c>
      <c r="H535" s="70" t="s">
        <v>2281</v>
      </c>
      <c r="I535" s="148"/>
      <c r="J535" s="71">
        <v>173.34411188397289</v>
      </c>
      <c r="K535" s="71">
        <v>3.935378643105695</v>
      </c>
      <c r="L535" s="71">
        <v>10.13774909747735</v>
      </c>
      <c r="M535" s="71">
        <v>42.090950246446702</v>
      </c>
      <c r="N535" s="71">
        <v>65.397215455758754</v>
      </c>
      <c r="O535" s="71">
        <v>58.441142460653509</v>
      </c>
      <c r="P535" s="71">
        <v>33.681988176813213</v>
      </c>
      <c r="Q535" s="71">
        <v>2.8066780590443101</v>
      </c>
      <c r="R535" s="71">
        <v>0</v>
      </c>
      <c r="S535" s="71">
        <v>4.9087258496058501</v>
      </c>
      <c r="T535" s="72"/>
      <c r="U535" s="71">
        <v>23954380</v>
      </c>
      <c r="V535" s="71">
        <v>1702</v>
      </c>
      <c r="W535" s="71">
        <v>72</v>
      </c>
      <c r="X535" s="71">
        <v>8419</v>
      </c>
      <c r="Y535" s="71">
        <v>14887</v>
      </c>
      <c r="Z535" s="71">
        <v>27816</v>
      </c>
      <c r="AA535" s="71">
        <v>6698</v>
      </c>
      <c r="AB535" s="71">
        <v>47640</v>
      </c>
      <c r="AC535" s="71">
        <v>0</v>
      </c>
      <c r="AD535" s="71">
        <v>4.9087258496058501</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2283</v>
      </c>
      <c r="B536" s="70">
        <v>292</v>
      </c>
      <c r="C536" s="70">
        <v>3</v>
      </c>
      <c r="D536" s="70">
        <v>18</v>
      </c>
      <c r="E536" s="70">
        <v>2006</v>
      </c>
      <c r="F536" s="70" t="s">
        <v>790</v>
      </c>
      <c r="G536" s="70" t="s">
        <v>2280</v>
      </c>
      <c r="H536" s="70" t="s">
        <v>2281</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2284</v>
      </c>
      <c r="B537" s="70">
        <v>293</v>
      </c>
      <c r="C537" s="70">
        <v>4</v>
      </c>
      <c r="D537" s="70">
        <v>18</v>
      </c>
      <c r="E537" s="70">
        <v>2007</v>
      </c>
      <c r="F537" s="70" t="s">
        <v>791</v>
      </c>
      <c r="G537" s="70" t="s">
        <v>2280</v>
      </c>
      <c r="H537" s="70" t="s">
        <v>2281</v>
      </c>
      <c r="I537" s="148"/>
      <c r="J537" s="71">
        <v>231.7054619135242</v>
      </c>
      <c r="K537" s="71">
        <v>4.6135917386014249</v>
      </c>
      <c r="L537" s="71">
        <v>12.203574995248861</v>
      </c>
      <c r="M537" s="71">
        <v>63.962369951251432</v>
      </c>
      <c r="N537" s="71">
        <v>93.00533564199128</v>
      </c>
      <c r="O537" s="71">
        <v>57.931497912393368</v>
      </c>
      <c r="P537" s="71">
        <v>33.386306221115333</v>
      </c>
      <c r="Q537" s="71">
        <v>2.9990234028158498</v>
      </c>
      <c r="R537" s="71">
        <v>0</v>
      </c>
      <c r="S537" s="71">
        <v>3.435605308372081</v>
      </c>
      <c r="T537" s="72"/>
      <c r="U537" s="71">
        <v>25743552</v>
      </c>
      <c r="V537" s="71">
        <v>1595</v>
      </c>
      <c r="W537" s="71">
        <v>101</v>
      </c>
      <c r="X537" s="71">
        <v>11133</v>
      </c>
      <c r="Y537" s="71">
        <v>15474</v>
      </c>
      <c r="Z537" s="71">
        <v>28664</v>
      </c>
      <c r="AA537" s="71">
        <v>6538</v>
      </c>
      <c r="AB537" s="71">
        <v>48213</v>
      </c>
      <c r="AC537" s="71">
        <v>0</v>
      </c>
      <c r="AD537" s="71">
        <v>3.435605308372081</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2285</v>
      </c>
      <c r="B538" s="70">
        <v>294</v>
      </c>
      <c r="C538" s="70">
        <v>5</v>
      </c>
      <c r="D538" s="70">
        <v>18</v>
      </c>
      <c r="E538" s="70">
        <v>2008</v>
      </c>
      <c r="F538" s="70" t="s">
        <v>792</v>
      </c>
      <c r="G538" s="70" t="s">
        <v>2280</v>
      </c>
      <c r="H538" s="70" t="s">
        <v>2281</v>
      </c>
      <c r="I538" s="148"/>
      <c r="J538" s="71">
        <v>181.72006546615299</v>
      </c>
      <c r="K538" s="71">
        <v>3.189212849032216</v>
      </c>
      <c r="L538" s="71">
        <v>9.8412330254926381</v>
      </c>
      <c r="M538" s="71">
        <v>60.34938463931713</v>
      </c>
      <c r="N538" s="71">
        <v>76.533402815339485</v>
      </c>
      <c r="O538" s="71">
        <v>56.695440528424257</v>
      </c>
      <c r="P538" s="71">
        <v>32.379128042033813</v>
      </c>
      <c r="Q538" s="71">
        <v>2.9651201658775701</v>
      </c>
      <c r="R538" s="71">
        <v>0</v>
      </c>
      <c r="S538" s="71">
        <v>4.3915291881257179</v>
      </c>
      <c r="T538" s="72"/>
      <c r="U538" s="71">
        <v>25295688</v>
      </c>
      <c r="V538" s="71">
        <v>1595</v>
      </c>
      <c r="W538" s="71">
        <v>101</v>
      </c>
      <c r="X538" s="71">
        <v>11133</v>
      </c>
      <c r="Y538" s="71">
        <v>15778</v>
      </c>
      <c r="Z538" s="71">
        <v>29037</v>
      </c>
      <c r="AA538" s="71">
        <v>6348</v>
      </c>
      <c r="AB538" s="71">
        <v>48452</v>
      </c>
      <c r="AC538" s="71">
        <v>0</v>
      </c>
      <c r="AD538" s="71">
        <v>4.3915291881257179</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2286</v>
      </c>
      <c r="B539" s="70">
        <v>295</v>
      </c>
      <c r="C539" s="70">
        <v>6</v>
      </c>
      <c r="D539" s="70">
        <v>18</v>
      </c>
      <c r="E539" s="70">
        <v>2009</v>
      </c>
      <c r="F539" s="70" t="s">
        <v>176</v>
      </c>
      <c r="G539" s="1064" t="s">
        <v>2280</v>
      </c>
      <c r="H539" s="70" t="s">
        <v>2281</v>
      </c>
      <c r="I539" s="148"/>
      <c r="J539" s="71">
        <v>136.95499934261639</v>
      </c>
      <c r="K539" s="71">
        <v>2.511391268022372</v>
      </c>
      <c r="L539" s="71">
        <v>8.4718439897017905</v>
      </c>
      <c r="M539" s="71">
        <v>48.135161990367969</v>
      </c>
      <c r="N539" s="71">
        <v>58.652853340860133</v>
      </c>
      <c r="O539" s="71">
        <v>58.179186995888848</v>
      </c>
      <c r="P539" s="71">
        <v>30.893864869760449</v>
      </c>
      <c r="Q539" s="71">
        <v>2.8373907285738098</v>
      </c>
      <c r="R539" s="71">
        <v>0</v>
      </c>
      <c r="S539" s="71">
        <v>5.0407914942421579</v>
      </c>
      <c r="T539" s="72"/>
      <c r="U539" s="71">
        <v>19291279</v>
      </c>
      <c r="V539" s="71">
        <v>1498</v>
      </c>
      <c r="W539" s="71">
        <v>130</v>
      </c>
      <c r="X539" s="71">
        <v>12071</v>
      </c>
      <c r="Y539" s="71">
        <v>16025</v>
      </c>
      <c r="Z539" s="71">
        <v>29411</v>
      </c>
      <c r="AA539" s="71">
        <v>6218</v>
      </c>
      <c r="AB539" s="71">
        <v>48671</v>
      </c>
      <c r="AC539" s="71">
        <v>0</v>
      </c>
      <c r="AD539" s="71">
        <v>5.0407914942421579</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324.399</v>
      </c>
      <c r="BK539" s="71">
        <v>0</v>
      </c>
      <c r="BL539" s="71">
        <v>12.9</v>
      </c>
      <c r="BM539" s="71">
        <v>0</v>
      </c>
      <c r="BN539" s="72"/>
      <c r="BO539" s="71">
        <v>0</v>
      </c>
      <c r="BP539" s="71">
        <v>0</v>
      </c>
      <c r="BQ539" s="71">
        <v>14</v>
      </c>
      <c r="BR539" s="71">
        <v>0</v>
      </c>
      <c r="BS539" s="71">
        <v>1</v>
      </c>
      <c r="BT539" s="71">
        <v>0</v>
      </c>
      <c r="BU539"/>
      <c r="BV539" s="70">
        <v>323.29899999999998</v>
      </c>
      <c r="BW539" s="70">
        <v>0</v>
      </c>
      <c r="BX539" s="70">
        <v>0</v>
      </c>
      <c r="BY539" s="70">
        <v>0</v>
      </c>
      <c r="BZ539" s="70">
        <v>0</v>
      </c>
      <c r="CA539" s="70">
        <v>0</v>
      </c>
      <c r="CB539" s="70">
        <v>14</v>
      </c>
      <c r="CC539" s="70">
        <v>0</v>
      </c>
      <c r="CD539" s="70">
        <v>0</v>
      </c>
    </row>
    <row r="540" spans="1:82">
      <c r="A540" s="70" t="s">
        <v>2287</v>
      </c>
      <c r="B540" s="70">
        <v>296</v>
      </c>
      <c r="C540" s="70">
        <v>7</v>
      </c>
      <c r="D540" s="70">
        <v>18</v>
      </c>
      <c r="E540" s="70">
        <v>2010</v>
      </c>
      <c r="F540" s="70" t="s">
        <v>177</v>
      </c>
      <c r="G540" s="1064" t="s">
        <v>2280</v>
      </c>
      <c r="H540" s="70" t="s">
        <v>2281</v>
      </c>
      <c r="I540" s="148"/>
      <c r="J540" s="71">
        <v>149.79983889231849</v>
      </c>
      <c r="K540" s="71">
        <v>2.8522965430253682</v>
      </c>
      <c r="L540" s="71">
        <v>7.6147368261968964</v>
      </c>
      <c r="M540" s="71">
        <v>52.860110114245103</v>
      </c>
      <c r="N540" s="71">
        <v>73.43711154022516</v>
      </c>
      <c r="O540" s="71">
        <v>58.581517460168371</v>
      </c>
      <c r="P540" s="71">
        <v>30.95647287800216</v>
      </c>
      <c r="Q540" s="71">
        <v>2.9637093995174002</v>
      </c>
      <c r="R540" s="71">
        <v>0</v>
      </c>
      <c r="S540" s="71">
        <v>3.9069791504776501</v>
      </c>
      <c r="T540" s="72"/>
      <c r="U540" s="71">
        <v>21974865</v>
      </c>
      <c r="V540" s="71">
        <v>1498</v>
      </c>
      <c r="W540" s="71">
        <v>130</v>
      </c>
      <c r="X540" s="71">
        <v>12071</v>
      </c>
      <c r="Y540" s="71">
        <v>16193</v>
      </c>
      <c r="Z540" s="71">
        <v>29752</v>
      </c>
      <c r="AA540" s="71">
        <v>6075</v>
      </c>
      <c r="AB540" s="71">
        <v>48714</v>
      </c>
      <c r="AC540" s="71">
        <v>0</v>
      </c>
      <c r="AD540" s="71">
        <v>3.9069791504776501</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294.392</v>
      </c>
      <c r="BK540" s="71">
        <v>0</v>
      </c>
      <c r="BL540" s="71">
        <v>9.8000000000000007</v>
      </c>
      <c r="BM540" s="71">
        <v>0</v>
      </c>
      <c r="BN540" s="72"/>
      <c r="BO540" s="71">
        <v>0</v>
      </c>
      <c r="BP540" s="71">
        <v>0</v>
      </c>
      <c r="BQ540" s="71">
        <v>14</v>
      </c>
      <c r="BR540" s="71">
        <v>0</v>
      </c>
      <c r="BS540" s="71">
        <v>1</v>
      </c>
      <c r="BT540" s="71">
        <v>0</v>
      </c>
      <c r="BU540"/>
      <c r="BV540" s="70">
        <v>281.19200000000001</v>
      </c>
      <c r="BW540" s="70">
        <v>0</v>
      </c>
      <c r="BX540" s="70">
        <v>0</v>
      </c>
      <c r="BY540" s="70">
        <v>0</v>
      </c>
      <c r="BZ540" s="70">
        <v>0</v>
      </c>
      <c r="CA540" s="70">
        <v>3</v>
      </c>
      <c r="CB540" s="70">
        <v>20</v>
      </c>
      <c r="CC540" s="70">
        <v>0</v>
      </c>
      <c r="CD540" s="70">
        <v>0</v>
      </c>
    </row>
    <row r="541" spans="1:82">
      <c r="A541" s="70" t="s">
        <v>2288</v>
      </c>
      <c r="B541" s="70">
        <v>297</v>
      </c>
      <c r="C541" s="70">
        <v>8</v>
      </c>
      <c r="D541" s="70">
        <v>18</v>
      </c>
      <c r="E541" s="70">
        <v>2011</v>
      </c>
      <c r="F541" s="70" t="s">
        <v>178</v>
      </c>
      <c r="G541" s="70" t="s">
        <v>2280</v>
      </c>
      <c r="H541" s="70" t="s">
        <v>2281</v>
      </c>
      <c r="I541" s="148"/>
      <c r="J541" s="71">
        <v>190.43298183895499</v>
      </c>
      <c r="K541" s="71">
        <v>4.1725838634170618</v>
      </c>
      <c r="L541" s="71">
        <v>9.0816422827829566</v>
      </c>
      <c r="M541" s="71">
        <v>71.661405044336604</v>
      </c>
      <c r="N541" s="71">
        <v>103.0239503222936</v>
      </c>
      <c r="O541" s="71">
        <v>58.077839284167823</v>
      </c>
      <c r="P541" s="71">
        <v>29.814457872613964</v>
      </c>
      <c r="Q541" s="71">
        <v>3.4299730951949599</v>
      </c>
      <c r="R541" s="71">
        <v>0</v>
      </c>
      <c r="S541" s="71">
        <v>4.445643784042268</v>
      </c>
      <c r="T541" s="72"/>
      <c r="U541" s="71">
        <v>24047868</v>
      </c>
      <c r="V541" s="71">
        <v>1498</v>
      </c>
      <c r="W541" s="71">
        <v>130</v>
      </c>
      <c r="X541" s="71">
        <v>12071</v>
      </c>
      <c r="Y541" s="71">
        <v>16397</v>
      </c>
      <c r="Z541" s="71">
        <v>30137</v>
      </c>
      <c r="AA541" s="71">
        <v>6025</v>
      </c>
      <c r="AB541" s="71">
        <v>48876</v>
      </c>
      <c r="AC541" s="71">
        <v>0</v>
      </c>
      <c r="AD541" s="71">
        <v>4.445643784042268</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328.69</v>
      </c>
      <c r="BK541" s="71">
        <v>0</v>
      </c>
      <c r="BL541" s="71">
        <v>10.6</v>
      </c>
      <c r="BM541" s="71">
        <v>0</v>
      </c>
      <c r="BN541" s="72"/>
      <c r="BO541" s="71">
        <v>0</v>
      </c>
      <c r="BP541" s="71">
        <v>0</v>
      </c>
      <c r="BQ541" s="71">
        <v>15</v>
      </c>
      <c r="BR541" s="71">
        <v>0</v>
      </c>
      <c r="BS541" s="71">
        <v>1</v>
      </c>
      <c r="BT541" s="71">
        <v>0</v>
      </c>
      <c r="BU541"/>
      <c r="BV541" s="70">
        <v>316.08999999999997</v>
      </c>
      <c r="BW541" s="70">
        <v>0</v>
      </c>
      <c r="BX541" s="70">
        <v>0</v>
      </c>
      <c r="BY541" s="70">
        <v>0</v>
      </c>
      <c r="BZ541" s="70">
        <v>0</v>
      </c>
      <c r="CA541" s="70">
        <v>3.2</v>
      </c>
      <c r="CB541" s="70">
        <v>20</v>
      </c>
      <c r="CC541" s="70">
        <v>0</v>
      </c>
      <c r="CD541" s="70">
        <v>0</v>
      </c>
    </row>
    <row r="542" spans="1:82">
      <c r="A542" s="70" t="s">
        <v>2289</v>
      </c>
      <c r="B542" s="70">
        <v>298</v>
      </c>
      <c r="C542" s="70">
        <v>9</v>
      </c>
      <c r="D542" s="70">
        <v>18</v>
      </c>
      <c r="E542" s="70">
        <v>2012</v>
      </c>
      <c r="F542" s="70" t="s">
        <v>179</v>
      </c>
      <c r="G542" s="70" t="s">
        <v>2280</v>
      </c>
      <c r="H542" s="70" t="s">
        <v>2281</v>
      </c>
      <c r="I542" s="148"/>
      <c r="J542" s="71">
        <v>208.029312173438</v>
      </c>
      <c r="K542" s="71">
        <v>3.7786015259204331</v>
      </c>
      <c r="L542" s="71">
        <v>8.7358660904227428</v>
      </c>
      <c r="M542" s="71">
        <v>71.83210677146576</v>
      </c>
      <c r="N542" s="71">
        <v>111.8290052630893</v>
      </c>
      <c r="O542" s="71">
        <v>58.607388554046985</v>
      </c>
      <c r="P542" s="71">
        <v>29.202759273179403</v>
      </c>
      <c r="Q542" s="71">
        <v>3.77867263229329</v>
      </c>
      <c r="R542" s="71">
        <v>0</v>
      </c>
      <c r="S542" s="71">
        <v>5.277270065909649</v>
      </c>
      <c r="T542" s="72"/>
      <c r="U542" s="71">
        <v>26702839</v>
      </c>
      <c r="V542" s="71">
        <v>1498</v>
      </c>
      <c r="W542" s="71">
        <v>130</v>
      </c>
      <c r="X542" s="71">
        <v>12071</v>
      </c>
      <c r="Y542" s="71">
        <v>17101</v>
      </c>
      <c r="Z542" s="71">
        <v>30653</v>
      </c>
      <c r="AA542" s="71">
        <v>5868</v>
      </c>
      <c r="AB542" s="71">
        <v>49559</v>
      </c>
      <c r="AC542" s="71">
        <v>0</v>
      </c>
      <c r="AD542" s="71">
        <v>5.277270065909649</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400.86099999999999</v>
      </c>
      <c r="BK542" s="71">
        <v>0</v>
      </c>
      <c r="BL542" s="71">
        <v>15.015000000000001</v>
      </c>
      <c r="BM542" s="71">
        <v>0</v>
      </c>
      <c r="BN542" s="72"/>
      <c r="BO542" s="71">
        <v>0</v>
      </c>
      <c r="BP542" s="71">
        <v>0</v>
      </c>
      <c r="BQ542" s="71">
        <v>17</v>
      </c>
      <c r="BR542" s="71">
        <v>0</v>
      </c>
      <c r="BS542" s="71">
        <v>1</v>
      </c>
      <c r="BT542" s="71">
        <v>0</v>
      </c>
      <c r="BU542"/>
      <c r="BV542" s="70">
        <v>401.87599999999998</v>
      </c>
      <c r="BW542" s="70">
        <v>0</v>
      </c>
      <c r="BX542" s="70">
        <v>0</v>
      </c>
      <c r="BY542" s="70">
        <v>0</v>
      </c>
      <c r="BZ542" s="70">
        <v>0</v>
      </c>
      <c r="CA542" s="70">
        <v>0</v>
      </c>
      <c r="CB542" s="70">
        <v>14</v>
      </c>
      <c r="CC542" s="70">
        <v>0</v>
      </c>
      <c r="CD542" s="70">
        <v>0</v>
      </c>
    </row>
    <row r="543" spans="1:82">
      <c r="A543" s="70" t="s">
        <v>2290</v>
      </c>
      <c r="B543" s="70">
        <v>299</v>
      </c>
      <c r="C543" s="70">
        <v>10</v>
      </c>
      <c r="D543" s="70">
        <v>18</v>
      </c>
      <c r="E543" s="70">
        <v>2013</v>
      </c>
      <c r="F543" s="70" t="s">
        <v>180</v>
      </c>
      <c r="G543" s="70" t="s">
        <v>2280</v>
      </c>
      <c r="H543" s="70" t="s">
        <v>2281</v>
      </c>
      <c r="I543" s="148"/>
      <c r="J543" s="71">
        <v>234.81669258483581</v>
      </c>
      <c r="K543" s="71">
        <v>2.912756045454687</v>
      </c>
      <c r="L543" s="71">
        <v>7.946505435420038</v>
      </c>
      <c r="M543" s="71">
        <v>72.86374340786162</v>
      </c>
      <c r="N543" s="71">
        <v>97.895200584240214</v>
      </c>
      <c r="O543" s="71">
        <v>57.176868768639338</v>
      </c>
      <c r="P543" s="71">
        <v>29.097994833343705</v>
      </c>
      <c r="Q543" s="71">
        <v>3.8494889349637398</v>
      </c>
      <c r="R543" s="71">
        <v>0</v>
      </c>
      <c r="S543" s="71">
        <v>4.9582586493152254</v>
      </c>
      <c r="T543" s="72"/>
      <c r="U543" s="71">
        <v>29678759</v>
      </c>
      <c r="V543" s="71">
        <v>1498</v>
      </c>
      <c r="W543" s="71">
        <v>130</v>
      </c>
      <c r="X543" s="71">
        <v>12071</v>
      </c>
      <c r="Y543" s="71">
        <v>17381</v>
      </c>
      <c r="Z543" s="71">
        <v>31240</v>
      </c>
      <c r="AA543" s="71">
        <v>5825</v>
      </c>
      <c r="AB543" s="71">
        <v>49764</v>
      </c>
      <c r="AC543" s="71">
        <v>0</v>
      </c>
      <c r="AD543" s="71">
        <v>4.9582586493152254</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465.01400000000001</v>
      </c>
      <c r="BK543" s="71">
        <v>0</v>
      </c>
      <c r="BL543" s="71">
        <v>15.058999999999999</v>
      </c>
      <c r="BM543" s="71">
        <v>0</v>
      </c>
      <c r="BN543" s="72"/>
      <c r="BO543" s="71">
        <v>0</v>
      </c>
      <c r="BP543" s="71">
        <v>0</v>
      </c>
      <c r="BQ543" s="71">
        <v>17</v>
      </c>
      <c r="BR543" s="71">
        <v>0</v>
      </c>
      <c r="BS543" s="71">
        <v>1</v>
      </c>
      <c r="BT543" s="71">
        <v>0</v>
      </c>
      <c r="BU543"/>
      <c r="BV543" s="70">
        <v>397.19499999999999</v>
      </c>
      <c r="BW543" s="70">
        <v>0</v>
      </c>
      <c r="BX543" s="70">
        <v>0</v>
      </c>
      <c r="BY543" s="70">
        <v>0</v>
      </c>
      <c r="BZ543" s="70">
        <v>0</v>
      </c>
      <c r="CA543" s="70">
        <v>0</v>
      </c>
      <c r="CB543" s="70">
        <v>42.44</v>
      </c>
      <c r="CC543" s="70">
        <v>40.438000000000002</v>
      </c>
      <c r="CD543" s="70">
        <v>0</v>
      </c>
    </row>
    <row r="544" spans="1:82">
      <c r="A544" s="70" t="s">
        <v>2291</v>
      </c>
      <c r="B544" s="70">
        <v>300</v>
      </c>
      <c r="C544" s="70">
        <v>11</v>
      </c>
      <c r="D544" s="70">
        <v>18</v>
      </c>
      <c r="E544" s="70">
        <v>2014</v>
      </c>
      <c r="F544" s="70" t="s">
        <v>181</v>
      </c>
      <c r="G544" s="70" t="s">
        <v>2280</v>
      </c>
      <c r="H544" s="70" t="s">
        <v>2281</v>
      </c>
      <c r="I544" s="148"/>
      <c r="J544" s="71">
        <v>227.02376295000079</v>
      </c>
      <c r="K544" s="71">
        <v>2.7092782974732881</v>
      </c>
      <c r="L544" s="71">
        <v>6.7080938529107623</v>
      </c>
      <c r="M544" s="71">
        <v>73.566788870413021</v>
      </c>
      <c r="N544" s="71">
        <v>96.535540203556167</v>
      </c>
      <c r="O544" s="71">
        <v>54.775857087606859</v>
      </c>
      <c r="P544" s="71">
        <v>28.973068668154955</v>
      </c>
      <c r="Q544" s="71">
        <v>3.6973630851227499</v>
      </c>
      <c r="R544" s="71">
        <v>0</v>
      </c>
      <c r="S544" s="71">
        <v>5.2038714758003399</v>
      </c>
      <c r="T544" s="72"/>
      <c r="U544" s="71">
        <v>32583092</v>
      </c>
      <c r="V544" s="71">
        <v>1129</v>
      </c>
      <c r="W544" s="71">
        <v>119</v>
      </c>
      <c r="X544" s="71">
        <v>12488</v>
      </c>
      <c r="Y544" s="71">
        <v>17668</v>
      </c>
      <c r="Z544" s="71">
        <v>31521</v>
      </c>
      <c r="AA544" s="71">
        <v>5770</v>
      </c>
      <c r="AB544" s="71">
        <v>49818</v>
      </c>
      <c r="AC544" s="71">
        <v>0</v>
      </c>
      <c r="AD544" s="71">
        <v>5.2038714758003399</v>
      </c>
      <c r="AE544" s="72"/>
      <c r="AF544" s="71"/>
      <c r="AG544" s="71"/>
      <c r="AH544" s="71"/>
      <c r="AI544" s="71"/>
      <c r="AJ544" s="71"/>
      <c r="AK544" s="71"/>
      <c r="AL544" s="71"/>
      <c r="AM544" s="71"/>
      <c r="AN544" s="71"/>
      <c r="AO544" s="71"/>
      <c r="AP544" s="71"/>
      <c r="AQ544" s="72"/>
      <c r="AR544" s="71">
        <v>697</v>
      </c>
      <c r="AS544" s="71">
        <v>88</v>
      </c>
      <c r="AT544" s="71">
        <v>0</v>
      </c>
      <c r="AU544" s="71">
        <v>1</v>
      </c>
      <c r="AV544" s="71">
        <v>0</v>
      </c>
      <c r="AW544" s="71">
        <v>1</v>
      </c>
      <c r="AX544" s="71"/>
      <c r="AY544" s="72"/>
      <c r="AZ544" s="71">
        <v>2906.6660000000002</v>
      </c>
      <c r="BA544" s="71">
        <v>4542.6000000000004</v>
      </c>
      <c r="BB544" s="71">
        <v>0</v>
      </c>
      <c r="BC544" s="71">
        <v>640</v>
      </c>
      <c r="BD544" s="71">
        <v>0</v>
      </c>
      <c r="BE544" s="71">
        <v>125</v>
      </c>
      <c r="BF544" s="71"/>
      <c r="BG544" s="72"/>
      <c r="BH544" s="71">
        <v>0</v>
      </c>
      <c r="BI544" s="71">
        <v>0</v>
      </c>
      <c r="BJ544" s="71">
        <v>493.50799999999998</v>
      </c>
      <c r="BK544" s="71">
        <v>0</v>
      </c>
      <c r="BL544" s="71">
        <v>14.003</v>
      </c>
      <c r="BM544" s="71">
        <v>0</v>
      </c>
      <c r="BN544" s="72"/>
      <c r="BO544" s="71">
        <v>0</v>
      </c>
      <c r="BP544" s="71">
        <v>0</v>
      </c>
      <c r="BQ544" s="71">
        <v>16</v>
      </c>
      <c r="BR544" s="71">
        <v>0</v>
      </c>
      <c r="BS544" s="71">
        <v>1</v>
      </c>
      <c r="BT544" s="71">
        <v>0</v>
      </c>
      <c r="BU544"/>
      <c r="BV544" s="70">
        <v>488.59500000000003</v>
      </c>
      <c r="BW544" s="70">
        <v>0</v>
      </c>
      <c r="BX544" s="70">
        <v>0</v>
      </c>
      <c r="BY544" s="70">
        <v>0</v>
      </c>
      <c r="BZ544" s="70">
        <v>0</v>
      </c>
      <c r="CA544" s="70">
        <v>0</v>
      </c>
      <c r="CB544" s="70">
        <v>15.087999999999999</v>
      </c>
      <c r="CC544" s="70">
        <v>3.8279999999999998</v>
      </c>
      <c r="CD544" s="70">
        <v>0</v>
      </c>
    </row>
    <row r="545" spans="1:82">
      <c r="A545" s="70" t="s">
        <v>2292</v>
      </c>
      <c r="B545" s="70">
        <v>301</v>
      </c>
      <c r="C545" s="70">
        <v>12</v>
      </c>
      <c r="D545" s="70">
        <v>18</v>
      </c>
      <c r="E545" s="70">
        <v>2015</v>
      </c>
      <c r="F545" s="70" t="s">
        <v>182</v>
      </c>
      <c r="G545" s="70" t="s">
        <v>2280</v>
      </c>
      <c r="H545" s="70" t="s">
        <v>2281</v>
      </c>
      <c r="I545" s="148"/>
      <c r="J545" s="71">
        <v>254.2831275111011</v>
      </c>
      <c r="K545" s="71">
        <v>2.7023677147092151</v>
      </c>
      <c r="L545" s="71">
        <v>7.2659273334406773</v>
      </c>
      <c r="M545" s="71">
        <v>71.670931449955958</v>
      </c>
      <c r="N545" s="71">
        <v>95.879938130928906</v>
      </c>
      <c r="O545" s="71">
        <v>55.045472551527659</v>
      </c>
      <c r="P545" s="71">
        <v>28.508505353885262</v>
      </c>
      <c r="Q545" s="71">
        <v>3.6305962414478898</v>
      </c>
      <c r="R545" s="71">
        <v>0</v>
      </c>
      <c r="S545" s="71">
        <v>3.8371340818073758</v>
      </c>
      <c r="T545" s="72"/>
      <c r="U545" s="71">
        <v>33780755</v>
      </c>
      <c r="V545" s="71">
        <v>1129</v>
      </c>
      <c r="W545" s="71">
        <v>119</v>
      </c>
      <c r="X545" s="71">
        <v>12488</v>
      </c>
      <c r="Y545" s="71">
        <v>17985</v>
      </c>
      <c r="Z545" s="71">
        <v>31981</v>
      </c>
      <c r="AA545" s="71">
        <v>5673</v>
      </c>
      <c r="AB545" s="71">
        <v>49971</v>
      </c>
      <c r="AC545" s="71">
        <v>0</v>
      </c>
      <c r="AD545" s="71">
        <v>3.8371340818073758</v>
      </c>
      <c r="AE545" s="72"/>
      <c r="AF545" s="71">
        <v>282755968.45725459</v>
      </c>
      <c r="AG545" s="71">
        <v>1950286.9346455131</v>
      </c>
      <c r="AH545" s="71">
        <v>608067.55578805262</v>
      </c>
      <c r="AI545" s="71">
        <v>81710937.281770915</v>
      </c>
      <c r="AJ545" s="71">
        <v>134612346.85117781</v>
      </c>
      <c r="AK545" s="71">
        <v>0</v>
      </c>
      <c r="AL545" s="71">
        <v>0</v>
      </c>
      <c r="AM545" s="71">
        <v>6848315.9295389764</v>
      </c>
      <c r="AN545" s="71">
        <v>0</v>
      </c>
      <c r="AO545" s="71">
        <v>0</v>
      </c>
      <c r="AP545" s="71">
        <v>508485923.01017582</v>
      </c>
      <c r="AQ545" s="72"/>
      <c r="AR545" s="71">
        <v>756</v>
      </c>
      <c r="AS545" s="71">
        <v>119</v>
      </c>
      <c r="AT545" s="71">
        <v>0</v>
      </c>
      <c r="AU545" s="71">
        <v>1</v>
      </c>
      <c r="AV545" s="71">
        <v>0</v>
      </c>
      <c r="AW545" s="71">
        <v>1</v>
      </c>
      <c r="AX545" s="71"/>
      <c r="AY545" s="72"/>
      <c r="AZ545" s="71">
        <v>3196.569</v>
      </c>
      <c r="BA545" s="71">
        <v>5268.2000000000007</v>
      </c>
      <c r="BB545" s="71">
        <v>0</v>
      </c>
      <c r="BC545" s="71">
        <v>640</v>
      </c>
      <c r="BD545" s="71">
        <v>0</v>
      </c>
      <c r="BE545" s="71">
        <v>125</v>
      </c>
      <c r="BF545" s="71"/>
      <c r="BG545" s="72"/>
      <c r="BH545" s="71">
        <v>0</v>
      </c>
      <c r="BI545" s="71">
        <v>0</v>
      </c>
      <c r="BJ545" s="71">
        <v>515.33600000000001</v>
      </c>
      <c r="BK545" s="71">
        <v>0</v>
      </c>
      <c r="BL545" s="71">
        <v>18.127000000000002</v>
      </c>
      <c r="BM545" s="71">
        <v>0</v>
      </c>
      <c r="BN545" s="72"/>
      <c r="BO545" s="71">
        <v>0</v>
      </c>
      <c r="BP545" s="71">
        <v>0</v>
      </c>
      <c r="BQ545" s="71">
        <v>17</v>
      </c>
      <c r="BR545" s="71">
        <v>0</v>
      </c>
      <c r="BS545" s="71">
        <v>2</v>
      </c>
      <c r="BT545" s="71">
        <v>0</v>
      </c>
      <c r="BU545"/>
      <c r="BV545" s="70">
        <v>507.61099999999999</v>
      </c>
      <c r="BW545" s="70">
        <v>0</v>
      </c>
      <c r="BX545" s="70">
        <v>0</v>
      </c>
      <c r="BY545" s="70">
        <v>0</v>
      </c>
      <c r="BZ545" s="70">
        <v>0</v>
      </c>
      <c r="CA545" s="70">
        <v>0</v>
      </c>
      <c r="CB545" s="70">
        <v>20.25</v>
      </c>
      <c r="CC545" s="70">
        <v>5.6020000000000003</v>
      </c>
      <c r="CD545" s="70">
        <v>0</v>
      </c>
    </row>
    <row r="546" spans="1:82">
      <c r="A546" s="70" t="s">
        <v>2293</v>
      </c>
      <c r="B546" s="70">
        <v>302</v>
      </c>
      <c r="C546" s="70">
        <v>13</v>
      </c>
      <c r="D546" s="70">
        <v>18</v>
      </c>
      <c r="E546" s="70">
        <v>2016</v>
      </c>
      <c r="F546" s="70" t="s">
        <v>155</v>
      </c>
      <c r="G546" s="70" t="s">
        <v>2280</v>
      </c>
      <c r="H546" s="70" t="s">
        <v>2281</v>
      </c>
      <c r="I546" s="148"/>
      <c r="J546" s="71">
        <v>226.81236235627875</v>
      </c>
      <c r="K546" s="71">
        <v>2.7088738368349565</v>
      </c>
      <c r="L546" s="71">
        <v>7.6461349999748229</v>
      </c>
      <c r="M546" s="71">
        <v>67.420232711529181</v>
      </c>
      <c r="N546" s="71">
        <v>91.124190911677204</v>
      </c>
      <c r="O546" s="71">
        <v>55.043543240295833</v>
      </c>
      <c r="P546" s="71">
        <v>27.850194126036037</v>
      </c>
      <c r="Q546" s="71">
        <v>3.5311069683703451</v>
      </c>
      <c r="R546" s="71">
        <v>0</v>
      </c>
      <c r="S546" s="71">
        <v>4.7518666525573465</v>
      </c>
      <c r="T546" s="72"/>
      <c r="U546" s="71">
        <v>30874761</v>
      </c>
      <c r="V546" s="71">
        <v>1129</v>
      </c>
      <c r="W546" s="71">
        <v>119</v>
      </c>
      <c r="X546" s="71">
        <v>12488</v>
      </c>
      <c r="Y546" s="71">
        <v>18238</v>
      </c>
      <c r="Z546" s="71">
        <v>32373</v>
      </c>
      <c r="AA546" s="71">
        <v>5732</v>
      </c>
      <c r="AB546" s="71">
        <v>49993</v>
      </c>
      <c r="AC546" s="71">
        <v>0</v>
      </c>
      <c r="AD546" s="71">
        <v>4.7518666525573474</v>
      </c>
      <c r="AE546" s="72"/>
      <c r="AF546" s="71">
        <v>259074639.84547731</v>
      </c>
      <c r="AG546" s="71">
        <v>1849162.0435495831</v>
      </c>
      <c r="AH546" s="71">
        <v>517556.16068152123</v>
      </c>
      <c r="AI546" s="71">
        <v>83255703.978729501</v>
      </c>
      <c r="AJ546" s="71">
        <v>124117176.9850709</v>
      </c>
      <c r="AK546" s="71">
        <v>0</v>
      </c>
      <c r="AL546" s="71">
        <v>0</v>
      </c>
      <c r="AM546" s="71">
        <v>6856653.7491441267</v>
      </c>
      <c r="AN546" s="71">
        <v>0</v>
      </c>
      <c r="AO546" s="71">
        <v>0</v>
      </c>
      <c r="AP546" s="71">
        <v>475670892.76265293</v>
      </c>
      <c r="AQ546" s="72"/>
      <c r="AR546" s="71">
        <v>838</v>
      </c>
      <c r="AS546" s="71">
        <v>146</v>
      </c>
      <c r="AT546" s="71">
        <v>0</v>
      </c>
      <c r="AU546" s="71">
        <v>1</v>
      </c>
      <c r="AV546" s="71">
        <v>0</v>
      </c>
      <c r="AW546" s="71">
        <v>1</v>
      </c>
      <c r="AX546" s="71"/>
      <c r="AY546" s="72"/>
      <c r="AZ546" s="71">
        <v>3616.1689999999999</v>
      </c>
      <c r="BA546" s="71">
        <v>5852.8</v>
      </c>
      <c r="BB546" s="71">
        <v>0</v>
      </c>
      <c r="BC546" s="71">
        <v>640</v>
      </c>
      <c r="BD546" s="71">
        <v>0</v>
      </c>
      <c r="BE546" s="71">
        <v>125</v>
      </c>
      <c r="BF546" s="71"/>
      <c r="BG546" s="72"/>
      <c r="BH546" s="71">
        <v>0</v>
      </c>
      <c r="BI546" s="71">
        <v>0</v>
      </c>
      <c r="BJ546" s="71">
        <v>503.40600000000001</v>
      </c>
      <c r="BK546" s="71">
        <v>0</v>
      </c>
      <c r="BL546" s="71">
        <v>17.48</v>
      </c>
      <c r="BM546" s="71">
        <v>0</v>
      </c>
      <c r="BN546" s="72"/>
      <c r="BO546" s="71">
        <v>0</v>
      </c>
      <c r="BP546" s="71">
        <v>0</v>
      </c>
      <c r="BQ546" s="71">
        <v>17</v>
      </c>
      <c r="BR546" s="71">
        <v>0</v>
      </c>
      <c r="BS546" s="71">
        <v>2</v>
      </c>
      <c r="BT546" s="71">
        <v>0</v>
      </c>
      <c r="BU546"/>
      <c r="BV546" s="70">
        <v>495.27699999999999</v>
      </c>
      <c r="BW546" s="70">
        <v>0</v>
      </c>
      <c r="BX546" s="70">
        <v>0</v>
      </c>
      <c r="BY546" s="70">
        <v>0</v>
      </c>
      <c r="BZ546" s="70">
        <v>0</v>
      </c>
      <c r="CA546" s="70">
        <v>0</v>
      </c>
      <c r="CB546" s="70">
        <v>20.712</v>
      </c>
      <c r="CC546" s="70">
        <v>4.8970000000000002</v>
      </c>
      <c r="CD546" s="70">
        <v>0</v>
      </c>
    </row>
    <row r="547" spans="1:82">
      <c r="A547" s="70" t="s">
        <v>2294</v>
      </c>
      <c r="B547" s="70">
        <v>303</v>
      </c>
      <c r="C547" s="70">
        <v>14</v>
      </c>
      <c r="D547" s="70">
        <v>18</v>
      </c>
      <c r="E547" s="70">
        <v>2017</v>
      </c>
      <c r="F547" s="70" t="s">
        <v>156</v>
      </c>
      <c r="G547" s="70" t="s">
        <v>2280</v>
      </c>
      <c r="H547" s="70" t="s">
        <v>2281</v>
      </c>
      <c r="I547" s="148"/>
      <c r="J547" s="71">
        <v>207.45549352753062</v>
      </c>
      <c r="K547" s="71">
        <v>2.6035710399972878</v>
      </c>
      <c r="L547" s="71">
        <v>7.3314968758726318</v>
      </c>
      <c r="M547" s="71">
        <v>59.406743123185912</v>
      </c>
      <c r="N547" s="71">
        <v>97.253372277684178</v>
      </c>
      <c r="O547" s="71">
        <v>54.730755216447228</v>
      </c>
      <c r="P547" s="71">
        <v>27.693084865854907</v>
      </c>
      <c r="Q547" s="71">
        <v>3.4277048612471499</v>
      </c>
      <c r="R547" s="71">
        <v>0</v>
      </c>
      <c r="S547" s="71">
        <v>5.1598551902399992</v>
      </c>
      <c r="T547" s="72"/>
      <c r="U547" s="71">
        <v>32265920</v>
      </c>
      <c r="V547" s="71">
        <v>1129</v>
      </c>
      <c r="W547" s="71">
        <v>119</v>
      </c>
      <c r="X547" s="71">
        <v>12488</v>
      </c>
      <c r="Y547" s="71">
        <v>18596</v>
      </c>
      <c r="Z547" s="71">
        <v>32723</v>
      </c>
      <c r="AA547" s="71">
        <v>5736</v>
      </c>
      <c r="AB547" s="71">
        <v>50184</v>
      </c>
      <c r="AC547" s="71">
        <v>0</v>
      </c>
      <c r="AD547" s="71">
        <v>5.1598551902399992</v>
      </c>
      <c r="AE547" s="72"/>
      <c r="AF547" s="71">
        <v>244465473.30746809</v>
      </c>
      <c r="AG547" s="71">
        <v>1834050.9397727849</v>
      </c>
      <c r="AH547" s="71">
        <v>761827.17794289312</v>
      </c>
      <c r="AI547" s="71">
        <v>78541441.218984261</v>
      </c>
      <c r="AJ547" s="71">
        <v>139807643.94660261</v>
      </c>
      <c r="AK547" s="71">
        <v>0</v>
      </c>
      <c r="AL547" s="71">
        <v>0</v>
      </c>
      <c r="AM547" s="71">
        <v>6893619.6150917327</v>
      </c>
      <c r="AN547" s="71">
        <v>0</v>
      </c>
      <c r="AO547" s="71">
        <v>0</v>
      </c>
      <c r="AP547" s="71">
        <v>472304056.20586234</v>
      </c>
      <c r="AQ547" s="72"/>
      <c r="AR547" s="71">
        <v>900</v>
      </c>
      <c r="AS547" s="71">
        <v>154</v>
      </c>
      <c r="AT547" s="71">
        <v>0</v>
      </c>
      <c r="AU547" s="71">
        <v>1</v>
      </c>
      <c r="AV547" s="71">
        <v>0</v>
      </c>
      <c r="AW547" s="71">
        <v>1</v>
      </c>
      <c r="AX547" s="71"/>
      <c r="AY547" s="72"/>
      <c r="AZ547" s="71">
        <v>3927.2849999999999</v>
      </c>
      <c r="BA547" s="71">
        <v>6015</v>
      </c>
      <c r="BB547" s="71">
        <v>0</v>
      </c>
      <c r="BC547" s="71">
        <v>640</v>
      </c>
      <c r="BD547" s="71">
        <v>0</v>
      </c>
      <c r="BE547" s="71">
        <v>125</v>
      </c>
      <c r="BF547" s="71"/>
      <c r="BG547" s="72"/>
      <c r="BH547" s="71">
        <v>0</v>
      </c>
      <c r="BI547" s="71">
        <v>0</v>
      </c>
      <c r="BJ547" s="71">
        <v>493.58</v>
      </c>
      <c r="BK547" s="71">
        <v>0</v>
      </c>
      <c r="BL547" s="71">
        <v>18.902999999999999</v>
      </c>
      <c r="BM547" s="71">
        <v>0</v>
      </c>
      <c r="BN547" s="72"/>
      <c r="BO547" s="71">
        <v>0</v>
      </c>
      <c r="BP547" s="71">
        <v>0</v>
      </c>
      <c r="BQ547" s="71">
        <v>17</v>
      </c>
      <c r="BR547" s="71">
        <v>0</v>
      </c>
      <c r="BS547" s="71">
        <v>2</v>
      </c>
      <c r="BT547" s="71">
        <v>0</v>
      </c>
      <c r="BU547"/>
      <c r="BV547" s="70">
        <v>489.36500000000001</v>
      </c>
      <c r="BW547" s="70">
        <v>0</v>
      </c>
      <c r="BX547" s="70">
        <v>0</v>
      </c>
      <c r="BY547" s="70">
        <v>0</v>
      </c>
      <c r="BZ547" s="70">
        <v>0</v>
      </c>
      <c r="CA547" s="70">
        <v>3.194</v>
      </c>
      <c r="CB547" s="70">
        <v>19.923999999999999</v>
      </c>
      <c r="CC547" s="70">
        <v>0</v>
      </c>
      <c r="CD547" s="70">
        <v>0</v>
      </c>
    </row>
    <row r="548" spans="1:82">
      <c r="A548" s="70" t="s">
        <v>2295</v>
      </c>
      <c r="B548" s="70">
        <v>304</v>
      </c>
      <c r="C548" s="70">
        <v>15</v>
      </c>
      <c r="D548" s="70">
        <v>18</v>
      </c>
      <c r="E548" s="70">
        <v>2018</v>
      </c>
      <c r="F548" s="70" t="s">
        <v>183</v>
      </c>
      <c r="G548" s="70" t="s">
        <v>2280</v>
      </c>
      <c r="H548" s="70" t="s">
        <v>2281</v>
      </c>
      <c r="I548" s="148"/>
      <c r="J548" s="71">
        <v>200.13216390770174</v>
      </c>
      <c r="K548" s="71">
        <v>2.3766915641845343</v>
      </c>
      <c r="L548" s="71">
        <v>6.7595491160467658</v>
      </c>
      <c r="M548" s="71">
        <v>56.610949966906226</v>
      </c>
      <c r="N548" s="71">
        <v>84.606936257361738</v>
      </c>
      <c r="O548" s="71">
        <v>54.16528059524704</v>
      </c>
      <c r="P548" s="71">
        <v>27.74245351740684</v>
      </c>
      <c r="Q548" s="71">
        <v>3.1884362040242999</v>
      </c>
      <c r="R548" s="71">
        <v>0</v>
      </c>
      <c r="S548" s="71">
        <v>5.0163760904399997</v>
      </c>
      <c r="T548" s="72"/>
      <c r="U548" s="71">
        <v>32929792</v>
      </c>
      <c r="V548" s="71">
        <v>1129</v>
      </c>
      <c r="W548" s="71">
        <v>119</v>
      </c>
      <c r="X548" s="71">
        <v>12488</v>
      </c>
      <c r="Y548" s="71">
        <v>18988</v>
      </c>
      <c r="Z548" s="71">
        <v>33005</v>
      </c>
      <c r="AA548" s="71">
        <v>5804</v>
      </c>
      <c r="AB548" s="71">
        <v>50306</v>
      </c>
      <c r="AC548" s="71">
        <v>0</v>
      </c>
      <c r="AD548" s="71">
        <v>5.0163760904399997</v>
      </c>
      <c r="AE548" s="72"/>
      <c r="AF548" s="71">
        <v>254745843.95418781</v>
      </c>
      <c r="AG548" s="71">
        <v>1630547.1135269741</v>
      </c>
      <c r="AH548" s="71">
        <v>731892.26299019472</v>
      </c>
      <c r="AI548" s="71">
        <v>77914405.966305494</v>
      </c>
      <c r="AJ548" s="71">
        <v>126291097.91256189</v>
      </c>
      <c r="AK548" s="71">
        <v>0</v>
      </c>
      <c r="AL548" s="71">
        <v>0</v>
      </c>
      <c r="AM548" s="71">
        <v>6924676.7754602078</v>
      </c>
      <c r="AN548" s="71">
        <v>0</v>
      </c>
      <c r="AO548" s="71">
        <v>0</v>
      </c>
      <c r="AP548" s="71">
        <v>468238463.98503256</v>
      </c>
      <c r="AQ548" s="72"/>
      <c r="AR548" s="71">
        <v>942</v>
      </c>
      <c r="AS548" s="71">
        <v>166</v>
      </c>
      <c r="AT548" s="71">
        <v>0</v>
      </c>
      <c r="AU548" s="71">
        <v>2</v>
      </c>
      <c r="AV548" s="71">
        <v>0</v>
      </c>
      <c r="AW548" s="71">
        <v>1</v>
      </c>
      <c r="AX548" s="71"/>
      <c r="AY548" s="72"/>
      <c r="AZ548" s="71">
        <v>4164.1890000000003</v>
      </c>
      <c r="BA548" s="71">
        <v>6748.6</v>
      </c>
      <c r="BB548" s="71">
        <v>0</v>
      </c>
      <c r="BC548" s="71">
        <v>1220</v>
      </c>
      <c r="BD548" s="71">
        <v>0</v>
      </c>
      <c r="BE548" s="71">
        <v>125</v>
      </c>
      <c r="BF548" s="71"/>
      <c r="BG548" s="72"/>
      <c r="BH548" s="71">
        <v>0</v>
      </c>
      <c r="BI548" s="71">
        <v>0</v>
      </c>
      <c r="BJ548" s="71">
        <v>377.22</v>
      </c>
      <c r="BK548" s="71">
        <v>0</v>
      </c>
      <c r="BL548" s="71">
        <v>16.792999999999999</v>
      </c>
      <c r="BM548" s="71">
        <v>0</v>
      </c>
      <c r="BN548" s="72"/>
      <c r="BO548" s="71">
        <v>0</v>
      </c>
      <c r="BP548" s="71">
        <v>0</v>
      </c>
      <c r="BQ548" s="71">
        <v>16</v>
      </c>
      <c r="BR548" s="71">
        <v>0</v>
      </c>
      <c r="BS548" s="71">
        <v>2</v>
      </c>
      <c r="BT548" s="71">
        <v>0</v>
      </c>
      <c r="BU548"/>
      <c r="BV548" s="70">
        <v>370.65100000000001</v>
      </c>
      <c r="BW548" s="70">
        <v>0</v>
      </c>
      <c r="BX548" s="70">
        <v>0</v>
      </c>
      <c r="BY548" s="70">
        <v>0</v>
      </c>
      <c r="BZ548" s="70">
        <v>0</v>
      </c>
      <c r="CA548" s="70">
        <v>3.113</v>
      </c>
      <c r="CB548" s="70">
        <v>20.248999999999999</v>
      </c>
      <c r="CC548" s="70">
        <v>0</v>
      </c>
      <c r="CD548" s="70">
        <v>0</v>
      </c>
    </row>
    <row r="549" spans="1:82">
      <c r="A549" s="70" t="s">
        <v>2296</v>
      </c>
      <c r="B549" s="70">
        <v>305</v>
      </c>
      <c r="C549" s="70">
        <v>16</v>
      </c>
      <c r="D549" s="70">
        <v>18</v>
      </c>
      <c r="E549" s="70">
        <v>2019</v>
      </c>
      <c r="F549" s="70" t="s">
        <v>158</v>
      </c>
      <c r="G549" s="70" t="s">
        <v>2280</v>
      </c>
      <c r="H549" s="70" t="s">
        <v>2281</v>
      </c>
      <c r="I549" s="148"/>
      <c r="J549" s="71">
        <v>183.6096555318245</v>
      </c>
      <c r="K549" s="71">
        <v>2.145350533028008</v>
      </c>
      <c r="L549" s="71">
        <v>6.8096268034008043</v>
      </c>
      <c r="M549" s="71">
        <v>53.006210834589581</v>
      </c>
      <c r="N549" s="71">
        <v>73.690658670485178</v>
      </c>
      <c r="O549" s="71">
        <v>52.919255026620661</v>
      </c>
      <c r="P549" s="71">
        <v>27.556767267870867</v>
      </c>
      <c r="Q549" s="71">
        <v>3.1022961569146799</v>
      </c>
      <c r="R549" s="71">
        <v>0</v>
      </c>
      <c r="S549" s="71">
        <v>5.2900465260300003</v>
      </c>
      <c r="T549" s="72"/>
      <c r="U549" s="71">
        <v>32645323</v>
      </c>
      <c r="V549" s="71">
        <v>1129</v>
      </c>
      <c r="W549" s="71">
        <v>119</v>
      </c>
      <c r="X549" s="71">
        <v>12488</v>
      </c>
      <c r="Y549" s="71">
        <v>19311</v>
      </c>
      <c r="Z549" s="71">
        <v>33131</v>
      </c>
      <c r="AA549" s="71">
        <v>5722</v>
      </c>
      <c r="AB549" s="71">
        <v>50272</v>
      </c>
      <c r="AC549" s="71">
        <v>0</v>
      </c>
      <c r="AD549" s="71">
        <v>5.2900465260300003</v>
      </c>
      <c r="AE549" s="72"/>
      <c r="AF549" s="71">
        <v>245240837.78520161</v>
      </c>
      <c r="AG549" s="71">
        <v>1575472.1572886419</v>
      </c>
      <c r="AH549" s="71">
        <v>774591.98577528796</v>
      </c>
      <c r="AI549" s="71">
        <v>77722065.563519597</v>
      </c>
      <c r="AJ549" s="71">
        <v>122334176.8233114</v>
      </c>
      <c r="AK549" s="71">
        <v>0</v>
      </c>
      <c r="AL549" s="71">
        <v>0</v>
      </c>
      <c r="AM549" s="71">
        <v>6846667.9525866192</v>
      </c>
      <c r="AN549" s="71">
        <v>0</v>
      </c>
      <c r="AO549" s="71">
        <v>0</v>
      </c>
      <c r="AP549" s="71">
        <v>454493812.26768315</v>
      </c>
      <c r="AQ549" s="72"/>
      <c r="AR549" s="71">
        <v>1020</v>
      </c>
      <c r="AS549" s="71">
        <v>173</v>
      </c>
      <c r="AT549" s="71">
        <v>0</v>
      </c>
      <c r="AU549" s="71">
        <v>2</v>
      </c>
      <c r="AV549" s="71">
        <v>0</v>
      </c>
      <c r="AW549" s="71">
        <v>1</v>
      </c>
      <c r="AX549" s="71"/>
      <c r="AY549" s="72"/>
      <c r="AZ549" s="71">
        <v>4576.5270000000019</v>
      </c>
      <c r="BA549" s="71">
        <v>6950.7999999999993</v>
      </c>
      <c r="BB549" s="71">
        <v>0</v>
      </c>
      <c r="BC549" s="71">
        <v>1220</v>
      </c>
      <c r="BD549" s="71">
        <v>0</v>
      </c>
      <c r="BE549" s="71">
        <v>125</v>
      </c>
      <c r="BF549" s="71"/>
      <c r="BG549" s="72"/>
      <c r="BH549" s="71">
        <v>0</v>
      </c>
      <c r="BI549" s="71">
        <v>0</v>
      </c>
      <c r="BJ549" s="71">
        <v>449.33800000000002</v>
      </c>
      <c r="BK549" s="71">
        <v>0</v>
      </c>
      <c r="BL549" s="71">
        <v>15.667</v>
      </c>
      <c r="BM549" s="71">
        <v>0</v>
      </c>
      <c r="BN549" s="72"/>
      <c r="BO549" s="71">
        <v>0</v>
      </c>
      <c r="BP549" s="71">
        <v>0</v>
      </c>
      <c r="BQ549" s="71">
        <v>18</v>
      </c>
      <c r="BR549" s="71">
        <v>0</v>
      </c>
      <c r="BS549" s="71">
        <v>2</v>
      </c>
      <c r="BT549" s="71">
        <v>0</v>
      </c>
      <c r="BU549"/>
      <c r="BV549" s="70">
        <v>446.56200000000001</v>
      </c>
      <c r="BW549" s="70">
        <v>0</v>
      </c>
      <c r="BX549" s="70">
        <v>0</v>
      </c>
      <c r="BY549" s="70">
        <v>0</v>
      </c>
      <c r="BZ549" s="70">
        <v>0</v>
      </c>
      <c r="CA549" s="70">
        <v>0</v>
      </c>
      <c r="CB549" s="70">
        <v>18.443000000000001</v>
      </c>
      <c r="CC549" s="70">
        <v>0</v>
      </c>
      <c r="CD549" s="70">
        <v>0</v>
      </c>
    </row>
    <row r="550" spans="1:82">
      <c r="A550" s="70" t="s">
        <v>2297</v>
      </c>
      <c r="B550" s="70">
        <v>306</v>
      </c>
      <c r="C550" s="70">
        <v>17</v>
      </c>
      <c r="D550" s="70">
        <v>18</v>
      </c>
      <c r="E550" s="70">
        <v>2020</v>
      </c>
      <c r="F550" s="70" t="s">
        <v>159</v>
      </c>
      <c r="G550" s="70" t="s">
        <v>2280</v>
      </c>
      <c r="H550" s="70" t="s">
        <v>2281</v>
      </c>
      <c r="I550" s="148"/>
      <c r="J550" s="71">
        <v>192.00877869425619</v>
      </c>
      <c r="K550" s="71">
        <v>2.6120424876637118</v>
      </c>
      <c r="L550" s="71">
        <v>8.3396268824675239</v>
      </c>
      <c r="M550" s="71">
        <v>48.430740120095699</v>
      </c>
      <c r="N550" s="71">
        <v>69.087178220247807</v>
      </c>
      <c r="O550" s="71">
        <v>46.658631068547237</v>
      </c>
      <c r="P550" s="71">
        <v>26.016769796006464</v>
      </c>
      <c r="Q550" s="71">
        <v>2.9424349012230899</v>
      </c>
      <c r="R550" s="71">
        <v>0</v>
      </c>
      <c r="S550" s="71">
        <v>6.6821864443800001</v>
      </c>
      <c r="T550" s="72"/>
      <c r="U550" s="71">
        <v>31056779</v>
      </c>
      <c r="V550" s="71">
        <v>1255</v>
      </c>
      <c r="W550" s="71">
        <v>143</v>
      </c>
      <c r="X550" s="71">
        <v>12487</v>
      </c>
      <c r="Y550" s="71">
        <v>19311</v>
      </c>
      <c r="Z550" s="71">
        <v>33341</v>
      </c>
      <c r="AA550" s="71">
        <v>5742</v>
      </c>
      <c r="AB550" s="71">
        <v>49905</v>
      </c>
      <c r="AC550" s="71">
        <v>0</v>
      </c>
      <c r="AD550" s="71">
        <v>6.6821864443800001</v>
      </c>
      <c r="AE550" s="72"/>
      <c r="AF550" s="71">
        <v>279624529.51484239</v>
      </c>
      <c r="AG550" s="71">
        <v>1848751.7427927752</v>
      </c>
      <c r="AH550" s="71">
        <v>877881.28792082961</v>
      </c>
      <c r="AI550" s="71">
        <v>76809111.017198667</v>
      </c>
      <c r="AJ550" s="71">
        <v>124408258.3027427</v>
      </c>
      <c r="AK550" s="71"/>
      <c r="AL550" s="71"/>
      <c r="AM550" s="71">
        <v>6513156.9561143173</v>
      </c>
      <c r="AN550" s="71"/>
      <c r="AO550" s="71"/>
      <c r="AP550" s="71">
        <v>490081688.8216117</v>
      </c>
      <c r="AQ550" s="72"/>
      <c r="AR550" s="71">
        <v>1060</v>
      </c>
      <c r="AS550" s="71">
        <v>176</v>
      </c>
      <c r="AT550" s="71">
        <v>0</v>
      </c>
      <c r="AU550" s="71">
        <v>2</v>
      </c>
      <c r="AV550" s="71">
        <v>0</v>
      </c>
      <c r="AW550" s="71">
        <v>1</v>
      </c>
      <c r="AX550" s="71"/>
      <c r="AY550" s="72"/>
      <c r="AZ550" s="71">
        <v>4785.4920000000011</v>
      </c>
      <c r="BA550" s="71">
        <v>7475.9999999999973</v>
      </c>
      <c r="BB550" s="71">
        <v>0</v>
      </c>
      <c r="BC550" s="71">
        <v>1220</v>
      </c>
      <c r="BD550" s="71">
        <v>0</v>
      </c>
      <c r="BE550" s="71">
        <v>125</v>
      </c>
      <c r="BF550" s="71"/>
      <c r="BG550" s="72"/>
      <c r="BH550" s="71">
        <v>0</v>
      </c>
      <c r="BI550" s="71">
        <v>0</v>
      </c>
      <c r="BJ550" s="71">
        <v>404.101</v>
      </c>
      <c r="BK550" s="71">
        <v>0</v>
      </c>
      <c r="BL550" s="71">
        <v>13.843</v>
      </c>
      <c r="BM550" s="71">
        <v>0</v>
      </c>
      <c r="BN550" s="72"/>
      <c r="BO550" s="71">
        <v>0</v>
      </c>
      <c r="BP550" s="71">
        <v>0</v>
      </c>
      <c r="BQ550" s="71">
        <v>18</v>
      </c>
      <c r="BR550" s="71">
        <v>0</v>
      </c>
      <c r="BS550" s="71">
        <v>2</v>
      </c>
      <c r="BT550" s="71">
        <v>0</v>
      </c>
      <c r="BU550"/>
      <c r="BV550" s="70">
        <v>399.94400000000002</v>
      </c>
      <c r="BW550" s="70">
        <v>0</v>
      </c>
      <c r="BX550" s="70">
        <v>0</v>
      </c>
      <c r="BY550" s="70">
        <v>0</v>
      </c>
      <c r="BZ550" s="70">
        <v>0</v>
      </c>
      <c r="CA550" s="70">
        <v>0</v>
      </c>
      <c r="CB550" s="70">
        <v>18</v>
      </c>
      <c r="CC550" s="70">
        <v>0</v>
      </c>
      <c r="CD550" s="70">
        <v>0</v>
      </c>
    </row>
    <row r="551" spans="1:82">
      <c r="A551" s="70" t="s">
        <v>2298</v>
      </c>
      <c r="B551" s="70">
        <v>306</v>
      </c>
      <c r="C551" s="70">
        <v>18</v>
      </c>
      <c r="D551" s="70">
        <v>18</v>
      </c>
      <c r="E551" s="70">
        <v>2021</v>
      </c>
      <c r="F551" s="70" t="s">
        <v>160</v>
      </c>
      <c r="G551" s="70" t="s">
        <v>2280</v>
      </c>
      <c r="H551" s="70" t="s">
        <v>2281</v>
      </c>
      <c r="I551" s="148"/>
      <c r="J551" s="71">
        <v>237.27250067258055</v>
      </c>
      <c r="K551" s="71">
        <v>2.7688365931465846</v>
      </c>
      <c r="L551" s="71">
        <v>8.2302045954628511</v>
      </c>
      <c r="M551" s="71">
        <v>51.067261442309245</v>
      </c>
      <c r="N551" s="71">
        <v>73.740864919680163</v>
      </c>
      <c r="O551" s="71">
        <v>45.544636209468685</v>
      </c>
      <c r="P551" s="71">
        <v>26.899224720524181</v>
      </c>
      <c r="Q551" s="71">
        <v>2.9058679480629901</v>
      </c>
      <c r="R551" s="71">
        <v>0</v>
      </c>
      <c r="S551" s="71">
        <v>5.7119616936200002</v>
      </c>
      <c r="T551" s="72"/>
      <c r="U551" s="71">
        <v>32206110</v>
      </c>
      <c r="V551" s="71">
        <v>1255</v>
      </c>
      <c r="W551" s="71">
        <v>143</v>
      </c>
      <c r="X551" s="71">
        <v>12487</v>
      </c>
      <c r="Y551" s="71">
        <v>19500</v>
      </c>
      <c r="Z551" s="71">
        <v>33510</v>
      </c>
      <c r="AA551" s="71">
        <v>5789</v>
      </c>
      <c r="AB551" s="71">
        <v>49769</v>
      </c>
      <c r="AC551" s="71">
        <v>0</v>
      </c>
      <c r="AD551" s="71">
        <v>5.7119616936200002</v>
      </c>
      <c r="AE551" s="72"/>
      <c r="AF551" s="71">
        <v>360691311.74888885</v>
      </c>
      <c r="AG551" s="71">
        <v>1951224.8088098497</v>
      </c>
      <c r="AH551" s="71">
        <v>818106.09195057664</v>
      </c>
      <c r="AI551" s="71">
        <v>80688353.708492965</v>
      </c>
      <c r="AJ551" s="71">
        <v>120636689.4382548</v>
      </c>
      <c r="AK551" s="71">
        <v>0</v>
      </c>
      <c r="AL551" s="71">
        <v>0</v>
      </c>
      <c r="AM551" s="71">
        <v>6532872.4323065439</v>
      </c>
      <c r="AN551" s="71">
        <v>0</v>
      </c>
      <c r="AO551" s="71">
        <v>0</v>
      </c>
      <c r="AP551" s="71">
        <v>571318558.22870362</v>
      </c>
      <c r="AQ551" s="72"/>
      <c r="AR551" s="71">
        <v>1119</v>
      </c>
      <c r="AS551" s="71">
        <v>177</v>
      </c>
      <c r="AT551" s="71">
        <v>0</v>
      </c>
      <c r="AU551" s="71">
        <v>2</v>
      </c>
      <c r="AV551" s="71">
        <v>0</v>
      </c>
      <c r="AW551" s="71">
        <v>1</v>
      </c>
      <c r="AX551" s="71"/>
      <c r="AY551" s="72"/>
      <c r="AZ551" s="71">
        <v>5095.6020000000008</v>
      </c>
      <c r="BA551" s="71">
        <v>7486.7999999999975</v>
      </c>
      <c r="BB551" s="71">
        <v>0</v>
      </c>
      <c r="BC551" s="71">
        <v>1220</v>
      </c>
      <c r="BD551" s="71">
        <v>0</v>
      </c>
      <c r="BE551" s="71">
        <v>125</v>
      </c>
      <c r="BF551" s="71"/>
      <c r="BG551" s="72"/>
      <c r="BH551" s="71">
        <v>0</v>
      </c>
      <c r="BI551" s="71">
        <v>0</v>
      </c>
      <c r="BJ551" s="71">
        <v>455.31599999999997</v>
      </c>
      <c r="BK551" s="71">
        <v>0</v>
      </c>
      <c r="BL551" s="71">
        <v>12.023999999999999</v>
      </c>
      <c r="BM551" s="71">
        <v>0</v>
      </c>
      <c r="BN551" s="72"/>
      <c r="BO551" s="71">
        <v>0</v>
      </c>
      <c r="BP551" s="71">
        <v>0</v>
      </c>
      <c r="BQ551" s="71">
        <v>18</v>
      </c>
      <c r="BR551" s="71">
        <v>0</v>
      </c>
      <c r="BS551" s="71">
        <v>2</v>
      </c>
      <c r="BT551" s="71">
        <v>0</v>
      </c>
      <c r="BU551"/>
      <c r="BV551" s="70">
        <v>411.77199999999999</v>
      </c>
      <c r="BW551" s="70">
        <v>0</v>
      </c>
      <c r="BX551" s="70">
        <v>0</v>
      </c>
      <c r="BY551" s="70">
        <v>0</v>
      </c>
      <c r="BZ551" s="70">
        <v>0</v>
      </c>
      <c r="CA551" s="70">
        <v>3.9</v>
      </c>
      <c r="CB551" s="70">
        <v>47.54</v>
      </c>
      <c r="CC551" s="70">
        <v>0</v>
      </c>
      <c r="CD551" s="70">
        <v>4.1280000000000001</v>
      </c>
    </row>
    <row r="552" spans="1:82">
      <c r="A552" s="70" t="s">
        <v>2299</v>
      </c>
      <c r="B552" s="70">
        <v>306</v>
      </c>
      <c r="C552" s="70">
        <v>19</v>
      </c>
      <c r="D552" s="70">
        <v>18</v>
      </c>
      <c r="E552" s="70">
        <v>2022</v>
      </c>
      <c r="F552" s="70" t="s">
        <v>161</v>
      </c>
      <c r="G552" s="70" t="s">
        <v>2280</v>
      </c>
      <c r="H552" s="70" t="s">
        <v>2281</v>
      </c>
      <c r="I552" s="148"/>
      <c r="J552" s="71">
        <v>187.10738678888697</v>
      </c>
      <c r="K552" s="71">
        <v>2.6565418227148641</v>
      </c>
      <c r="L552" s="71">
        <v>6.5098715087986463</v>
      </c>
      <c r="M552" s="71">
        <v>51.594779872740041</v>
      </c>
      <c r="N552" s="71">
        <v>78.309648094380833</v>
      </c>
      <c r="O552" s="71">
        <v>48.142272674769025</v>
      </c>
      <c r="P552" s="71">
        <v>27.030809039655395</v>
      </c>
      <c r="Q552" s="71">
        <v>2.9263021313421449</v>
      </c>
      <c r="R552" s="71">
        <v>0</v>
      </c>
      <c r="S552" s="71">
        <v>4.6861050079200002</v>
      </c>
      <c r="T552" s="72"/>
      <c r="U552" s="71">
        <v>35932747</v>
      </c>
      <c r="V552" s="71">
        <v>1255</v>
      </c>
      <c r="W552" s="71">
        <v>143</v>
      </c>
      <c r="X552" s="71">
        <v>12487</v>
      </c>
      <c r="Y552" s="71">
        <v>19731</v>
      </c>
      <c r="Z552" s="71">
        <v>33654</v>
      </c>
      <c r="AA552" s="71">
        <v>5906</v>
      </c>
      <c r="AB552" s="71">
        <v>49708</v>
      </c>
      <c r="AC552" s="71">
        <v>0</v>
      </c>
      <c r="AD552" s="71">
        <v>4.6861050079200002</v>
      </c>
      <c r="AE552" s="72"/>
      <c r="AF552" s="71">
        <v>277079660.66646028</v>
      </c>
      <c r="AG552" s="71">
        <v>1984701.3114932945</v>
      </c>
      <c r="AH552" s="71">
        <v>736192.18240756914</v>
      </c>
      <c r="AI552" s="71">
        <v>75590034.251153648</v>
      </c>
      <c r="AJ552" s="71">
        <v>127811733.20046853</v>
      </c>
      <c r="AK552" s="71">
        <v>0</v>
      </c>
      <c r="AL552" s="71">
        <v>0</v>
      </c>
      <c r="AM552" s="71">
        <v>6418659.5503889006</v>
      </c>
      <c r="AN552" s="71">
        <v>0</v>
      </c>
      <c r="AO552" s="71">
        <v>0</v>
      </c>
      <c r="AP552" s="71">
        <v>489620981.16237217</v>
      </c>
      <c r="AQ552" s="72"/>
      <c r="AR552" s="71">
        <v>1174</v>
      </c>
      <c r="AS552" s="71">
        <v>179</v>
      </c>
      <c r="AT552" s="71">
        <v>0</v>
      </c>
      <c r="AU552" s="71">
        <v>2</v>
      </c>
      <c r="AV552" s="71">
        <v>0</v>
      </c>
      <c r="AW552" s="71">
        <v>1</v>
      </c>
      <c r="AX552" s="71"/>
      <c r="AY552" s="72"/>
      <c r="AZ552" s="71">
        <v>5415.090000000002</v>
      </c>
      <c r="BA552" s="71">
        <v>7947.5999999999976</v>
      </c>
      <c r="BB552" s="71">
        <v>0</v>
      </c>
      <c r="BC552" s="71">
        <v>1220</v>
      </c>
      <c r="BD552" s="71">
        <v>0</v>
      </c>
      <c r="BE552" s="71">
        <v>125</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2300</v>
      </c>
      <c r="B553" s="70">
        <v>306</v>
      </c>
      <c r="C553" s="70">
        <v>20</v>
      </c>
      <c r="D553" s="70">
        <v>18</v>
      </c>
      <c r="E553" s="70">
        <v>2023</v>
      </c>
      <c r="F553" s="70" t="s">
        <v>1539</v>
      </c>
      <c r="G553" s="70" t="s">
        <v>2280</v>
      </c>
      <c r="H553" s="70" t="s">
        <v>2281</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1255</v>
      </c>
      <c r="AS553" s="71">
        <v>180</v>
      </c>
      <c r="AT553" s="71">
        <v>0</v>
      </c>
      <c r="AU553" s="71">
        <v>2</v>
      </c>
      <c r="AV553" s="71">
        <v>0</v>
      </c>
      <c r="AW553" s="71">
        <v>1</v>
      </c>
      <c r="AX553" s="71"/>
      <c r="AY553" s="72"/>
      <c r="AZ553" s="71">
        <v>5846.9510000000028</v>
      </c>
      <c r="BA553" s="71">
        <v>7977.2999999999975</v>
      </c>
      <c r="BB553" s="71">
        <v>0</v>
      </c>
      <c r="BC553" s="71">
        <v>1220</v>
      </c>
      <c r="BD553" s="71">
        <v>0</v>
      </c>
      <c r="BE553" s="71">
        <v>125</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2301</v>
      </c>
      <c r="B554" s="70">
        <v>306</v>
      </c>
      <c r="C554" s="70">
        <v>21</v>
      </c>
      <c r="D554" s="70">
        <v>18</v>
      </c>
      <c r="E554" s="70">
        <v>2024</v>
      </c>
      <c r="F554" s="70" t="s">
        <v>1554</v>
      </c>
      <c r="G554" s="70" t="s">
        <v>2280</v>
      </c>
      <c r="H554" s="70" t="s">
        <v>2281</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2302</v>
      </c>
      <c r="B555" s="70">
        <v>222</v>
      </c>
      <c r="C555" s="70">
        <v>1</v>
      </c>
      <c r="D555" s="70">
        <v>14</v>
      </c>
      <c r="E555" s="70">
        <v>1990</v>
      </c>
      <c r="F555" s="70" t="s">
        <v>787</v>
      </c>
      <c r="G555" s="70" t="s">
        <v>2303</v>
      </c>
      <c r="H555" s="70" t="s">
        <v>2304</v>
      </c>
      <c r="I555" s="148"/>
      <c r="J555" s="71">
        <v>171.22446751288649</v>
      </c>
      <c r="K555" s="71">
        <v>20.286475771609808</v>
      </c>
      <c r="L555" s="71">
        <v>84.12978400154249</v>
      </c>
      <c r="M555" s="71">
        <v>67.678806726582906</v>
      </c>
      <c r="N555" s="71">
        <v>89.205453493418645</v>
      </c>
      <c r="O555" s="71">
        <v>43.042783050822273</v>
      </c>
      <c r="P555" s="71">
        <v>67.385718542791537</v>
      </c>
      <c r="Q555" s="71">
        <v>4.2749692495648102</v>
      </c>
      <c r="R555" s="71">
        <v>4.6148712107797589</v>
      </c>
      <c r="S555" s="71">
        <v>3.130490569728599</v>
      </c>
      <c r="T555" s="72"/>
      <c r="U555" s="71">
        <v>7080579</v>
      </c>
      <c r="V555" s="71">
        <v>4577</v>
      </c>
      <c r="W555" s="71">
        <v>751</v>
      </c>
      <c r="X555" s="71">
        <v>21554</v>
      </c>
      <c r="Y555" s="71">
        <v>23134</v>
      </c>
      <c r="Z555" s="71">
        <v>17704</v>
      </c>
      <c r="AA555" s="71">
        <v>16362</v>
      </c>
      <c r="AB555" s="71">
        <v>69411</v>
      </c>
      <c r="AC555" s="71">
        <v>799304</v>
      </c>
      <c r="AD555" s="71">
        <v>3.130490569728599</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2305</v>
      </c>
      <c r="B556" s="70">
        <v>223</v>
      </c>
      <c r="C556" s="70">
        <v>2</v>
      </c>
      <c r="D556" s="70">
        <v>14</v>
      </c>
      <c r="E556" s="70">
        <v>2005</v>
      </c>
      <c r="F556" s="70" t="s">
        <v>789</v>
      </c>
      <c r="G556" s="70" t="s">
        <v>2303</v>
      </c>
      <c r="H556" s="70" t="s">
        <v>2304</v>
      </c>
      <c r="I556" s="148"/>
      <c r="J556" s="71">
        <v>112.0467686252198</v>
      </c>
      <c r="K556" s="71">
        <v>11.26271168115065</v>
      </c>
      <c r="L556" s="71">
        <v>64.734315893190143</v>
      </c>
      <c r="M556" s="71">
        <v>127.23602851309769</v>
      </c>
      <c r="N556" s="71">
        <v>123.9421593242114</v>
      </c>
      <c r="O556" s="71">
        <v>63.584366387302907</v>
      </c>
      <c r="P556" s="71">
        <v>64.266319632677352</v>
      </c>
      <c r="Q556" s="71">
        <v>3.670067373807</v>
      </c>
      <c r="R556" s="71">
        <v>3.5604055490507971</v>
      </c>
      <c r="S556" s="71">
        <v>3.3363906207863319</v>
      </c>
      <c r="T556" s="72"/>
      <c r="U556" s="71">
        <v>6517678</v>
      </c>
      <c r="V556" s="71">
        <v>3211</v>
      </c>
      <c r="W556" s="71">
        <v>527</v>
      </c>
      <c r="X556" s="71">
        <v>17648</v>
      </c>
      <c r="Y556" s="71">
        <v>25667</v>
      </c>
      <c r="Z556" s="71">
        <v>30264</v>
      </c>
      <c r="AA556" s="71">
        <v>12780</v>
      </c>
      <c r="AB556" s="71">
        <v>62295</v>
      </c>
      <c r="AC556" s="71">
        <v>629584</v>
      </c>
      <c r="AD556" s="71">
        <v>3.3363906207863319</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2306</v>
      </c>
      <c r="B557" s="70">
        <v>224</v>
      </c>
      <c r="C557" s="70">
        <v>3</v>
      </c>
      <c r="D557" s="70">
        <v>14</v>
      </c>
      <c r="E557" s="70">
        <v>2006</v>
      </c>
      <c r="F557" s="70" t="s">
        <v>790</v>
      </c>
      <c r="G557" s="70" t="s">
        <v>2303</v>
      </c>
      <c r="H557" s="70" t="s">
        <v>2304</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2307</v>
      </c>
      <c r="B558" s="70">
        <v>225</v>
      </c>
      <c r="C558" s="70">
        <v>4</v>
      </c>
      <c r="D558" s="70">
        <v>14</v>
      </c>
      <c r="E558" s="70">
        <v>2007</v>
      </c>
      <c r="F558" s="70" t="s">
        <v>791</v>
      </c>
      <c r="G558" s="1064" t="s">
        <v>2303</v>
      </c>
      <c r="H558" s="70" t="s">
        <v>2304</v>
      </c>
      <c r="I558" s="148"/>
      <c r="J558" s="71">
        <v>107.111180966612</v>
      </c>
      <c r="K558" s="71">
        <v>10.093771906477439</v>
      </c>
      <c r="L558" s="71">
        <v>53.873720831168299</v>
      </c>
      <c r="M558" s="71">
        <v>148.42147106715089</v>
      </c>
      <c r="N558" s="71">
        <v>136.9833199451736</v>
      </c>
      <c r="O558" s="71">
        <v>60.91255287404492</v>
      </c>
      <c r="P558" s="71">
        <v>62.799754344948973</v>
      </c>
      <c r="Q558" s="71">
        <v>3.76537207065837</v>
      </c>
      <c r="R558" s="71">
        <v>4.0588669528411447</v>
      </c>
      <c r="S558" s="71">
        <v>5.5295120303781049</v>
      </c>
      <c r="T558" s="72"/>
      <c r="U558" s="71">
        <v>7195443</v>
      </c>
      <c r="V558" s="71">
        <v>2784</v>
      </c>
      <c r="W558" s="71">
        <v>465</v>
      </c>
      <c r="X558" s="71">
        <v>22012</v>
      </c>
      <c r="Y558" s="71">
        <v>25632</v>
      </c>
      <c r="Z558" s="71">
        <v>30139</v>
      </c>
      <c r="AA558" s="71">
        <v>12298</v>
      </c>
      <c r="AB558" s="71">
        <v>60533</v>
      </c>
      <c r="AC558" s="71">
        <v>738320</v>
      </c>
      <c r="AD558" s="71">
        <v>5.5295120303781049</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2308</v>
      </c>
      <c r="B559" s="70">
        <v>226</v>
      </c>
      <c r="C559" s="70">
        <v>5</v>
      </c>
      <c r="D559" s="70">
        <v>14</v>
      </c>
      <c r="E559" s="70">
        <v>2008</v>
      </c>
      <c r="F559" s="70" t="s">
        <v>792</v>
      </c>
      <c r="G559" s="1064" t="s">
        <v>2303</v>
      </c>
      <c r="H559" s="70" t="s">
        <v>2304</v>
      </c>
      <c r="I559" s="148"/>
      <c r="J559" s="71">
        <v>91.798564736162845</v>
      </c>
      <c r="K559" s="71">
        <v>7.656485289578721</v>
      </c>
      <c r="L559" s="71">
        <v>44.795224449691332</v>
      </c>
      <c r="M559" s="71">
        <v>141.15371772608151</v>
      </c>
      <c r="N559" s="71">
        <v>143.076104344013</v>
      </c>
      <c r="O559" s="71">
        <v>59.149763245792762</v>
      </c>
      <c r="P559" s="71">
        <v>61.3203965534547</v>
      </c>
      <c r="Q559" s="71">
        <v>3.6683968303344501</v>
      </c>
      <c r="R559" s="71">
        <v>3.5318453936382692</v>
      </c>
      <c r="S559" s="71">
        <v>5.9036125572711384</v>
      </c>
      <c r="T559" s="72"/>
      <c r="U559" s="71">
        <v>6117575</v>
      </c>
      <c r="V559" s="71">
        <v>2784</v>
      </c>
      <c r="W559" s="71">
        <v>465</v>
      </c>
      <c r="X559" s="71">
        <v>22012</v>
      </c>
      <c r="Y559" s="71">
        <v>25845</v>
      </c>
      <c r="Z559" s="71">
        <v>30294</v>
      </c>
      <c r="AA559" s="71">
        <v>12022</v>
      </c>
      <c r="AB559" s="71">
        <v>59944</v>
      </c>
      <c r="AC559" s="71">
        <v>667117</v>
      </c>
      <c r="AD559" s="71">
        <v>5.9036125572711384</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2309</v>
      </c>
      <c r="B560" s="70">
        <v>227</v>
      </c>
      <c r="C560" s="70">
        <v>6</v>
      </c>
      <c r="D560" s="70">
        <v>14</v>
      </c>
      <c r="E560" s="70">
        <v>2009</v>
      </c>
      <c r="F560" s="70" t="s">
        <v>176</v>
      </c>
      <c r="G560" s="70" t="s">
        <v>2303</v>
      </c>
      <c r="H560" s="70" t="s">
        <v>2304</v>
      </c>
      <c r="I560" s="148"/>
      <c r="J560" s="71">
        <v>86.069698442218098</v>
      </c>
      <c r="K560" s="71">
        <v>7.3872113101662178</v>
      </c>
      <c r="L560" s="71">
        <v>43.285099038419908</v>
      </c>
      <c r="M560" s="71">
        <v>140.84256437264679</v>
      </c>
      <c r="N560" s="71">
        <v>124.3426307275345</v>
      </c>
      <c r="O560" s="71">
        <v>60.549003255828147</v>
      </c>
      <c r="P560" s="71">
        <v>58.881182465669212</v>
      </c>
      <c r="Q560" s="71">
        <v>3.4672936856168102</v>
      </c>
      <c r="R560" s="71">
        <v>3.437040170565798</v>
      </c>
      <c r="S560" s="71">
        <v>4.1061844184840881</v>
      </c>
      <c r="T560" s="72"/>
      <c r="U560" s="71">
        <v>4895021</v>
      </c>
      <c r="V560" s="71">
        <v>2616</v>
      </c>
      <c r="W560" s="71">
        <v>689</v>
      </c>
      <c r="X560" s="71">
        <v>23953</v>
      </c>
      <c r="Y560" s="71">
        <v>26027</v>
      </c>
      <c r="Z560" s="71">
        <v>30609</v>
      </c>
      <c r="AA560" s="71">
        <v>11851</v>
      </c>
      <c r="AB560" s="71">
        <v>59476</v>
      </c>
      <c r="AC560" s="71">
        <v>633356</v>
      </c>
      <c r="AD560" s="71">
        <v>4.1061844184840881</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10.44</v>
      </c>
      <c r="BK560" s="71">
        <v>262.89999999999998</v>
      </c>
      <c r="BL560" s="71">
        <v>23.039000000000001</v>
      </c>
      <c r="BM560" s="71">
        <v>0</v>
      </c>
      <c r="BN560" s="72"/>
      <c r="BO560" s="71">
        <v>0</v>
      </c>
      <c r="BP560" s="71">
        <v>0</v>
      </c>
      <c r="BQ560" s="71">
        <v>2</v>
      </c>
      <c r="BR560" s="71">
        <v>1</v>
      </c>
      <c r="BS560" s="71">
        <v>4</v>
      </c>
      <c r="BT560" s="71">
        <v>0</v>
      </c>
      <c r="BU560"/>
      <c r="BV560" s="70">
        <v>286.47899999999998</v>
      </c>
      <c r="BW560" s="70">
        <v>0</v>
      </c>
      <c r="BX560" s="70">
        <v>0</v>
      </c>
      <c r="BY560" s="70">
        <v>0</v>
      </c>
      <c r="BZ560" s="70">
        <v>9.9</v>
      </c>
      <c r="CA560" s="70">
        <v>0</v>
      </c>
      <c r="CB560" s="70">
        <v>0</v>
      </c>
      <c r="CC560" s="70">
        <v>0</v>
      </c>
      <c r="CD560" s="70">
        <v>0</v>
      </c>
    </row>
    <row r="561" spans="1:82">
      <c r="A561" s="70" t="s">
        <v>2310</v>
      </c>
      <c r="B561" s="70">
        <v>228</v>
      </c>
      <c r="C561" s="70">
        <v>7</v>
      </c>
      <c r="D561" s="70">
        <v>14</v>
      </c>
      <c r="E561" s="70">
        <v>2010</v>
      </c>
      <c r="F561" s="70" t="s">
        <v>177</v>
      </c>
      <c r="G561" s="70" t="s">
        <v>2303</v>
      </c>
      <c r="H561" s="70" t="s">
        <v>2304</v>
      </c>
      <c r="I561" s="148"/>
      <c r="J561" s="71">
        <v>104.08311391140511</v>
      </c>
      <c r="K561" s="71">
        <v>8.3996477016310322</v>
      </c>
      <c r="L561" s="71">
        <v>38.647102727783547</v>
      </c>
      <c r="M561" s="71">
        <v>163.55586716320511</v>
      </c>
      <c r="N561" s="71">
        <v>147.2347745792903</v>
      </c>
      <c r="O561" s="71">
        <v>60.574139659337852</v>
      </c>
      <c r="P561" s="71">
        <v>59.303939317561998</v>
      </c>
      <c r="Q561" s="71">
        <v>3.59089830208391</v>
      </c>
      <c r="R561" s="71">
        <v>3.299609070576246</v>
      </c>
      <c r="S561" s="71">
        <v>4.5466995183281238</v>
      </c>
      <c r="T561" s="72"/>
      <c r="U561" s="71">
        <v>5579375</v>
      </c>
      <c r="V561" s="71">
        <v>2616</v>
      </c>
      <c r="W561" s="71">
        <v>689</v>
      </c>
      <c r="X561" s="71">
        <v>23953</v>
      </c>
      <c r="Y561" s="71">
        <v>26173</v>
      </c>
      <c r="Z561" s="71">
        <v>30764</v>
      </c>
      <c r="AA561" s="71">
        <v>11638</v>
      </c>
      <c r="AB561" s="71">
        <v>59023</v>
      </c>
      <c r="AC561" s="71">
        <v>576206</v>
      </c>
      <c r="AD561" s="71">
        <v>4.5466995183281238</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9.9480000000000004</v>
      </c>
      <c r="BK561" s="71">
        <v>321</v>
      </c>
      <c r="BL561" s="71">
        <v>23.427</v>
      </c>
      <c r="BM561" s="71">
        <v>0</v>
      </c>
      <c r="BN561" s="72"/>
      <c r="BO561" s="71">
        <v>0</v>
      </c>
      <c r="BP561" s="71">
        <v>0</v>
      </c>
      <c r="BQ561" s="71">
        <v>2</v>
      </c>
      <c r="BR561" s="71">
        <v>1</v>
      </c>
      <c r="BS561" s="71">
        <v>4</v>
      </c>
      <c r="BT561" s="71">
        <v>0</v>
      </c>
      <c r="BU561"/>
      <c r="BV561" s="70">
        <v>342.375</v>
      </c>
      <c r="BW561" s="70">
        <v>0</v>
      </c>
      <c r="BX561" s="70">
        <v>0</v>
      </c>
      <c r="BY561" s="70">
        <v>0</v>
      </c>
      <c r="BZ561" s="70">
        <v>12</v>
      </c>
      <c r="CA561" s="70">
        <v>0</v>
      </c>
      <c r="CB561" s="70">
        <v>0</v>
      </c>
      <c r="CC561" s="70">
        <v>0</v>
      </c>
      <c r="CD561" s="70">
        <v>0</v>
      </c>
    </row>
    <row r="562" spans="1:82">
      <c r="A562" s="70" t="s">
        <v>2311</v>
      </c>
      <c r="B562" s="70">
        <v>229</v>
      </c>
      <c r="C562" s="70">
        <v>8</v>
      </c>
      <c r="D562" s="70">
        <v>14</v>
      </c>
      <c r="E562" s="70">
        <v>2011</v>
      </c>
      <c r="F562" s="70" t="s">
        <v>178</v>
      </c>
      <c r="G562" s="70" t="s">
        <v>2303</v>
      </c>
      <c r="H562" s="70" t="s">
        <v>2304</v>
      </c>
      <c r="I562" s="148"/>
      <c r="J562" s="71">
        <v>83.26358718141806</v>
      </c>
      <c r="K562" s="71">
        <v>8.5403382155459102</v>
      </c>
      <c r="L562" s="71">
        <v>40.426813491530567</v>
      </c>
      <c r="M562" s="71">
        <v>148.5453256736842</v>
      </c>
      <c r="N562" s="71">
        <v>136.80839769244011</v>
      </c>
      <c r="O562" s="71">
        <v>59.927881614618798</v>
      </c>
      <c r="P562" s="71">
        <v>56.833037123148777</v>
      </c>
      <c r="Q562" s="71">
        <v>4.0991111887927199</v>
      </c>
      <c r="R562" s="71">
        <v>3.6794591760374118</v>
      </c>
      <c r="S562" s="71">
        <v>5.1603012849652821</v>
      </c>
      <c r="T562" s="72"/>
      <c r="U562" s="71">
        <v>4930272</v>
      </c>
      <c r="V562" s="71">
        <v>2616</v>
      </c>
      <c r="W562" s="71">
        <v>689</v>
      </c>
      <c r="X562" s="71">
        <v>23953</v>
      </c>
      <c r="Y562" s="71">
        <v>26329</v>
      </c>
      <c r="Z562" s="71">
        <v>31097</v>
      </c>
      <c r="AA562" s="71">
        <v>11485</v>
      </c>
      <c r="AB562" s="71">
        <v>58411</v>
      </c>
      <c r="AC562" s="71">
        <v>641476</v>
      </c>
      <c r="AD562" s="71">
        <v>5.1603012849652821</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11.292999999999999</v>
      </c>
      <c r="BK562" s="71">
        <v>283.49799999999999</v>
      </c>
      <c r="BL562" s="71">
        <v>20.138000000000002</v>
      </c>
      <c r="BM562" s="71">
        <v>0</v>
      </c>
      <c r="BN562" s="72"/>
      <c r="BO562" s="71">
        <v>0</v>
      </c>
      <c r="BP562" s="71">
        <v>0</v>
      </c>
      <c r="BQ562" s="71">
        <v>2</v>
      </c>
      <c r="BR562" s="71">
        <v>1</v>
      </c>
      <c r="BS562" s="71">
        <v>4</v>
      </c>
      <c r="BT562" s="71">
        <v>0</v>
      </c>
      <c r="BU562"/>
      <c r="BV562" s="70">
        <v>304.26400000000001</v>
      </c>
      <c r="BW562" s="70">
        <v>0</v>
      </c>
      <c r="BX562" s="70">
        <v>0</v>
      </c>
      <c r="BY562" s="70">
        <v>0</v>
      </c>
      <c r="BZ562" s="70">
        <v>10.664999999999999</v>
      </c>
      <c r="CA562" s="70">
        <v>0</v>
      </c>
      <c r="CB562" s="70">
        <v>0</v>
      </c>
      <c r="CC562" s="70">
        <v>0</v>
      </c>
      <c r="CD562" s="70">
        <v>0</v>
      </c>
    </row>
    <row r="563" spans="1:82">
      <c r="A563" s="70" t="s">
        <v>2312</v>
      </c>
      <c r="B563" s="70">
        <v>230</v>
      </c>
      <c r="C563" s="70">
        <v>9</v>
      </c>
      <c r="D563" s="70">
        <v>14</v>
      </c>
      <c r="E563" s="70">
        <v>2012</v>
      </c>
      <c r="F563" s="70" t="s">
        <v>179</v>
      </c>
      <c r="G563" s="70" t="s">
        <v>2303</v>
      </c>
      <c r="H563" s="70" t="s">
        <v>2304</v>
      </c>
      <c r="I563" s="148"/>
      <c r="J563" s="71">
        <v>114.4411305638092</v>
      </c>
      <c r="K563" s="71">
        <v>8.0211656586194664</v>
      </c>
      <c r="L563" s="71">
        <v>39.242622379584411</v>
      </c>
      <c r="M563" s="71">
        <v>153.3135742167444</v>
      </c>
      <c r="N563" s="71">
        <v>155.42230073671189</v>
      </c>
      <c r="O563" s="71">
        <v>59.896051323936646</v>
      </c>
      <c r="P563" s="71">
        <v>56.001814945652328</v>
      </c>
      <c r="Q563" s="71">
        <v>4.4621412550636697</v>
      </c>
      <c r="R563" s="71">
        <v>3.1903578162598509</v>
      </c>
      <c r="S563" s="71">
        <v>3.7340507720215932</v>
      </c>
      <c r="T563" s="72"/>
      <c r="U563" s="71">
        <v>6282383</v>
      </c>
      <c r="V563" s="71">
        <v>2616</v>
      </c>
      <c r="W563" s="71">
        <v>689</v>
      </c>
      <c r="X563" s="71">
        <v>23953</v>
      </c>
      <c r="Y563" s="71">
        <v>26783</v>
      </c>
      <c r="Z563" s="71">
        <v>31327</v>
      </c>
      <c r="AA563" s="71">
        <v>11253</v>
      </c>
      <c r="AB563" s="71">
        <v>58523</v>
      </c>
      <c r="AC563" s="71">
        <v>541800</v>
      </c>
      <c r="AD563" s="71">
        <v>3.7340507720215932</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20.907</v>
      </c>
      <c r="BK563" s="71">
        <v>268.74200000000002</v>
      </c>
      <c r="BL563" s="71">
        <v>18.887</v>
      </c>
      <c r="BM563" s="71">
        <v>0</v>
      </c>
      <c r="BN563" s="72"/>
      <c r="BO563" s="71">
        <v>0</v>
      </c>
      <c r="BP563" s="71">
        <v>0</v>
      </c>
      <c r="BQ563" s="71">
        <v>3</v>
      </c>
      <c r="BR563" s="71">
        <v>1</v>
      </c>
      <c r="BS563" s="71">
        <v>4</v>
      </c>
      <c r="BT563" s="71">
        <v>0</v>
      </c>
      <c r="BU563"/>
      <c r="BV563" s="70">
        <v>298.38400000000001</v>
      </c>
      <c r="BW563" s="70">
        <v>0</v>
      </c>
      <c r="BX563" s="70">
        <v>0</v>
      </c>
      <c r="BY563" s="70">
        <v>0</v>
      </c>
      <c r="BZ563" s="70">
        <v>10.151999999999999</v>
      </c>
      <c r="CA563" s="70">
        <v>0</v>
      </c>
      <c r="CB563" s="70">
        <v>0</v>
      </c>
      <c r="CC563" s="70">
        <v>0</v>
      </c>
      <c r="CD563" s="70">
        <v>0</v>
      </c>
    </row>
    <row r="564" spans="1:82">
      <c r="A564" s="70" t="s">
        <v>2313</v>
      </c>
      <c r="B564" s="70">
        <v>231</v>
      </c>
      <c r="C564" s="70">
        <v>10</v>
      </c>
      <c r="D564" s="70">
        <v>14</v>
      </c>
      <c r="E564" s="70">
        <v>2013</v>
      </c>
      <c r="F564" s="70" t="s">
        <v>180</v>
      </c>
      <c r="G564" s="70" t="s">
        <v>2303</v>
      </c>
      <c r="H564" s="70" t="s">
        <v>2304</v>
      </c>
      <c r="I564" s="148"/>
      <c r="J564" s="71">
        <v>107.7431751088711</v>
      </c>
      <c r="K564" s="71">
        <v>6.7341513782613509</v>
      </c>
      <c r="L564" s="71">
        <v>35.521004978875332</v>
      </c>
      <c r="M564" s="71">
        <v>148.72258607556111</v>
      </c>
      <c r="N564" s="71">
        <v>136.0455682615015</v>
      </c>
      <c r="O564" s="71">
        <v>58.383000539399042</v>
      </c>
      <c r="P564" s="71">
        <v>55.808205712981263</v>
      </c>
      <c r="Q564" s="71">
        <v>4.5086299850165101</v>
      </c>
      <c r="R564" s="71">
        <v>3.1728856725666108</v>
      </c>
      <c r="S564" s="71">
        <v>5.6240890730546322</v>
      </c>
      <c r="T564" s="72"/>
      <c r="U564" s="71">
        <v>6218837</v>
      </c>
      <c r="V564" s="71">
        <v>2616</v>
      </c>
      <c r="W564" s="71">
        <v>689</v>
      </c>
      <c r="X564" s="71">
        <v>23953</v>
      </c>
      <c r="Y564" s="71">
        <v>26894</v>
      </c>
      <c r="Z564" s="71">
        <v>31899</v>
      </c>
      <c r="AA564" s="71">
        <v>11172</v>
      </c>
      <c r="AB564" s="71">
        <v>58285</v>
      </c>
      <c r="AC564" s="71">
        <v>525975</v>
      </c>
      <c r="AD564" s="71">
        <v>5.6240890730546322</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25.292000000000002</v>
      </c>
      <c r="BK564" s="71">
        <v>270.42</v>
      </c>
      <c r="BL564" s="71">
        <v>14.34</v>
      </c>
      <c r="BM564" s="71">
        <v>0</v>
      </c>
      <c r="BN564" s="72"/>
      <c r="BO564" s="71">
        <v>0</v>
      </c>
      <c r="BP564" s="71">
        <v>0</v>
      </c>
      <c r="BQ564" s="71">
        <v>3</v>
      </c>
      <c r="BR564" s="71">
        <v>1</v>
      </c>
      <c r="BS564" s="71">
        <v>3</v>
      </c>
      <c r="BT564" s="71">
        <v>0</v>
      </c>
      <c r="BU564"/>
      <c r="BV564" s="70">
        <v>300.14800000000002</v>
      </c>
      <c r="BW564" s="70">
        <v>0</v>
      </c>
      <c r="BX564" s="70">
        <v>0</v>
      </c>
      <c r="BY564" s="70">
        <v>0</v>
      </c>
      <c r="BZ564" s="70">
        <v>9.9039999999999999</v>
      </c>
      <c r="CA564" s="70">
        <v>0</v>
      </c>
      <c r="CB564" s="70">
        <v>0</v>
      </c>
      <c r="CC564" s="70">
        <v>0</v>
      </c>
      <c r="CD564" s="70">
        <v>0</v>
      </c>
    </row>
    <row r="565" spans="1:82">
      <c r="A565" s="70" t="s">
        <v>2314</v>
      </c>
      <c r="B565" s="70">
        <v>232</v>
      </c>
      <c r="C565" s="70">
        <v>11</v>
      </c>
      <c r="D565" s="70">
        <v>14</v>
      </c>
      <c r="E565" s="70">
        <v>2014</v>
      </c>
      <c r="F565" s="70" t="s">
        <v>181</v>
      </c>
      <c r="G565" s="70" t="s">
        <v>2303</v>
      </c>
      <c r="H565" s="70" t="s">
        <v>2304</v>
      </c>
      <c r="I565" s="148"/>
      <c r="J565" s="71">
        <v>109.7122621264446</v>
      </c>
      <c r="K565" s="71">
        <v>6.9516392693973854</v>
      </c>
      <c r="L565" s="71">
        <v>34.637602411365933</v>
      </c>
      <c r="M565" s="71">
        <v>154.27326611417709</v>
      </c>
      <c r="N565" s="71">
        <v>136.56500591467761</v>
      </c>
      <c r="O565" s="71">
        <v>55.606505217040443</v>
      </c>
      <c r="P565" s="71">
        <v>55.636325969351276</v>
      </c>
      <c r="Q565" s="71">
        <v>4.2677981221024304</v>
      </c>
      <c r="R565" s="71">
        <v>3.4623754316606981</v>
      </c>
      <c r="S565" s="71">
        <v>4.5029653090187969</v>
      </c>
      <c r="T565" s="72"/>
      <c r="U565" s="71">
        <v>6540386</v>
      </c>
      <c r="V565" s="71">
        <v>2345</v>
      </c>
      <c r="W565" s="71">
        <v>624</v>
      </c>
      <c r="X565" s="71">
        <v>22668</v>
      </c>
      <c r="Y565" s="71">
        <v>26826</v>
      </c>
      <c r="Z565" s="71">
        <v>31999</v>
      </c>
      <c r="AA565" s="71">
        <v>11080</v>
      </c>
      <c r="AB565" s="71">
        <v>57504</v>
      </c>
      <c r="AC565" s="71">
        <v>575769</v>
      </c>
      <c r="AD565" s="71">
        <v>4.5029653090187969</v>
      </c>
      <c r="AE565" s="72"/>
      <c r="AF565" s="71"/>
      <c r="AG565" s="71"/>
      <c r="AH565" s="71"/>
      <c r="AI565" s="71"/>
      <c r="AJ565" s="71"/>
      <c r="AK565" s="71"/>
      <c r="AL565" s="71"/>
      <c r="AM565" s="71"/>
      <c r="AN565" s="71"/>
      <c r="AO565" s="71"/>
      <c r="AP565" s="71"/>
      <c r="AQ565" s="72"/>
      <c r="AR565" s="71">
        <v>920</v>
      </c>
      <c r="AS565" s="71">
        <v>97</v>
      </c>
      <c r="AT565" s="71">
        <v>2</v>
      </c>
      <c r="AU565" s="71">
        <v>0</v>
      </c>
      <c r="AV565" s="71">
        <v>0</v>
      </c>
      <c r="AW565" s="71">
        <v>0</v>
      </c>
      <c r="AX565" s="71"/>
      <c r="AY565" s="72"/>
      <c r="AZ565" s="71">
        <v>3829.212</v>
      </c>
      <c r="BA565" s="71">
        <v>6685.6</v>
      </c>
      <c r="BB565" s="71">
        <v>3450</v>
      </c>
      <c r="BC565" s="71">
        <v>0</v>
      </c>
      <c r="BD565" s="71">
        <v>0</v>
      </c>
      <c r="BE565" s="71">
        <v>0</v>
      </c>
      <c r="BF565" s="71"/>
      <c r="BG565" s="72"/>
      <c r="BH565" s="71">
        <v>0</v>
      </c>
      <c r="BI565" s="71">
        <v>0</v>
      </c>
      <c r="BJ565" s="71">
        <v>23.507000000000001</v>
      </c>
      <c r="BK565" s="71">
        <v>348.43200000000002</v>
      </c>
      <c r="BL565" s="71">
        <v>28.998999999999999</v>
      </c>
      <c r="BM565" s="71">
        <v>0</v>
      </c>
      <c r="BN565" s="72"/>
      <c r="BO565" s="71">
        <v>0</v>
      </c>
      <c r="BP565" s="71">
        <v>0</v>
      </c>
      <c r="BQ565" s="71">
        <v>3</v>
      </c>
      <c r="BR565" s="71">
        <v>1</v>
      </c>
      <c r="BS565" s="71">
        <v>5</v>
      </c>
      <c r="BT565" s="71">
        <v>0</v>
      </c>
      <c r="BU565"/>
      <c r="BV565" s="70">
        <v>387.822</v>
      </c>
      <c r="BW565" s="70">
        <v>0</v>
      </c>
      <c r="BX565" s="70">
        <v>0</v>
      </c>
      <c r="BY565" s="70">
        <v>0</v>
      </c>
      <c r="BZ565" s="70">
        <v>13.116</v>
      </c>
      <c r="CA565" s="70">
        <v>0</v>
      </c>
      <c r="CB565" s="70">
        <v>0</v>
      </c>
      <c r="CC565" s="70">
        <v>0</v>
      </c>
      <c r="CD565" s="70">
        <v>0</v>
      </c>
    </row>
    <row r="566" spans="1:82">
      <c r="A566" s="70" t="s">
        <v>2315</v>
      </c>
      <c r="B566" s="70">
        <v>233</v>
      </c>
      <c r="C566" s="70">
        <v>12</v>
      </c>
      <c r="D566" s="70">
        <v>14</v>
      </c>
      <c r="E566" s="70">
        <v>2015</v>
      </c>
      <c r="F566" s="70" t="s">
        <v>182</v>
      </c>
      <c r="G566" s="70" t="s">
        <v>2303</v>
      </c>
      <c r="H566" s="70" t="s">
        <v>2304</v>
      </c>
      <c r="I566" s="148"/>
      <c r="J566" s="71">
        <v>110.70095194484109</v>
      </c>
      <c r="K566" s="71">
        <v>6.623611086197319</v>
      </c>
      <c r="L566" s="71">
        <v>33.173960416134292</v>
      </c>
      <c r="M566" s="71">
        <v>219.06438134791759</v>
      </c>
      <c r="N566" s="71">
        <v>116.5837112969563</v>
      </c>
      <c r="O566" s="71">
        <v>55.045472551527659</v>
      </c>
      <c r="P566" s="71">
        <v>55.082271670004644</v>
      </c>
      <c r="Q566" s="71">
        <v>4.1216650612823198</v>
      </c>
      <c r="R566" s="71">
        <v>4.9088628090120938</v>
      </c>
      <c r="S566" s="71">
        <v>4.1625508215655866</v>
      </c>
      <c r="T566" s="72"/>
      <c r="U566" s="71">
        <v>6938205</v>
      </c>
      <c r="V566" s="71">
        <v>2345</v>
      </c>
      <c r="W566" s="71">
        <v>624</v>
      </c>
      <c r="X566" s="71">
        <v>22668</v>
      </c>
      <c r="Y566" s="71">
        <v>26801</v>
      </c>
      <c r="Z566" s="71">
        <v>31981</v>
      </c>
      <c r="AA566" s="71">
        <v>10961</v>
      </c>
      <c r="AB566" s="71">
        <v>56730</v>
      </c>
      <c r="AC566" s="71">
        <v>839090</v>
      </c>
      <c r="AD566" s="71">
        <v>4.1625508215655866</v>
      </c>
      <c r="AE566" s="72"/>
      <c r="AF566" s="71">
        <v>114368579.4533747</v>
      </c>
      <c r="AG566" s="71">
        <v>4290358.5947958976</v>
      </c>
      <c r="AH566" s="71">
        <v>3044201.5761373742</v>
      </c>
      <c r="AI566" s="71">
        <v>245490197.3245157</v>
      </c>
      <c r="AJ566" s="71">
        <v>143665967.6110636</v>
      </c>
      <c r="AK566" s="71">
        <v>0</v>
      </c>
      <c r="AL566" s="71">
        <v>0</v>
      </c>
      <c r="AM566" s="71">
        <v>7774608.5266003506</v>
      </c>
      <c r="AN566" s="71">
        <v>0</v>
      </c>
      <c r="AO566" s="71">
        <v>0</v>
      </c>
      <c r="AP566" s="71">
        <v>518633913.08648765</v>
      </c>
      <c r="AQ566" s="72"/>
      <c r="AR566" s="71">
        <v>986</v>
      </c>
      <c r="AS566" s="71">
        <v>125</v>
      </c>
      <c r="AT566" s="71">
        <v>2</v>
      </c>
      <c r="AU566" s="71">
        <v>0</v>
      </c>
      <c r="AV566" s="71">
        <v>0</v>
      </c>
      <c r="AW566" s="71">
        <v>0</v>
      </c>
      <c r="AX566" s="71"/>
      <c r="AY566" s="72"/>
      <c r="AZ566" s="71">
        <v>4189.2610000000004</v>
      </c>
      <c r="BA566" s="71">
        <v>32701.9</v>
      </c>
      <c r="BB566" s="71">
        <v>3450</v>
      </c>
      <c r="BC566" s="71">
        <v>0</v>
      </c>
      <c r="BD566" s="71">
        <v>0</v>
      </c>
      <c r="BE566" s="71">
        <v>0</v>
      </c>
      <c r="BF566" s="71"/>
      <c r="BG566" s="72"/>
      <c r="BH566" s="71">
        <v>0</v>
      </c>
      <c r="BI566" s="71">
        <v>0</v>
      </c>
      <c r="BJ566" s="71">
        <v>22.873000000000001</v>
      </c>
      <c r="BK566" s="71">
        <v>261.339</v>
      </c>
      <c r="BL566" s="71">
        <v>25.462</v>
      </c>
      <c r="BM566" s="71">
        <v>0</v>
      </c>
      <c r="BN566" s="72"/>
      <c r="BO566" s="71">
        <v>0</v>
      </c>
      <c r="BP566" s="71">
        <v>0</v>
      </c>
      <c r="BQ566" s="71">
        <v>3</v>
      </c>
      <c r="BR566" s="71">
        <v>1</v>
      </c>
      <c r="BS566" s="71">
        <v>4</v>
      </c>
      <c r="BT566" s="71">
        <v>0</v>
      </c>
      <c r="BU566"/>
      <c r="BV566" s="70">
        <v>300.25900000000001</v>
      </c>
      <c r="BW566" s="70">
        <v>0</v>
      </c>
      <c r="BX566" s="70">
        <v>0</v>
      </c>
      <c r="BY566" s="70">
        <v>0</v>
      </c>
      <c r="BZ566" s="70">
        <v>9.4149999999999991</v>
      </c>
      <c r="CA566" s="70">
        <v>0</v>
      </c>
      <c r="CB566" s="70">
        <v>0</v>
      </c>
      <c r="CC566" s="70">
        <v>0</v>
      </c>
      <c r="CD566" s="70">
        <v>0</v>
      </c>
    </row>
    <row r="567" spans="1:82">
      <c r="A567" s="70" t="s">
        <v>2316</v>
      </c>
      <c r="B567" s="70">
        <v>234</v>
      </c>
      <c r="C567" s="70">
        <v>13</v>
      </c>
      <c r="D567" s="70">
        <v>14</v>
      </c>
      <c r="E567" s="70">
        <v>2016</v>
      </c>
      <c r="F567" s="70" t="s">
        <v>155</v>
      </c>
      <c r="G567" s="70" t="s">
        <v>2303</v>
      </c>
      <c r="H567" s="70" t="s">
        <v>2304</v>
      </c>
      <c r="I567" s="148"/>
      <c r="J567" s="71">
        <v>102.88335711182236</v>
      </c>
      <c r="K567" s="71">
        <v>6.5046386174420467</v>
      </c>
      <c r="L567" s="71">
        <v>33.111498437168841</v>
      </c>
      <c r="M567" s="71">
        <v>130.84455927776418</v>
      </c>
      <c r="N567" s="71">
        <v>125.0875950512069</v>
      </c>
      <c r="O567" s="71">
        <v>54.592965939499535</v>
      </c>
      <c r="P567" s="71">
        <v>54.014411740953008</v>
      </c>
      <c r="Q567" s="71">
        <v>3.9583601048428947</v>
      </c>
      <c r="R567" s="71">
        <v>3.4976244015345412</v>
      </c>
      <c r="S567" s="71">
        <v>3.4249380601261263</v>
      </c>
      <c r="T567" s="72"/>
      <c r="U567" s="71">
        <v>6743607.0000000009</v>
      </c>
      <c r="V567" s="71">
        <v>2345</v>
      </c>
      <c r="W567" s="71">
        <v>624</v>
      </c>
      <c r="X567" s="71">
        <v>22668</v>
      </c>
      <c r="Y567" s="71">
        <v>26706</v>
      </c>
      <c r="Z567" s="71">
        <v>32108</v>
      </c>
      <c r="AA567" s="71">
        <v>11117</v>
      </c>
      <c r="AB567" s="71">
        <v>56042</v>
      </c>
      <c r="AC567" s="71">
        <v>597359.81898608978</v>
      </c>
      <c r="AD567" s="71">
        <v>3.4249380601261259</v>
      </c>
      <c r="AE567" s="72"/>
      <c r="AF567" s="71">
        <v>108083248.8820288</v>
      </c>
      <c r="AG567" s="71">
        <v>4100849.1676889039</v>
      </c>
      <c r="AH567" s="71">
        <v>2200035.532777858</v>
      </c>
      <c r="AI567" s="71">
        <v>151694113.96550831</v>
      </c>
      <c r="AJ567" s="71">
        <v>151405824.7138277</v>
      </c>
      <c r="AK567" s="71">
        <v>0</v>
      </c>
      <c r="AL567" s="71">
        <v>0</v>
      </c>
      <c r="AM567" s="71">
        <v>7686287.8684922932</v>
      </c>
      <c r="AN567" s="71">
        <v>0</v>
      </c>
      <c r="AO567" s="71">
        <v>0</v>
      </c>
      <c r="AP567" s="71">
        <v>425170360.13032389</v>
      </c>
      <c r="AQ567" s="72"/>
      <c r="AR567" s="71">
        <v>1049</v>
      </c>
      <c r="AS567" s="71">
        <v>142</v>
      </c>
      <c r="AT567" s="71">
        <v>3</v>
      </c>
      <c r="AU567" s="71">
        <v>0</v>
      </c>
      <c r="AV567" s="71">
        <v>0</v>
      </c>
      <c r="AW567" s="71">
        <v>0</v>
      </c>
      <c r="AX567" s="71"/>
      <c r="AY567" s="72"/>
      <c r="AZ567" s="71">
        <v>4531.1010000000006</v>
      </c>
      <c r="BA567" s="71">
        <v>45959.1</v>
      </c>
      <c r="BB567" s="71">
        <v>51880</v>
      </c>
      <c r="BC567" s="71">
        <v>0</v>
      </c>
      <c r="BD567" s="71">
        <v>0</v>
      </c>
      <c r="BE567" s="71">
        <v>0</v>
      </c>
      <c r="BF567" s="71"/>
      <c r="BG567" s="72"/>
      <c r="BH567" s="71">
        <v>0</v>
      </c>
      <c r="BI567" s="71">
        <v>0</v>
      </c>
      <c r="BJ567" s="71">
        <v>22.157</v>
      </c>
      <c r="BK567" s="71">
        <v>318.52499999999998</v>
      </c>
      <c r="BL567" s="71">
        <v>23.798999999999999</v>
      </c>
      <c r="BM567" s="71">
        <v>0</v>
      </c>
      <c r="BN567" s="72"/>
      <c r="BO567" s="71">
        <v>0</v>
      </c>
      <c r="BP567" s="71">
        <v>0</v>
      </c>
      <c r="BQ567" s="71">
        <v>3</v>
      </c>
      <c r="BR567" s="71">
        <v>1</v>
      </c>
      <c r="BS567" s="71">
        <v>4</v>
      </c>
      <c r="BT567" s="71">
        <v>0</v>
      </c>
      <c r="BU567"/>
      <c r="BV567" s="70">
        <v>352.822</v>
      </c>
      <c r="BW567" s="70">
        <v>0</v>
      </c>
      <c r="BX567" s="70">
        <v>0</v>
      </c>
      <c r="BY567" s="70">
        <v>0</v>
      </c>
      <c r="BZ567" s="70">
        <v>11.659000000000001</v>
      </c>
      <c r="CA567" s="70">
        <v>0</v>
      </c>
      <c r="CB567" s="70">
        <v>0</v>
      </c>
      <c r="CC567" s="70">
        <v>0</v>
      </c>
      <c r="CD567" s="70">
        <v>0</v>
      </c>
    </row>
    <row r="568" spans="1:82">
      <c r="A568" s="70" t="s">
        <v>2317</v>
      </c>
      <c r="B568" s="70">
        <v>235</v>
      </c>
      <c r="C568" s="70">
        <v>14</v>
      </c>
      <c r="D568" s="70">
        <v>14</v>
      </c>
      <c r="E568" s="70">
        <v>2017</v>
      </c>
      <c r="F568" s="70" t="s">
        <v>156</v>
      </c>
      <c r="G568" s="70" t="s">
        <v>2303</v>
      </c>
      <c r="H568" s="70" t="s">
        <v>2304</v>
      </c>
      <c r="I568" s="148"/>
      <c r="J568" s="71">
        <v>102.97408877742492</v>
      </c>
      <c r="K568" s="71">
        <v>6.443443350184789</v>
      </c>
      <c r="L568" s="71">
        <v>38.755479568494451</v>
      </c>
      <c r="M568" s="71">
        <v>118.65177516373795</v>
      </c>
      <c r="N568" s="71">
        <v>137.65166383902564</v>
      </c>
      <c r="O568" s="71">
        <v>53.713846645362665</v>
      </c>
      <c r="P568" s="71">
        <v>53.450164321806078</v>
      </c>
      <c r="Q568" s="71">
        <v>3.76744270557688</v>
      </c>
      <c r="R568" s="71">
        <v>3.0757498569480299</v>
      </c>
      <c r="S568" s="71">
        <v>3.7159432327519228</v>
      </c>
      <c r="T568" s="72"/>
      <c r="U568" s="71">
        <v>6752103</v>
      </c>
      <c r="V568" s="71">
        <v>2345</v>
      </c>
      <c r="W568" s="71">
        <v>624</v>
      </c>
      <c r="X568" s="71">
        <v>22668</v>
      </c>
      <c r="Y568" s="71">
        <v>26527</v>
      </c>
      <c r="Z568" s="71">
        <v>32115</v>
      </c>
      <c r="AA568" s="71">
        <v>11071</v>
      </c>
      <c r="AB568" s="71">
        <v>55158</v>
      </c>
      <c r="AC568" s="71">
        <v>535730.99999999988</v>
      </c>
      <c r="AD568" s="71">
        <v>3.7159432327519228</v>
      </c>
      <c r="AE568" s="72"/>
      <c r="AF568" s="71">
        <v>112576498.2406778</v>
      </c>
      <c r="AG568" s="71">
        <v>4117537.0298662232</v>
      </c>
      <c r="AH568" s="71">
        <v>4579169.596464688</v>
      </c>
      <c r="AI568" s="71">
        <v>143946402.0523102</v>
      </c>
      <c r="AJ568" s="71">
        <v>173947001.84797609</v>
      </c>
      <c r="AK568" s="71">
        <v>0</v>
      </c>
      <c r="AL568" s="71">
        <v>0</v>
      </c>
      <c r="AM568" s="71">
        <v>7576882.4870323166</v>
      </c>
      <c r="AN568" s="71">
        <v>0</v>
      </c>
      <c r="AO568" s="71">
        <v>0</v>
      </c>
      <c r="AP568" s="71">
        <v>446743491.2543273</v>
      </c>
      <c r="AQ568" s="72"/>
      <c r="AR568" s="71">
        <v>1090</v>
      </c>
      <c r="AS568" s="71">
        <v>156</v>
      </c>
      <c r="AT568" s="71">
        <v>3</v>
      </c>
      <c r="AU568" s="71">
        <v>0</v>
      </c>
      <c r="AV568" s="71">
        <v>0</v>
      </c>
      <c r="AW568" s="71">
        <v>0</v>
      </c>
      <c r="AX568" s="71"/>
      <c r="AY568" s="72"/>
      <c r="AZ568" s="71">
        <v>4761.259</v>
      </c>
      <c r="BA568" s="71">
        <v>46369.9</v>
      </c>
      <c r="BB568" s="71">
        <v>51880</v>
      </c>
      <c r="BC568" s="71">
        <v>0</v>
      </c>
      <c r="BD568" s="71">
        <v>0</v>
      </c>
      <c r="BE568" s="71">
        <v>0</v>
      </c>
      <c r="BF568" s="71"/>
      <c r="BG568" s="72"/>
      <c r="BH568" s="71">
        <v>0</v>
      </c>
      <c r="BI568" s="71">
        <v>0</v>
      </c>
      <c r="BJ568" s="71">
        <v>21.905000000000001</v>
      </c>
      <c r="BK568" s="71">
        <v>327.48200000000003</v>
      </c>
      <c r="BL568" s="71">
        <v>23.055</v>
      </c>
      <c r="BM568" s="71">
        <v>0</v>
      </c>
      <c r="BN568" s="72"/>
      <c r="BO568" s="71">
        <v>0</v>
      </c>
      <c r="BP568" s="71">
        <v>0</v>
      </c>
      <c r="BQ568" s="71">
        <v>3</v>
      </c>
      <c r="BR568" s="71">
        <v>1</v>
      </c>
      <c r="BS568" s="71">
        <v>4</v>
      </c>
      <c r="BT568" s="71">
        <v>0</v>
      </c>
      <c r="BU568"/>
      <c r="BV568" s="70">
        <v>360.47899999999998</v>
      </c>
      <c r="BW568" s="70">
        <v>0</v>
      </c>
      <c r="BX568" s="70">
        <v>0</v>
      </c>
      <c r="BY568" s="70">
        <v>0</v>
      </c>
      <c r="BZ568" s="70">
        <v>11.962999999999999</v>
      </c>
      <c r="CA568" s="70">
        <v>0</v>
      </c>
      <c r="CB568" s="70">
        <v>0</v>
      </c>
      <c r="CC568" s="70">
        <v>0</v>
      </c>
      <c r="CD568" s="70">
        <v>0</v>
      </c>
    </row>
    <row r="569" spans="1:82">
      <c r="A569" s="70" t="s">
        <v>2318</v>
      </c>
      <c r="B569" s="70">
        <v>236</v>
      </c>
      <c r="C569" s="70">
        <v>15</v>
      </c>
      <c r="D569" s="70">
        <v>14</v>
      </c>
      <c r="E569" s="70">
        <v>2018</v>
      </c>
      <c r="F569" s="70" t="s">
        <v>183</v>
      </c>
      <c r="G569" s="70" t="s">
        <v>2303</v>
      </c>
      <c r="H569" s="70" t="s">
        <v>2304</v>
      </c>
      <c r="I569" s="148"/>
      <c r="J569" s="71">
        <v>90.764986887853325</v>
      </c>
      <c r="K569" s="71">
        <v>5.9243834453287478</v>
      </c>
      <c r="L569" s="71">
        <v>35.273166531433851</v>
      </c>
      <c r="M569" s="71">
        <v>111.47784534525309</v>
      </c>
      <c r="N569" s="71">
        <v>108.76640665978144</v>
      </c>
      <c r="O569" s="71">
        <v>52.643959125415371</v>
      </c>
      <c r="P569" s="71">
        <v>53.243140890833011</v>
      </c>
      <c r="Q569" s="71">
        <v>3.4433539158794599</v>
      </c>
      <c r="R569" s="71">
        <v>2.3969898081633358</v>
      </c>
      <c r="S569" s="71">
        <v>4.5943304386707817</v>
      </c>
      <c r="T569" s="72"/>
      <c r="U569" s="71">
        <v>6855848</v>
      </c>
      <c r="V569" s="71">
        <v>2345</v>
      </c>
      <c r="W569" s="71">
        <v>624</v>
      </c>
      <c r="X569" s="71">
        <v>22668</v>
      </c>
      <c r="Y569" s="71">
        <v>26369</v>
      </c>
      <c r="Z569" s="71">
        <v>32078</v>
      </c>
      <c r="AA569" s="71">
        <v>11139</v>
      </c>
      <c r="AB569" s="71">
        <v>54328</v>
      </c>
      <c r="AC569" s="71">
        <v>415869</v>
      </c>
      <c r="AD569" s="71">
        <v>4.5943304386707817</v>
      </c>
      <c r="AE569" s="72"/>
      <c r="AF569" s="71">
        <v>104791321.6437704</v>
      </c>
      <c r="AG569" s="71">
        <v>3673637.7501153741</v>
      </c>
      <c r="AH569" s="71">
        <v>4389866.2161964383</v>
      </c>
      <c r="AI569" s="71">
        <v>138950339.65878859</v>
      </c>
      <c r="AJ569" s="71">
        <v>145380049.06257379</v>
      </c>
      <c r="AK569" s="71">
        <v>0</v>
      </c>
      <c r="AL569" s="71">
        <v>0</v>
      </c>
      <c r="AM569" s="71">
        <v>7478309.5427424591</v>
      </c>
      <c r="AN569" s="71">
        <v>0</v>
      </c>
      <c r="AO569" s="71">
        <v>0</v>
      </c>
      <c r="AP569" s="71">
        <v>404663523.87418705</v>
      </c>
      <c r="AQ569" s="72"/>
      <c r="AR569" s="71">
        <v>1122</v>
      </c>
      <c r="AS569" s="71">
        <v>170</v>
      </c>
      <c r="AT569" s="71">
        <v>3</v>
      </c>
      <c r="AU569" s="71">
        <v>0</v>
      </c>
      <c r="AV569" s="71">
        <v>0</v>
      </c>
      <c r="AW569" s="71">
        <v>0</v>
      </c>
      <c r="AX569" s="71"/>
      <c r="AY569" s="72"/>
      <c r="AZ569" s="71">
        <v>4954.2950000000019</v>
      </c>
      <c r="BA569" s="71">
        <v>46679</v>
      </c>
      <c r="BB569" s="71">
        <v>51880</v>
      </c>
      <c r="BC569" s="71">
        <v>0</v>
      </c>
      <c r="BD569" s="71">
        <v>0</v>
      </c>
      <c r="BE569" s="71">
        <v>0</v>
      </c>
      <c r="BF569" s="71"/>
      <c r="BG569" s="72"/>
      <c r="BH569" s="71">
        <v>0</v>
      </c>
      <c r="BI569" s="71">
        <v>0</v>
      </c>
      <c r="BJ569" s="71">
        <v>17.273</v>
      </c>
      <c r="BK569" s="71">
        <v>270.39800000000002</v>
      </c>
      <c r="BL569" s="71">
        <v>21.069000000000003</v>
      </c>
      <c r="BM569" s="71">
        <v>0</v>
      </c>
      <c r="BN569" s="72"/>
      <c r="BO569" s="71">
        <v>0</v>
      </c>
      <c r="BP569" s="71">
        <v>0</v>
      </c>
      <c r="BQ569" s="71">
        <v>2</v>
      </c>
      <c r="BR569" s="71">
        <v>1</v>
      </c>
      <c r="BS569" s="71">
        <v>4</v>
      </c>
      <c r="BT569" s="71">
        <v>0</v>
      </c>
      <c r="BU569"/>
      <c r="BV569" s="70">
        <v>298.858</v>
      </c>
      <c r="BW569" s="70">
        <v>0</v>
      </c>
      <c r="BX569" s="70">
        <v>0</v>
      </c>
      <c r="BY569" s="70">
        <v>0</v>
      </c>
      <c r="BZ569" s="70">
        <v>9.8819999999999997</v>
      </c>
      <c r="CA569" s="70">
        <v>0</v>
      </c>
      <c r="CB569" s="70">
        <v>0</v>
      </c>
      <c r="CC569" s="70">
        <v>0</v>
      </c>
      <c r="CD569" s="70">
        <v>0</v>
      </c>
    </row>
    <row r="570" spans="1:82">
      <c r="A570" s="70" t="s">
        <v>2319</v>
      </c>
      <c r="B570" s="70">
        <v>237</v>
      </c>
      <c r="C570" s="70">
        <v>16</v>
      </c>
      <c r="D570" s="70">
        <v>14</v>
      </c>
      <c r="E570" s="70">
        <v>2019</v>
      </c>
      <c r="F570" s="70" t="s">
        <v>158</v>
      </c>
      <c r="G570" s="70" t="s">
        <v>2303</v>
      </c>
      <c r="H570" s="70" t="s">
        <v>2304</v>
      </c>
      <c r="I570" s="148"/>
      <c r="J570" s="71">
        <v>77.468863578054496</v>
      </c>
      <c r="K570" s="71">
        <v>5.3078239363574671</v>
      </c>
      <c r="L570" s="71">
        <v>35.388603230743989</v>
      </c>
      <c r="M570" s="71">
        <v>111.49345828095208</v>
      </c>
      <c r="N570" s="71">
        <v>100.16196224101502</v>
      </c>
      <c r="O570" s="71">
        <v>50.914677287994934</v>
      </c>
      <c r="P570" s="71">
        <v>52.248054541966276</v>
      </c>
      <c r="Q570" s="71">
        <v>3.2910060082801502</v>
      </c>
      <c r="R570" s="71">
        <v>2.9431315973807335</v>
      </c>
      <c r="S570" s="71">
        <v>4.3943451909594913</v>
      </c>
      <c r="T570" s="72"/>
      <c r="U570" s="71">
        <v>6612983</v>
      </c>
      <c r="V570" s="71">
        <v>2345</v>
      </c>
      <c r="W570" s="71">
        <v>624</v>
      </c>
      <c r="X570" s="71">
        <v>22668</v>
      </c>
      <c r="Y570" s="71">
        <v>26154</v>
      </c>
      <c r="Z570" s="71">
        <v>31876</v>
      </c>
      <c r="AA570" s="71">
        <v>10849</v>
      </c>
      <c r="AB570" s="71">
        <v>53330</v>
      </c>
      <c r="AC570" s="71">
        <v>518986</v>
      </c>
      <c r="AD570" s="71">
        <v>4.3943451909594913</v>
      </c>
      <c r="AE570" s="72"/>
      <c r="AF570" s="71">
        <v>98343581.68200168</v>
      </c>
      <c r="AG570" s="71">
        <v>3557604.4936264632</v>
      </c>
      <c r="AH570" s="71">
        <v>4605178.0668429397</v>
      </c>
      <c r="AI570" s="71">
        <v>158233267.19324309</v>
      </c>
      <c r="AJ570" s="71">
        <v>145632156.63255721</v>
      </c>
      <c r="AK570" s="71">
        <v>0</v>
      </c>
      <c r="AL570" s="71">
        <v>0</v>
      </c>
      <c r="AM570" s="71">
        <v>7263144.5319749443</v>
      </c>
      <c r="AN570" s="71">
        <v>0</v>
      </c>
      <c r="AO570" s="71">
        <v>0</v>
      </c>
      <c r="AP570" s="71">
        <v>417634932.60024637</v>
      </c>
      <c r="AQ570" s="72"/>
      <c r="AR570" s="71">
        <v>1163</v>
      </c>
      <c r="AS570" s="71">
        <v>180</v>
      </c>
      <c r="AT570" s="71">
        <v>3</v>
      </c>
      <c r="AU570" s="71">
        <v>1</v>
      </c>
      <c r="AV570" s="71">
        <v>0</v>
      </c>
      <c r="AW570" s="71">
        <v>0</v>
      </c>
      <c r="AX570" s="71"/>
      <c r="AY570" s="72"/>
      <c r="AZ570" s="71">
        <v>5204.6800000000021</v>
      </c>
      <c r="BA570" s="71">
        <v>47067.1</v>
      </c>
      <c r="BB570" s="71">
        <v>51880</v>
      </c>
      <c r="BC570" s="71">
        <v>199</v>
      </c>
      <c r="BD570" s="71">
        <v>0</v>
      </c>
      <c r="BE570" s="71">
        <v>0</v>
      </c>
      <c r="BF570" s="71"/>
      <c r="BG570" s="72"/>
      <c r="BH570" s="71">
        <v>0</v>
      </c>
      <c r="BI570" s="71">
        <v>0</v>
      </c>
      <c r="BJ570" s="71">
        <v>15.88</v>
      </c>
      <c r="BK570" s="71">
        <v>327.59100000000001</v>
      </c>
      <c r="BL570" s="71">
        <v>19.701999999999998</v>
      </c>
      <c r="BM570" s="71">
        <v>0</v>
      </c>
      <c r="BN570" s="72"/>
      <c r="BO570" s="71">
        <v>0</v>
      </c>
      <c r="BP570" s="71">
        <v>0</v>
      </c>
      <c r="BQ570" s="71">
        <v>2</v>
      </c>
      <c r="BR570" s="71">
        <v>1</v>
      </c>
      <c r="BS570" s="71">
        <v>4</v>
      </c>
      <c r="BT570" s="71">
        <v>0</v>
      </c>
      <c r="BU570"/>
      <c r="BV570" s="70">
        <v>351.28699999999998</v>
      </c>
      <c r="BW570" s="70">
        <v>0</v>
      </c>
      <c r="BX570" s="70">
        <v>0</v>
      </c>
      <c r="BY570" s="70">
        <v>0</v>
      </c>
      <c r="BZ570" s="70">
        <v>11.885999999999999</v>
      </c>
      <c r="CA570" s="70">
        <v>0</v>
      </c>
      <c r="CB570" s="70">
        <v>0</v>
      </c>
      <c r="CC570" s="70">
        <v>0</v>
      </c>
      <c r="CD570" s="70">
        <v>0</v>
      </c>
    </row>
    <row r="571" spans="1:82">
      <c r="A571" s="70" t="s">
        <v>2320</v>
      </c>
      <c r="B571" s="70">
        <v>238</v>
      </c>
      <c r="C571" s="70">
        <v>17</v>
      </c>
      <c r="D571" s="70">
        <v>14</v>
      </c>
      <c r="E571" s="70">
        <v>2020</v>
      </c>
      <c r="F571" s="70" t="s">
        <v>159</v>
      </c>
      <c r="G571" s="70" t="s">
        <v>2303</v>
      </c>
      <c r="H571" s="70" t="s">
        <v>2304</v>
      </c>
      <c r="I571" s="148"/>
      <c r="J571" s="71">
        <v>73.152561732046976</v>
      </c>
      <c r="K571" s="71">
        <v>5.7644457716335351</v>
      </c>
      <c r="L571" s="71">
        <v>31.458426122365051</v>
      </c>
      <c r="M571" s="71">
        <v>103.41381363689041</v>
      </c>
      <c r="N571" s="71">
        <v>96.714191639561022</v>
      </c>
      <c r="O571" s="71">
        <v>44.373350347065049</v>
      </c>
      <c r="P571" s="71">
        <v>49.387459208720038</v>
      </c>
      <c r="Q571" s="71">
        <v>3.1016288544001802</v>
      </c>
      <c r="R571" s="71">
        <v>4.1970495828889378</v>
      </c>
      <c r="S571" s="71">
        <v>3.4447989768321712</v>
      </c>
      <c r="T571" s="72"/>
      <c r="U571" s="71">
        <v>6545206</v>
      </c>
      <c r="V571" s="71">
        <v>2241</v>
      </c>
      <c r="W571" s="71">
        <v>699</v>
      </c>
      <c r="X571" s="71">
        <v>22216</v>
      </c>
      <c r="Y571" s="71">
        <v>26090</v>
      </c>
      <c r="Z571" s="71">
        <v>31708</v>
      </c>
      <c r="AA571" s="71">
        <v>10900</v>
      </c>
      <c r="AB571" s="71">
        <v>52605</v>
      </c>
      <c r="AC571" s="71">
        <v>744010</v>
      </c>
      <c r="AD571" s="71">
        <v>3.4447989768321712</v>
      </c>
      <c r="AE571" s="72"/>
      <c r="AF571" s="71">
        <v>97563931.031569019</v>
      </c>
      <c r="AG571" s="71">
        <v>3750653.9572675233</v>
      </c>
      <c r="AH571" s="71">
        <v>3747766.4877725993</v>
      </c>
      <c r="AI571" s="71">
        <v>155000740.60017186</v>
      </c>
      <c r="AJ571" s="71">
        <v>157610037.94043261</v>
      </c>
      <c r="AK571" s="71"/>
      <c r="AL571" s="71"/>
      <c r="AM571" s="71">
        <v>6865536.9537399793</v>
      </c>
      <c r="AN571" s="71"/>
      <c r="AO571" s="71"/>
      <c r="AP571" s="71">
        <v>424538666.97095358</v>
      </c>
      <c r="AQ571" s="72"/>
      <c r="AR571" s="71">
        <v>1179</v>
      </c>
      <c r="AS571" s="71">
        <v>184</v>
      </c>
      <c r="AT571" s="71">
        <v>3</v>
      </c>
      <c r="AU571" s="71">
        <v>2</v>
      </c>
      <c r="AV571" s="71">
        <v>0</v>
      </c>
      <c r="AW571" s="71">
        <v>0</v>
      </c>
      <c r="AX571" s="71"/>
      <c r="AY571" s="72"/>
      <c r="AZ571" s="71">
        <v>5300.9199999999992</v>
      </c>
      <c r="BA571" s="71">
        <v>47259.6</v>
      </c>
      <c r="BB571" s="71">
        <v>51880</v>
      </c>
      <c r="BC571" s="71">
        <v>659</v>
      </c>
      <c r="BD571" s="71">
        <v>0</v>
      </c>
      <c r="BE571" s="71">
        <v>0</v>
      </c>
      <c r="BF571" s="71"/>
      <c r="BG571" s="72"/>
      <c r="BH571" s="71">
        <v>0</v>
      </c>
      <c r="BI571" s="71">
        <v>0</v>
      </c>
      <c r="BJ571" s="71">
        <v>14.659000000000001</v>
      </c>
      <c r="BK571" s="71">
        <v>303.93400000000003</v>
      </c>
      <c r="BL571" s="71">
        <v>18.427</v>
      </c>
      <c r="BM571" s="71">
        <v>0</v>
      </c>
      <c r="BN571" s="72"/>
      <c r="BO571" s="71">
        <v>0</v>
      </c>
      <c r="BP571" s="71">
        <v>0</v>
      </c>
      <c r="BQ571" s="71">
        <v>2</v>
      </c>
      <c r="BR571" s="71">
        <v>1</v>
      </c>
      <c r="BS571" s="71">
        <v>4</v>
      </c>
      <c r="BT571" s="71">
        <v>0</v>
      </c>
      <c r="BU571"/>
      <c r="BV571" s="70">
        <v>337.02</v>
      </c>
      <c r="BW571" s="70">
        <v>0</v>
      </c>
      <c r="BX571" s="70">
        <v>0</v>
      </c>
      <c r="BY571" s="70">
        <v>0</v>
      </c>
      <c r="BZ571" s="70">
        <v>0</v>
      </c>
      <c r="CA571" s="70">
        <v>0</v>
      </c>
      <c r="CB571" s="70">
        <v>0</v>
      </c>
      <c r="CC571" s="70">
        <v>0</v>
      </c>
      <c r="CD571" s="70">
        <v>0</v>
      </c>
    </row>
    <row r="572" spans="1:82">
      <c r="A572" s="70" t="s">
        <v>2321</v>
      </c>
      <c r="B572" s="70">
        <v>238</v>
      </c>
      <c r="C572" s="70">
        <v>18</v>
      </c>
      <c r="D572" s="70">
        <v>14</v>
      </c>
      <c r="E572" s="70">
        <v>2021</v>
      </c>
      <c r="F572" s="70" t="s">
        <v>160</v>
      </c>
      <c r="G572" s="70" t="s">
        <v>2303</v>
      </c>
      <c r="H572" s="70" t="s">
        <v>2304</v>
      </c>
      <c r="I572" s="148"/>
      <c r="J572" s="71">
        <v>68.352778570211299</v>
      </c>
      <c r="K572" s="71">
        <v>5.8511267411186569</v>
      </c>
      <c r="L572" s="71">
        <v>27.763414981071627</v>
      </c>
      <c r="M572" s="71">
        <v>102.57976427331651</v>
      </c>
      <c r="N572" s="71">
        <v>94.437653185858579</v>
      </c>
      <c r="O572" s="71">
        <v>42.727147971264309</v>
      </c>
      <c r="P572" s="71">
        <v>50.499356410892517</v>
      </c>
      <c r="Q572" s="71">
        <v>3.00962183790823</v>
      </c>
      <c r="R572" s="71">
        <v>3.4762483660079093</v>
      </c>
      <c r="S572" s="71">
        <v>3.5424404471824542</v>
      </c>
      <c r="T572" s="72"/>
      <c r="U572" s="71">
        <v>6592602</v>
      </c>
      <c r="V572" s="71">
        <v>2241</v>
      </c>
      <c r="W572" s="71">
        <v>699</v>
      </c>
      <c r="X572" s="71">
        <v>22216</v>
      </c>
      <c r="Y572" s="71">
        <v>25760</v>
      </c>
      <c r="Z572" s="71">
        <v>31437</v>
      </c>
      <c r="AA572" s="71">
        <v>10868</v>
      </c>
      <c r="AB572" s="71">
        <v>51546</v>
      </c>
      <c r="AC572" s="71">
        <v>597818.99999999988</v>
      </c>
      <c r="AD572" s="71">
        <v>3.5424404471824542</v>
      </c>
      <c r="AE572" s="72"/>
      <c r="AF572" s="71">
        <v>92250783.085096404</v>
      </c>
      <c r="AG572" s="71">
        <v>3725461.6038383641</v>
      </c>
      <c r="AH572" s="71">
        <v>3271034.531060203</v>
      </c>
      <c r="AI572" s="71">
        <v>150488955.9541128</v>
      </c>
      <c r="AJ572" s="71">
        <v>142089328.9294405</v>
      </c>
      <c r="AK572" s="71">
        <v>0</v>
      </c>
      <c r="AL572" s="71">
        <v>0</v>
      </c>
      <c r="AM572" s="71">
        <v>6766128.3609410096</v>
      </c>
      <c r="AN572" s="71">
        <v>0</v>
      </c>
      <c r="AO572" s="71">
        <v>0</v>
      </c>
      <c r="AP572" s="71">
        <v>398591692.46448928</v>
      </c>
      <c r="AQ572" s="72"/>
      <c r="AR572" s="71">
        <v>1215</v>
      </c>
      <c r="AS572" s="71">
        <v>187</v>
      </c>
      <c r="AT572" s="71">
        <v>3</v>
      </c>
      <c r="AU572" s="71">
        <v>3</v>
      </c>
      <c r="AV572" s="71">
        <v>0</v>
      </c>
      <c r="AW572" s="71">
        <v>0</v>
      </c>
      <c r="AX572" s="71"/>
      <c r="AY572" s="72"/>
      <c r="AZ572" s="71">
        <v>5503.03</v>
      </c>
      <c r="BA572" s="71">
        <v>47793.399999999987</v>
      </c>
      <c r="BB572" s="71">
        <v>51880</v>
      </c>
      <c r="BC572" s="71">
        <v>858</v>
      </c>
      <c r="BD572" s="71">
        <v>0</v>
      </c>
      <c r="BE572" s="71">
        <v>0</v>
      </c>
      <c r="BF572" s="71"/>
      <c r="BG572" s="72"/>
      <c r="BH572" s="71">
        <v>0</v>
      </c>
      <c r="BI572" s="71">
        <v>0</v>
      </c>
      <c r="BJ572" s="71">
        <v>14.702999999999999</v>
      </c>
      <c r="BK572" s="71">
        <v>261.92899999999997</v>
      </c>
      <c r="BL572" s="71">
        <v>18.331</v>
      </c>
      <c r="BM572" s="71">
        <v>0</v>
      </c>
      <c r="BN572" s="72"/>
      <c r="BO572" s="71">
        <v>0</v>
      </c>
      <c r="BP572" s="71">
        <v>0</v>
      </c>
      <c r="BQ572" s="71">
        <v>2</v>
      </c>
      <c r="BR572" s="71">
        <v>1</v>
      </c>
      <c r="BS572" s="71">
        <v>4</v>
      </c>
      <c r="BT572" s="71">
        <v>0</v>
      </c>
      <c r="BU572"/>
      <c r="BV572" s="70">
        <v>285.33699999999999</v>
      </c>
      <c r="BW572" s="70">
        <v>0</v>
      </c>
      <c r="BX572" s="70">
        <v>0</v>
      </c>
      <c r="BY572" s="70">
        <v>0</v>
      </c>
      <c r="BZ572" s="70">
        <v>9.6259999999999994</v>
      </c>
      <c r="CA572" s="70">
        <v>0</v>
      </c>
      <c r="CB572" s="70">
        <v>0</v>
      </c>
      <c r="CC572" s="70">
        <v>0</v>
      </c>
      <c r="CD572" s="70">
        <v>0</v>
      </c>
    </row>
    <row r="573" spans="1:82">
      <c r="A573" s="70" t="s">
        <v>2322</v>
      </c>
      <c r="B573" s="70">
        <v>238</v>
      </c>
      <c r="C573" s="70">
        <v>19</v>
      </c>
      <c r="D573" s="70">
        <v>14</v>
      </c>
      <c r="E573" s="70">
        <v>2022</v>
      </c>
      <c r="F573" s="70" t="s">
        <v>161</v>
      </c>
      <c r="G573" s="70" t="s">
        <v>2303</v>
      </c>
      <c r="H573" s="70" t="s">
        <v>2304</v>
      </c>
      <c r="I573" s="148"/>
      <c r="J573" s="71">
        <v>76.882290200457973</v>
      </c>
      <c r="K573" s="71">
        <v>5.4267436197809378</v>
      </c>
      <c r="L573" s="71">
        <v>24.782222347531278</v>
      </c>
      <c r="M573" s="71">
        <v>102.33604984472555</v>
      </c>
      <c r="N573" s="71">
        <v>114.98804791481768</v>
      </c>
      <c r="O573" s="71">
        <v>44.751971782179659</v>
      </c>
      <c r="P573" s="71">
        <v>49.699890850257013</v>
      </c>
      <c r="Q573" s="71">
        <v>2.983582488101538</v>
      </c>
      <c r="R573" s="71">
        <v>5.3496494738711364</v>
      </c>
      <c r="S573" s="71">
        <v>3.9174399826602322</v>
      </c>
      <c r="T573" s="72"/>
      <c r="U573" s="71">
        <v>7635391</v>
      </c>
      <c r="V573" s="71">
        <v>2241</v>
      </c>
      <c r="W573" s="71">
        <v>699</v>
      </c>
      <c r="X573" s="71">
        <v>22216</v>
      </c>
      <c r="Y573" s="71">
        <v>25567</v>
      </c>
      <c r="Z573" s="71">
        <v>31284</v>
      </c>
      <c r="AA573" s="71">
        <v>10859</v>
      </c>
      <c r="AB573" s="71">
        <v>50681</v>
      </c>
      <c r="AC573" s="71">
        <v>931546.99999999977</v>
      </c>
      <c r="AD573" s="71">
        <v>3.9174399826602322</v>
      </c>
      <c r="AE573" s="72"/>
      <c r="AF573" s="71">
        <v>100353640.87899901</v>
      </c>
      <c r="AG573" s="71">
        <v>3661070.7966301139</v>
      </c>
      <c r="AH573" s="71">
        <v>3103941.5160195264</v>
      </c>
      <c r="AI573" s="71">
        <v>134990484.84720844</v>
      </c>
      <c r="AJ573" s="71">
        <v>181492686.4394761</v>
      </c>
      <c r="AK573" s="71">
        <v>0</v>
      </c>
      <c r="AL573" s="71">
        <v>0</v>
      </c>
      <c r="AM573" s="71">
        <v>6544300.4078470236</v>
      </c>
      <c r="AN573" s="71">
        <v>0</v>
      </c>
      <c r="AO573" s="71">
        <v>0</v>
      </c>
      <c r="AP573" s="71">
        <v>430146124.88618028</v>
      </c>
      <c r="AQ573" s="72"/>
      <c r="AR573" s="71">
        <v>1252</v>
      </c>
      <c r="AS573" s="71">
        <v>193</v>
      </c>
      <c r="AT573" s="71">
        <v>3</v>
      </c>
      <c r="AU573" s="71">
        <v>3</v>
      </c>
      <c r="AV573" s="71">
        <v>0</v>
      </c>
      <c r="AW573" s="71">
        <v>1</v>
      </c>
      <c r="AX573" s="71"/>
      <c r="AY573" s="72"/>
      <c r="AZ573" s="71">
        <v>5718.223</v>
      </c>
      <c r="BA573" s="71">
        <v>48529.799999999996</v>
      </c>
      <c r="BB573" s="71">
        <v>51880</v>
      </c>
      <c r="BC573" s="71">
        <v>858</v>
      </c>
      <c r="BD573" s="71">
        <v>0</v>
      </c>
      <c r="BE573" s="71">
        <v>135940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2323</v>
      </c>
      <c r="B574" s="70">
        <v>238</v>
      </c>
      <c r="C574" s="70">
        <v>20</v>
      </c>
      <c r="D574" s="70">
        <v>14</v>
      </c>
      <c r="E574" s="70">
        <v>2023</v>
      </c>
      <c r="F574" s="70" t="s">
        <v>1539</v>
      </c>
      <c r="G574" s="70" t="s">
        <v>2303</v>
      </c>
      <c r="H574" s="70" t="s">
        <v>2304</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1304</v>
      </c>
      <c r="AS574" s="71">
        <v>201</v>
      </c>
      <c r="AT574" s="71">
        <v>3</v>
      </c>
      <c r="AU574" s="71">
        <v>4</v>
      </c>
      <c r="AV574" s="71">
        <v>0</v>
      </c>
      <c r="AW574" s="71">
        <v>1</v>
      </c>
      <c r="AX574" s="71"/>
      <c r="AY574" s="72"/>
      <c r="AZ574" s="71">
        <v>5999.9530000000013</v>
      </c>
      <c r="BA574" s="71">
        <v>51094.2</v>
      </c>
      <c r="BB574" s="71">
        <v>51880</v>
      </c>
      <c r="BC574" s="71">
        <v>8758</v>
      </c>
      <c r="BD574" s="71">
        <v>0</v>
      </c>
      <c r="BE574" s="71">
        <v>135940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2324</v>
      </c>
      <c r="B575" s="70">
        <v>238</v>
      </c>
      <c r="C575" s="70">
        <v>21</v>
      </c>
      <c r="D575" s="70">
        <v>14</v>
      </c>
      <c r="E575" s="70">
        <v>2024</v>
      </c>
      <c r="F575" s="70" t="s">
        <v>1554</v>
      </c>
      <c r="G575" s="70" t="s">
        <v>2303</v>
      </c>
      <c r="H575" s="70" t="s">
        <v>2304</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2325</v>
      </c>
      <c r="B576" s="70">
        <v>324</v>
      </c>
      <c r="C576" s="70">
        <v>1</v>
      </c>
      <c r="D576" s="70">
        <v>20</v>
      </c>
      <c r="E576" s="70">
        <v>1990</v>
      </c>
      <c r="F576" s="70" t="s">
        <v>787</v>
      </c>
      <c r="G576" s="70" t="s">
        <v>2326</v>
      </c>
      <c r="H576" s="70" t="s">
        <v>2327</v>
      </c>
      <c r="I576" s="148"/>
      <c r="J576" s="71">
        <v>191.81103500340939</v>
      </c>
      <c r="K576" s="71">
        <v>4.3739096691934041</v>
      </c>
      <c r="L576" s="71">
        <v>4.6529348395875063</v>
      </c>
      <c r="M576" s="71">
        <v>27.463499514900029</v>
      </c>
      <c r="N576" s="71">
        <v>27.949586158221798</v>
      </c>
      <c r="O576" s="71">
        <v>38.683558581203847</v>
      </c>
      <c r="P576" s="71">
        <v>37.551826284877961</v>
      </c>
      <c r="Q576" s="71">
        <v>2.6392211937927899</v>
      </c>
      <c r="R576" s="71">
        <v>0</v>
      </c>
      <c r="S576" s="71">
        <v>2.817024664565059</v>
      </c>
      <c r="T576" s="72"/>
      <c r="U576" s="71">
        <v>4639550</v>
      </c>
      <c r="V576" s="71">
        <v>1486</v>
      </c>
      <c r="W576" s="71">
        <v>45</v>
      </c>
      <c r="X576" s="71">
        <v>9252</v>
      </c>
      <c r="Y576" s="71">
        <v>12579</v>
      </c>
      <c r="Z576" s="71">
        <v>15911</v>
      </c>
      <c r="AA576" s="71">
        <v>9118</v>
      </c>
      <c r="AB576" s="71">
        <v>42852</v>
      </c>
      <c r="AC576" s="71">
        <v>0</v>
      </c>
      <c r="AD576" s="71">
        <v>2.817024664565059</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2328</v>
      </c>
      <c r="B577" s="70">
        <v>325</v>
      </c>
      <c r="C577" s="70">
        <v>2</v>
      </c>
      <c r="D577" s="70">
        <v>20</v>
      </c>
      <c r="E577" s="70">
        <v>2005</v>
      </c>
      <c r="F577" s="70" t="s">
        <v>789</v>
      </c>
      <c r="G577" s="1064" t="s">
        <v>2326</v>
      </c>
      <c r="H577" s="70" t="s">
        <v>2327</v>
      </c>
      <c r="I577" s="148"/>
      <c r="J577" s="71">
        <v>168.00084985230839</v>
      </c>
      <c r="K577" s="71">
        <v>4.033859020464182</v>
      </c>
      <c r="L577" s="71">
        <v>25.607313363323151</v>
      </c>
      <c r="M577" s="71">
        <v>59.471345636701983</v>
      </c>
      <c r="N577" s="71">
        <v>50.214367254793288</v>
      </c>
      <c r="O577" s="71">
        <v>65.786204081391375</v>
      </c>
      <c r="P577" s="71">
        <v>49.914513980747678</v>
      </c>
      <c r="Q577" s="71">
        <v>2.9362895563133602</v>
      </c>
      <c r="R577" s="71">
        <v>0</v>
      </c>
      <c r="S577" s="71">
        <v>6.0282821200000001</v>
      </c>
      <c r="T577" s="72"/>
      <c r="U577" s="71">
        <v>4264675</v>
      </c>
      <c r="V577" s="71">
        <v>1705</v>
      </c>
      <c r="W577" s="71">
        <v>273</v>
      </c>
      <c r="X577" s="71">
        <v>11132</v>
      </c>
      <c r="Y577" s="71">
        <v>19125</v>
      </c>
      <c r="Z577" s="71">
        <v>31312</v>
      </c>
      <c r="AA577" s="71">
        <v>9926</v>
      </c>
      <c r="AB577" s="71">
        <v>49840</v>
      </c>
      <c r="AC577" s="71">
        <v>0</v>
      </c>
      <c r="AD577" s="71">
        <v>6.0282821200000001</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2329</v>
      </c>
      <c r="B578" s="70">
        <v>326</v>
      </c>
      <c r="C578" s="70">
        <v>3</v>
      </c>
      <c r="D578" s="70">
        <v>20</v>
      </c>
      <c r="E578" s="70">
        <v>2006</v>
      </c>
      <c r="F578" s="70" t="s">
        <v>790</v>
      </c>
      <c r="G578" s="1064" t="s">
        <v>2326</v>
      </c>
      <c r="H578" s="70" t="s">
        <v>2327</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2330</v>
      </c>
      <c r="B579" s="70">
        <v>327</v>
      </c>
      <c r="C579" s="70">
        <v>4</v>
      </c>
      <c r="D579" s="70">
        <v>20</v>
      </c>
      <c r="E579" s="70">
        <v>2007</v>
      </c>
      <c r="F579" s="70" t="s">
        <v>791</v>
      </c>
      <c r="G579" s="70" t="s">
        <v>2326</v>
      </c>
      <c r="H579" s="70" t="s">
        <v>2327</v>
      </c>
      <c r="I579" s="148"/>
      <c r="J579" s="71">
        <v>140.8016961284435</v>
      </c>
      <c r="K579" s="71">
        <v>3.6799728910997032</v>
      </c>
      <c r="L579" s="71">
        <v>25.750526615879579</v>
      </c>
      <c r="M579" s="71">
        <v>54.646514472754482</v>
      </c>
      <c r="N579" s="71">
        <v>62.450133188271131</v>
      </c>
      <c r="O579" s="71">
        <v>64.639376839662191</v>
      </c>
      <c r="P579" s="71">
        <v>51.973971354926867</v>
      </c>
      <c r="Q579" s="71">
        <v>3.1124206123513098</v>
      </c>
      <c r="R579" s="71">
        <v>0</v>
      </c>
      <c r="S579" s="71">
        <v>5.3409710487200002</v>
      </c>
      <c r="T579" s="72"/>
      <c r="U579" s="71">
        <v>4015894</v>
      </c>
      <c r="V579" s="71">
        <v>1517</v>
      </c>
      <c r="W579" s="71">
        <v>316</v>
      </c>
      <c r="X579" s="71">
        <v>12248</v>
      </c>
      <c r="Y579" s="71">
        <v>19934</v>
      </c>
      <c r="Z579" s="71">
        <v>31983</v>
      </c>
      <c r="AA579" s="71">
        <v>10178</v>
      </c>
      <c r="AB579" s="71">
        <v>50036</v>
      </c>
      <c r="AC579" s="71">
        <v>0</v>
      </c>
      <c r="AD579" s="71">
        <v>5.3409710487200002</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2331</v>
      </c>
      <c r="B580" s="70">
        <v>328</v>
      </c>
      <c r="C580" s="70">
        <v>5</v>
      </c>
      <c r="D580" s="70">
        <v>20</v>
      </c>
      <c r="E580" s="70">
        <v>2008</v>
      </c>
      <c r="F580" s="70" t="s">
        <v>792</v>
      </c>
      <c r="G580" s="70" t="s">
        <v>2326</v>
      </c>
      <c r="H580" s="70" t="s">
        <v>2327</v>
      </c>
      <c r="I580" s="148"/>
      <c r="J580" s="71">
        <v>124.4405245969168</v>
      </c>
      <c r="K580" s="71">
        <v>2.8959005051524831</v>
      </c>
      <c r="L580" s="71">
        <v>22.595532192005319</v>
      </c>
      <c r="M580" s="71">
        <v>61.689706546438707</v>
      </c>
      <c r="N580" s="71">
        <v>59.86950687441081</v>
      </c>
      <c r="O580" s="71">
        <v>63.121197141677833</v>
      </c>
      <c r="P580" s="71">
        <v>50.736481826419393</v>
      </c>
      <c r="Q580" s="71">
        <v>3.0555694271086198</v>
      </c>
      <c r="R580" s="71">
        <v>0</v>
      </c>
      <c r="S580" s="71">
        <v>5.4995952020000001</v>
      </c>
      <c r="T580" s="72"/>
      <c r="U580" s="71">
        <v>4100161</v>
      </c>
      <c r="V580" s="71">
        <v>1517</v>
      </c>
      <c r="W580" s="71">
        <v>316</v>
      </c>
      <c r="X580" s="71">
        <v>12248</v>
      </c>
      <c r="Y580" s="71">
        <v>20161</v>
      </c>
      <c r="Z580" s="71">
        <v>32328</v>
      </c>
      <c r="AA580" s="71">
        <v>9947</v>
      </c>
      <c r="AB580" s="71">
        <v>49930</v>
      </c>
      <c r="AC580" s="71">
        <v>0</v>
      </c>
      <c r="AD580" s="71">
        <v>5.4995952020000001</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2332</v>
      </c>
      <c r="B581" s="70">
        <v>329</v>
      </c>
      <c r="C581" s="70">
        <v>6</v>
      </c>
      <c r="D581" s="70">
        <v>20</v>
      </c>
      <c r="E581" s="70">
        <v>2009</v>
      </c>
      <c r="F581" s="70" t="s">
        <v>176</v>
      </c>
      <c r="G581" s="70" t="s">
        <v>2326</v>
      </c>
      <c r="H581" s="70" t="s">
        <v>2327</v>
      </c>
      <c r="I581" s="148"/>
      <c r="J581" s="71">
        <v>137.20652029875589</v>
      </c>
      <c r="K581" s="71">
        <v>2.089631024170084</v>
      </c>
      <c r="L581" s="71">
        <v>16.30140561421323</v>
      </c>
      <c r="M581" s="71">
        <v>60.460910146700748</v>
      </c>
      <c r="N581" s="71">
        <v>55.637903808796892</v>
      </c>
      <c r="O581" s="71">
        <v>64.509247122604847</v>
      </c>
      <c r="P581" s="71">
        <v>49.038669389600457</v>
      </c>
      <c r="Q581" s="71">
        <v>2.90390801445868</v>
      </c>
      <c r="R581" s="71">
        <v>0</v>
      </c>
      <c r="S581" s="71">
        <v>6.2872164671999986</v>
      </c>
      <c r="T581" s="72"/>
      <c r="U581" s="71">
        <v>3906485</v>
      </c>
      <c r="V581" s="71">
        <v>1407</v>
      </c>
      <c r="W581" s="71">
        <v>294</v>
      </c>
      <c r="X581" s="71">
        <v>13663</v>
      </c>
      <c r="Y581" s="71">
        <v>20334</v>
      </c>
      <c r="Z581" s="71">
        <v>32611</v>
      </c>
      <c r="AA581" s="71">
        <v>9870</v>
      </c>
      <c r="AB581" s="71">
        <v>49812</v>
      </c>
      <c r="AC581" s="71">
        <v>0</v>
      </c>
      <c r="AD581" s="71">
        <v>6.2872164671999986</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15.24</v>
      </c>
      <c r="BK581" s="71">
        <v>0</v>
      </c>
      <c r="BL581" s="71">
        <v>0</v>
      </c>
      <c r="BM581" s="71">
        <v>0</v>
      </c>
      <c r="BN581" s="72"/>
      <c r="BO581" s="71">
        <v>0</v>
      </c>
      <c r="BP581" s="71">
        <v>0</v>
      </c>
      <c r="BQ581" s="71">
        <v>2</v>
      </c>
      <c r="BR581" s="71">
        <v>0</v>
      </c>
      <c r="BS581" s="71">
        <v>0</v>
      </c>
      <c r="BT581" s="71">
        <v>0</v>
      </c>
      <c r="BU581"/>
      <c r="BV581" s="70">
        <v>15.24</v>
      </c>
      <c r="BW581" s="70">
        <v>0</v>
      </c>
      <c r="BX581" s="70">
        <v>0</v>
      </c>
      <c r="BY581" s="70">
        <v>0</v>
      </c>
      <c r="BZ581" s="70">
        <v>0</v>
      </c>
      <c r="CA581" s="70">
        <v>0</v>
      </c>
      <c r="CB581" s="70">
        <v>0</v>
      </c>
      <c r="CC581" s="70">
        <v>0</v>
      </c>
      <c r="CD581" s="70">
        <v>0</v>
      </c>
    </row>
    <row r="582" spans="1:82">
      <c r="A582" s="70" t="s">
        <v>2333</v>
      </c>
      <c r="B582" s="70">
        <v>330</v>
      </c>
      <c r="C582" s="70">
        <v>7</v>
      </c>
      <c r="D582" s="70">
        <v>20</v>
      </c>
      <c r="E582" s="70">
        <v>2010</v>
      </c>
      <c r="F582" s="70" t="s">
        <v>177</v>
      </c>
      <c r="G582" s="70" t="s">
        <v>2326</v>
      </c>
      <c r="H582" s="70" t="s">
        <v>2327</v>
      </c>
      <c r="I582" s="148"/>
      <c r="J582" s="71">
        <v>152.24282303293009</v>
      </c>
      <c r="K582" s="71">
        <v>2.2269724913779321</v>
      </c>
      <c r="L582" s="71">
        <v>15.433464422648861</v>
      </c>
      <c r="M582" s="71">
        <v>60.352274740810508</v>
      </c>
      <c r="N582" s="71">
        <v>56.726385076332001</v>
      </c>
      <c r="O582" s="71">
        <v>64.565291040480673</v>
      </c>
      <c r="P582" s="71">
        <v>50.029736743411561</v>
      </c>
      <c r="Q582" s="71">
        <v>3.00392395617629</v>
      </c>
      <c r="R582" s="71">
        <v>0</v>
      </c>
      <c r="S582" s="71">
        <v>6.4532016428800008</v>
      </c>
      <c r="T582" s="72"/>
      <c r="U582" s="71">
        <v>3933451</v>
      </c>
      <c r="V582" s="71">
        <v>1407</v>
      </c>
      <c r="W582" s="71">
        <v>294</v>
      </c>
      <c r="X582" s="71">
        <v>13663</v>
      </c>
      <c r="Y582" s="71">
        <v>20295</v>
      </c>
      <c r="Z582" s="71">
        <v>32791</v>
      </c>
      <c r="AA582" s="71">
        <v>9818</v>
      </c>
      <c r="AB582" s="71">
        <v>49375</v>
      </c>
      <c r="AC582" s="71">
        <v>0</v>
      </c>
      <c r="AD582" s="71">
        <v>6.4532016428800008</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7.6319999999999997</v>
      </c>
      <c r="BK582" s="71">
        <v>0</v>
      </c>
      <c r="BL582" s="71">
        <v>5.61</v>
      </c>
      <c r="BM582" s="71">
        <v>0</v>
      </c>
      <c r="BN582" s="72"/>
      <c r="BO582" s="71">
        <v>0</v>
      </c>
      <c r="BP582" s="71">
        <v>0</v>
      </c>
      <c r="BQ582" s="71">
        <v>1</v>
      </c>
      <c r="BR582" s="71">
        <v>0</v>
      </c>
      <c r="BS582" s="71">
        <v>1</v>
      </c>
      <c r="BT582" s="71">
        <v>0</v>
      </c>
      <c r="BU582"/>
      <c r="BV582" s="70">
        <v>13.242000000000001</v>
      </c>
      <c r="BW582" s="70">
        <v>0</v>
      </c>
      <c r="BX582" s="70">
        <v>0</v>
      </c>
      <c r="BY582" s="70">
        <v>0</v>
      </c>
      <c r="BZ582" s="70">
        <v>0</v>
      </c>
      <c r="CA582" s="70">
        <v>0</v>
      </c>
      <c r="CB582" s="70">
        <v>0</v>
      </c>
      <c r="CC582" s="70">
        <v>0</v>
      </c>
      <c r="CD582" s="70">
        <v>0</v>
      </c>
    </row>
    <row r="583" spans="1:82">
      <c r="A583" s="70" t="s">
        <v>2334</v>
      </c>
      <c r="B583" s="70">
        <v>331</v>
      </c>
      <c r="C583" s="70">
        <v>8</v>
      </c>
      <c r="D583" s="70">
        <v>20</v>
      </c>
      <c r="E583" s="70">
        <v>2011</v>
      </c>
      <c r="F583" s="70" t="s">
        <v>178</v>
      </c>
      <c r="G583" s="70" t="s">
        <v>2326</v>
      </c>
      <c r="H583" s="70" t="s">
        <v>2327</v>
      </c>
      <c r="I583" s="148"/>
      <c r="J583" s="71">
        <v>205.42303815703119</v>
      </c>
      <c r="K583" s="71">
        <v>3.5154906108349322</v>
      </c>
      <c r="L583" s="71">
        <v>15.04673014772934</v>
      </c>
      <c r="M583" s="71">
        <v>69.921109655126344</v>
      </c>
      <c r="N583" s="71">
        <v>59.245988617190342</v>
      </c>
      <c r="O583" s="71">
        <v>63.313844504829596</v>
      </c>
      <c r="P583" s="71">
        <v>48.26725677833636</v>
      </c>
      <c r="Q583" s="71">
        <v>3.42527123339412</v>
      </c>
      <c r="R583" s="71">
        <v>0</v>
      </c>
      <c r="S583" s="71">
        <v>6.1718451484999992</v>
      </c>
      <c r="T583" s="72"/>
      <c r="U583" s="71">
        <v>5556572</v>
      </c>
      <c r="V583" s="71">
        <v>1407</v>
      </c>
      <c r="W583" s="71">
        <v>294</v>
      </c>
      <c r="X583" s="71">
        <v>13663</v>
      </c>
      <c r="Y583" s="71">
        <v>20172</v>
      </c>
      <c r="Z583" s="71">
        <v>32854</v>
      </c>
      <c r="AA583" s="71">
        <v>9754</v>
      </c>
      <c r="AB583" s="71">
        <v>48809</v>
      </c>
      <c r="AC583" s="71">
        <v>0</v>
      </c>
      <c r="AD583" s="71">
        <v>6.1718451484999992</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26.21</v>
      </c>
      <c r="BK583" s="71">
        <v>0</v>
      </c>
      <c r="BL583" s="71">
        <v>0</v>
      </c>
      <c r="BM583" s="71">
        <v>0</v>
      </c>
      <c r="BN583" s="72"/>
      <c r="BO583" s="71">
        <v>0</v>
      </c>
      <c r="BP583" s="71">
        <v>0</v>
      </c>
      <c r="BQ583" s="71">
        <v>3</v>
      </c>
      <c r="BR583" s="71">
        <v>0</v>
      </c>
      <c r="BS583" s="71">
        <v>0</v>
      </c>
      <c r="BT583" s="71">
        <v>0</v>
      </c>
      <c r="BU583"/>
      <c r="BV583" s="70">
        <v>26.21</v>
      </c>
      <c r="BW583" s="70">
        <v>0</v>
      </c>
      <c r="BX583" s="70">
        <v>0</v>
      </c>
      <c r="BY583" s="70">
        <v>0</v>
      </c>
      <c r="BZ583" s="70">
        <v>0</v>
      </c>
      <c r="CA583" s="70">
        <v>0</v>
      </c>
      <c r="CB583" s="70">
        <v>0</v>
      </c>
      <c r="CC583" s="70">
        <v>0</v>
      </c>
      <c r="CD583" s="70">
        <v>0</v>
      </c>
    </row>
    <row r="584" spans="1:82">
      <c r="A584" s="70" t="s">
        <v>2335</v>
      </c>
      <c r="B584" s="70">
        <v>332</v>
      </c>
      <c r="C584" s="70">
        <v>9</v>
      </c>
      <c r="D584" s="70">
        <v>20</v>
      </c>
      <c r="E584" s="70">
        <v>2012</v>
      </c>
      <c r="F584" s="70" t="s">
        <v>179</v>
      </c>
      <c r="G584" s="70" t="s">
        <v>2326</v>
      </c>
      <c r="H584" s="70" t="s">
        <v>2327</v>
      </c>
      <c r="I584" s="148"/>
      <c r="J584" s="71">
        <v>163.07632230575859</v>
      </c>
      <c r="K584" s="71">
        <v>3.487978737522849</v>
      </c>
      <c r="L584" s="71">
        <v>15.106777772422809</v>
      </c>
      <c r="M584" s="71">
        <v>78.137036452044086</v>
      </c>
      <c r="N584" s="71">
        <v>67.865793562544098</v>
      </c>
      <c r="O584" s="71">
        <v>63.217130302124076</v>
      </c>
      <c r="P584" s="71">
        <v>48.253230046480489</v>
      </c>
      <c r="Q584" s="71">
        <v>3.81519443844088</v>
      </c>
      <c r="R584" s="71">
        <v>0</v>
      </c>
      <c r="S584" s="71">
        <v>11.0651632307016</v>
      </c>
      <c r="T584" s="72"/>
      <c r="U584" s="71">
        <v>4432338</v>
      </c>
      <c r="V584" s="71">
        <v>1407</v>
      </c>
      <c r="W584" s="71">
        <v>294</v>
      </c>
      <c r="X584" s="71">
        <v>13663</v>
      </c>
      <c r="Y584" s="71">
        <v>21019</v>
      </c>
      <c r="Z584" s="71">
        <v>33064</v>
      </c>
      <c r="AA584" s="71">
        <v>9696</v>
      </c>
      <c r="AB584" s="71">
        <v>50038</v>
      </c>
      <c r="AC584" s="71">
        <v>0</v>
      </c>
      <c r="AD584" s="71">
        <v>11.0651632307016</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31.306999999999999</v>
      </c>
      <c r="BK584" s="71">
        <v>0</v>
      </c>
      <c r="BL584" s="71">
        <v>4.8090000000000002</v>
      </c>
      <c r="BM584" s="71">
        <v>0</v>
      </c>
      <c r="BN584" s="72"/>
      <c r="BO584" s="71">
        <v>0</v>
      </c>
      <c r="BP584" s="71">
        <v>0</v>
      </c>
      <c r="BQ584" s="71">
        <v>4</v>
      </c>
      <c r="BR584" s="71">
        <v>0</v>
      </c>
      <c r="BS584" s="71">
        <v>1</v>
      </c>
      <c r="BT584" s="71">
        <v>0</v>
      </c>
      <c r="BU584"/>
      <c r="BV584" s="70">
        <v>36.116</v>
      </c>
      <c r="BW584" s="70">
        <v>0</v>
      </c>
      <c r="BX584" s="70">
        <v>0</v>
      </c>
      <c r="BY584" s="70">
        <v>0</v>
      </c>
      <c r="BZ584" s="70">
        <v>0</v>
      </c>
      <c r="CA584" s="70">
        <v>0</v>
      </c>
      <c r="CB584" s="70">
        <v>0</v>
      </c>
      <c r="CC584" s="70">
        <v>0</v>
      </c>
      <c r="CD584" s="70">
        <v>0</v>
      </c>
    </row>
    <row r="585" spans="1:82">
      <c r="A585" s="70" t="s">
        <v>2336</v>
      </c>
      <c r="B585" s="70">
        <v>333</v>
      </c>
      <c r="C585" s="70">
        <v>10</v>
      </c>
      <c r="D585" s="70">
        <v>20</v>
      </c>
      <c r="E585" s="70">
        <v>2013</v>
      </c>
      <c r="F585" s="70" t="s">
        <v>180</v>
      </c>
      <c r="G585" s="70" t="s">
        <v>2326</v>
      </c>
      <c r="H585" s="70" t="s">
        <v>2327</v>
      </c>
      <c r="I585" s="148"/>
      <c r="J585" s="71">
        <v>169.89675084168189</v>
      </c>
      <c r="K585" s="71">
        <v>3.1087903775786661</v>
      </c>
      <c r="L585" s="71">
        <v>15.110613929946449</v>
      </c>
      <c r="M585" s="71">
        <v>77.471823482941673</v>
      </c>
      <c r="N585" s="71">
        <v>72.008142142583409</v>
      </c>
      <c r="O585" s="71">
        <v>61.391924107121298</v>
      </c>
      <c r="P585" s="71">
        <v>47.965484358758147</v>
      </c>
      <c r="Q585" s="71">
        <v>3.8691370779884302</v>
      </c>
      <c r="R585" s="71">
        <v>0</v>
      </c>
      <c r="S585" s="71">
        <v>0</v>
      </c>
      <c r="T585" s="72"/>
      <c r="U585" s="71">
        <v>4498166</v>
      </c>
      <c r="V585" s="71">
        <v>1407</v>
      </c>
      <c r="W585" s="71">
        <v>294</v>
      </c>
      <c r="X585" s="71">
        <v>13663</v>
      </c>
      <c r="Y585" s="71">
        <v>21220</v>
      </c>
      <c r="Z585" s="71">
        <v>33543</v>
      </c>
      <c r="AA585" s="71">
        <v>9602</v>
      </c>
      <c r="AB585" s="71">
        <v>50018</v>
      </c>
      <c r="AC585" s="71">
        <v>0</v>
      </c>
      <c r="AD585" s="71">
        <v>0</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31.472000000000001</v>
      </c>
      <c r="BK585" s="71">
        <v>0</v>
      </c>
      <c r="BL585" s="71">
        <v>4.8899999999999997</v>
      </c>
      <c r="BM585" s="71">
        <v>0</v>
      </c>
      <c r="BN585" s="72"/>
      <c r="BO585" s="71">
        <v>0</v>
      </c>
      <c r="BP585" s="71">
        <v>0</v>
      </c>
      <c r="BQ585" s="71">
        <v>4</v>
      </c>
      <c r="BR585" s="71">
        <v>0</v>
      </c>
      <c r="BS585" s="71">
        <v>1</v>
      </c>
      <c r="BT585" s="71">
        <v>0</v>
      </c>
      <c r="BU585"/>
      <c r="BV585" s="70">
        <v>36.362000000000002</v>
      </c>
      <c r="BW585" s="70">
        <v>0</v>
      </c>
      <c r="BX585" s="70">
        <v>0</v>
      </c>
      <c r="BY585" s="70">
        <v>0</v>
      </c>
      <c r="BZ585" s="70">
        <v>0</v>
      </c>
      <c r="CA585" s="70">
        <v>0</v>
      </c>
      <c r="CB585" s="70">
        <v>0</v>
      </c>
      <c r="CC585" s="70">
        <v>0</v>
      </c>
      <c r="CD585" s="70">
        <v>0</v>
      </c>
    </row>
    <row r="586" spans="1:82">
      <c r="A586" s="70" t="s">
        <v>2337</v>
      </c>
      <c r="B586" s="70">
        <v>334</v>
      </c>
      <c r="C586" s="70">
        <v>11</v>
      </c>
      <c r="D586" s="70">
        <v>20</v>
      </c>
      <c r="E586" s="70">
        <v>2014</v>
      </c>
      <c r="F586" s="70" t="s">
        <v>181</v>
      </c>
      <c r="G586" s="70" t="s">
        <v>2326</v>
      </c>
      <c r="H586" s="70" t="s">
        <v>2327</v>
      </c>
      <c r="I586" s="148"/>
      <c r="J586" s="71">
        <v>150.42084371185379</v>
      </c>
      <c r="K586" s="71">
        <v>3.2397049520443471</v>
      </c>
      <c r="L586" s="71">
        <v>13.4097440128504</v>
      </c>
      <c r="M586" s="71">
        <v>71.408922445870132</v>
      </c>
      <c r="N586" s="71">
        <v>60.256206574062489</v>
      </c>
      <c r="O586" s="71">
        <v>58.948213068297314</v>
      </c>
      <c r="P586" s="71">
        <v>48.280078898493912</v>
      </c>
      <c r="Q586" s="71">
        <v>3.7087925667380102</v>
      </c>
      <c r="R586" s="71">
        <v>0</v>
      </c>
      <c r="S586" s="71">
        <v>0</v>
      </c>
      <c r="T586" s="72"/>
      <c r="U586" s="71">
        <v>4384145</v>
      </c>
      <c r="V586" s="71">
        <v>1355</v>
      </c>
      <c r="W586" s="71">
        <v>234</v>
      </c>
      <c r="X586" s="71">
        <v>13694</v>
      </c>
      <c r="Y586" s="71">
        <v>21584</v>
      </c>
      <c r="Z586" s="71">
        <v>33922</v>
      </c>
      <c r="AA586" s="71">
        <v>9615</v>
      </c>
      <c r="AB586" s="71">
        <v>49972</v>
      </c>
      <c r="AC586" s="71">
        <v>0</v>
      </c>
      <c r="AD586" s="71">
        <v>0</v>
      </c>
      <c r="AE586" s="72"/>
      <c r="AF586" s="71"/>
      <c r="AG586" s="71"/>
      <c r="AH586" s="71"/>
      <c r="AI586" s="71"/>
      <c r="AJ586" s="71"/>
      <c r="AK586" s="71"/>
      <c r="AL586" s="71"/>
      <c r="AM586" s="71"/>
      <c r="AN586" s="71"/>
      <c r="AO586" s="71"/>
      <c r="AP586" s="71"/>
      <c r="AQ586" s="72"/>
      <c r="AR586" s="71">
        <v>821</v>
      </c>
      <c r="AS586" s="71">
        <v>217</v>
      </c>
      <c r="AT586" s="71">
        <v>0</v>
      </c>
      <c r="AU586" s="71">
        <v>0</v>
      </c>
      <c r="AV586" s="71">
        <v>0</v>
      </c>
      <c r="AW586" s="71">
        <v>0</v>
      </c>
      <c r="AX586" s="71"/>
      <c r="AY586" s="72"/>
      <c r="AZ586" s="71">
        <v>3222.5</v>
      </c>
      <c r="BA586" s="71">
        <v>18979.3</v>
      </c>
      <c r="BB586" s="71">
        <v>0</v>
      </c>
      <c r="BC586" s="71">
        <v>0</v>
      </c>
      <c r="BD586" s="71">
        <v>0</v>
      </c>
      <c r="BE586" s="71">
        <v>0</v>
      </c>
      <c r="BF586" s="71"/>
      <c r="BG586" s="72"/>
      <c r="BH586" s="71">
        <v>0</v>
      </c>
      <c r="BI586" s="71">
        <v>0</v>
      </c>
      <c r="BJ586" s="71">
        <v>25.872</v>
      </c>
      <c r="BK586" s="71">
        <v>0</v>
      </c>
      <c r="BL586" s="71">
        <v>4.4459999999999997</v>
      </c>
      <c r="BM586" s="71">
        <v>0</v>
      </c>
      <c r="BN586" s="72"/>
      <c r="BO586" s="71">
        <v>0</v>
      </c>
      <c r="BP586" s="71">
        <v>0</v>
      </c>
      <c r="BQ586" s="71">
        <v>3</v>
      </c>
      <c r="BR586" s="71">
        <v>0</v>
      </c>
      <c r="BS586" s="71">
        <v>1</v>
      </c>
      <c r="BT586" s="71">
        <v>0</v>
      </c>
      <c r="BU586"/>
      <c r="BV586" s="70">
        <v>30.318000000000001</v>
      </c>
      <c r="BW586" s="70">
        <v>0</v>
      </c>
      <c r="BX586" s="70">
        <v>0</v>
      </c>
      <c r="BY586" s="70">
        <v>0</v>
      </c>
      <c r="BZ586" s="70">
        <v>0</v>
      </c>
      <c r="CA586" s="70">
        <v>0</v>
      </c>
      <c r="CB586" s="70">
        <v>0</v>
      </c>
      <c r="CC586" s="70">
        <v>0</v>
      </c>
      <c r="CD586" s="70">
        <v>0</v>
      </c>
    </row>
    <row r="587" spans="1:82">
      <c r="A587" s="70" t="s">
        <v>2338</v>
      </c>
      <c r="B587" s="70">
        <v>335</v>
      </c>
      <c r="C587" s="70">
        <v>12</v>
      </c>
      <c r="D587" s="70">
        <v>20</v>
      </c>
      <c r="E587" s="70">
        <v>2015</v>
      </c>
      <c r="F587" s="70" t="s">
        <v>182</v>
      </c>
      <c r="G587" s="70" t="s">
        <v>2326</v>
      </c>
      <c r="H587" s="70" t="s">
        <v>2327</v>
      </c>
      <c r="I587" s="148"/>
      <c r="J587" s="71">
        <v>129.35057318498761</v>
      </c>
      <c r="K587" s="71">
        <v>3.2172962576417361</v>
      </c>
      <c r="L587" s="71">
        <v>14.08582540599869</v>
      </c>
      <c r="M587" s="71">
        <v>72.548898702879185</v>
      </c>
      <c r="N587" s="71">
        <v>56.730530246438029</v>
      </c>
      <c r="O587" s="71">
        <v>59.172893306931279</v>
      </c>
      <c r="P587" s="71">
        <v>48.232792946693237</v>
      </c>
      <c r="Q587" s="71">
        <v>3.62885254390743</v>
      </c>
      <c r="R587" s="71">
        <v>0</v>
      </c>
      <c r="S587" s="71">
        <v>0</v>
      </c>
      <c r="T587" s="72"/>
      <c r="U587" s="71">
        <v>3727362</v>
      </c>
      <c r="V587" s="71">
        <v>1355</v>
      </c>
      <c r="W587" s="71">
        <v>234</v>
      </c>
      <c r="X587" s="71">
        <v>13694</v>
      </c>
      <c r="Y587" s="71">
        <v>21864</v>
      </c>
      <c r="Z587" s="71">
        <v>34379</v>
      </c>
      <c r="AA587" s="71">
        <v>9598</v>
      </c>
      <c r="AB587" s="71">
        <v>49947</v>
      </c>
      <c r="AC587" s="71">
        <v>0</v>
      </c>
      <c r="AD587" s="71">
        <v>0</v>
      </c>
      <c r="AE587" s="72"/>
      <c r="AF587" s="71">
        <v>40031869.33185184</v>
      </c>
      <c r="AG587" s="71">
        <v>2768626.942315069</v>
      </c>
      <c r="AH587" s="71">
        <v>2943552.9404445519</v>
      </c>
      <c r="AI587" s="71">
        <v>102934149.3240256</v>
      </c>
      <c r="AJ587" s="71">
        <v>78254846.229583919</v>
      </c>
      <c r="AK587" s="71">
        <v>0</v>
      </c>
      <c r="AL587" s="71">
        <v>0</v>
      </c>
      <c r="AM587" s="71">
        <v>6845026.8302151896</v>
      </c>
      <c r="AN587" s="71">
        <v>0</v>
      </c>
      <c r="AO587" s="71">
        <v>0</v>
      </c>
      <c r="AP587" s="71">
        <v>233778071.59843618</v>
      </c>
      <c r="AQ587" s="72"/>
      <c r="AR587" s="71">
        <v>911</v>
      </c>
      <c r="AS587" s="71">
        <v>314</v>
      </c>
      <c r="AT587" s="71">
        <v>0</v>
      </c>
      <c r="AU587" s="71">
        <v>0</v>
      </c>
      <c r="AV587" s="71">
        <v>0</v>
      </c>
      <c r="AW587" s="71">
        <v>0</v>
      </c>
      <c r="AX587" s="71"/>
      <c r="AY587" s="72"/>
      <c r="AZ587" s="71">
        <v>3647.8</v>
      </c>
      <c r="BA587" s="71">
        <v>26763.599999999999</v>
      </c>
      <c r="BB587" s="71">
        <v>0</v>
      </c>
      <c r="BC587" s="71">
        <v>0</v>
      </c>
      <c r="BD587" s="71">
        <v>0</v>
      </c>
      <c r="BE587" s="71">
        <v>0</v>
      </c>
      <c r="BF587" s="71"/>
      <c r="BG587" s="72"/>
      <c r="BH587" s="71">
        <v>0</v>
      </c>
      <c r="BI587" s="71">
        <v>0</v>
      </c>
      <c r="BJ587" s="71">
        <v>21.388000000000002</v>
      </c>
      <c r="BK587" s="71">
        <v>0</v>
      </c>
      <c r="BL587" s="71">
        <v>4.22</v>
      </c>
      <c r="BM587" s="71">
        <v>0</v>
      </c>
      <c r="BN587" s="72"/>
      <c r="BO587" s="71">
        <v>0</v>
      </c>
      <c r="BP587" s="71">
        <v>0</v>
      </c>
      <c r="BQ587" s="71">
        <v>3</v>
      </c>
      <c r="BR587" s="71">
        <v>0</v>
      </c>
      <c r="BS587" s="71">
        <v>1</v>
      </c>
      <c r="BT587" s="71">
        <v>0</v>
      </c>
      <c r="BU587"/>
      <c r="BV587" s="70">
        <v>25.608000000000001</v>
      </c>
      <c r="BW587" s="70">
        <v>0</v>
      </c>
      <c r="BX587" s="70">
        <v>0</v>
      </c>
      <c r="BY587" s="70">
        <v>0</v>
      </c>
      <c r="BZ587" s="70">
        <v>0</v>
      </c>
      <c r="CA587" s="70">
        <v>0</v>
      </c>
      <c r="CB587" s="70">
        <v>0</v>
      </c>
      <c r="CC587" s="70">
        <v>0</v>
      </c>
      <c r="CD587" s="70">
        <v>0</v>
      </c>
    </row>
    <row r="588" spans="1:82">
      <c r="A588" s="70" t="s">
        <v>2339</v>
      </c>
      <c r="B588" s="70">
        <v>336</v>
      </c>
      <c r="C588" s="70">
        <v>13</v>
      </c>
      <c r="D588" s="70">
        <v>20</v>
      </c>
      <c r="E588" s="70">
        <v>2016</v>
      </c>
      <c r="F588" s="70" t="s">
        <v>155</v>
      </c>
      <c r="G588" s="70" t="s">
        <v>2326</v>
      </c>
      <c r="H588" s="70" t="s">
        <v>2327</v>
      </c>
      <c r="I588" s="148"/>
      <c r="J588" s="71">
        <v>154.72239303564362</v>
      </c>
      <c r="K588" s="71">
        <v>3.1005246837011349</v>
      </c>
      <c r="L588" s="71">
        <v>16.38430095753381</v>
      </c>
      <c r="M588" s="71">
        <v>62.393825855527318</v>
      </c>
      <c r="N588" s="71">
        <v>60.891512434344904</v>
      </c>
      <c r="O588" s="71">
        <v>59.236462575253029</v>
      </c>
      <c r="P588" s="71">
        <v>47.503724349311639</v>
      </c>
      <c r="Q588" s="71">
        <v>3.5405716601024197</v>
      </c>
      <c r="R588" s="71">
        <v>0</v>
      </c>
      <c r="S588" s="71">
        <v>0</v>
      </c>
      <c r="T588" s="72"/>
      <c r="U588" s="71">
        <v>4212258</v>
      </c>
      <c r="V588" s="71">
        <v>1355</v>
      </c>
      <c r="W588" s="71">
        <v>234</v>
      </c>
      <c r="X588" s="71">
        <v>13694</v>
      </c>
      <c r="Y588" s="71">
        <v>22392</v>
      </c>
      <c r="Z588" s="71">
        <v>34839</v>
      </c>
      <c r="AA588" s="71">
        <v>9777</v>
      </c>
      <c r="AB588" s="71">
        <v>50127</v>
      </c>
      <c r="AC588" s="71">
        <v>0</v>
      </c>
      <c r="AD588" s="71">
        <v>0</v>
      </c>
      <c r="AE588" s="72"/>
      <c r="AF588" s="71">
        <v>49692408.291042358</v>
      </c>
      <c r="AG588" s="71">
        <v>2638064.5708347498</v>
      </c>
      <c r="AH588" s="71">
        <v>2710499.528916087</v>
      </c>
      <c r="AI588" s="71">
        <v>95785743.275458306</v>
      </c>
      <c r="AJ588" s="71">
        <v>84120416.615264922</v>
      </c>
      <c r="AK588" s="71">
        <v>0</v>
      </c>
      <c r="AL588" s="71">
        <v>0</v>
      </c>
      <c r="AM588" s="71">
        <v>6875032.1541685369</v>
      </c>
      <c r="AN588" s="71">
        <v>0</v>
      </c>
      <c r="AO588" s="71">
        <v>0</v>
      </c>
      <c r="AP588" s="71">
        <v>241822164.43568498</v>
      </c>
      <c r="AQ588" s="72"/>
      <c r="AR588" s="71">
        <v>983</v>
      </c>
      <c r="AS588" s="71">
        <v>410</v>
      </c>
      <c r="AT588" s="71">
        <v>0</v>
      </c>
      <c r="AU588" s="71">
        <v>0</v>
      </c>
      <c r="AV588" s="71">
        <v>0</v>
      </c>
      <c r="AW588" s="71">
        <v>0</v>
      </c>
      <c r="AX588" s="71"/>
      <c r="AY588" s="72"/>
      <c r="AZ588" s="71">
        <v>3988.3</v>
      </c>
      <c r="BA588" s="71">
        <v>34361.300000000003</v>
      </c>
      <c r="BB588" s="71">
        <v>0</v>
      </c>
      <c r="BC588" s="71">
        <v>0</v>
      </c>
      <c r="BD588" s="71">
        <v>0</v>
      </c>
      <c r="BE588" s="71">
        <v>0</v>
      </c>
      <c r="BF588" s="71"/>
      <c r="BG588" s="72"/>
      <c r="BH588" s="71">
        <v>0</v>
      </c>
      <c r="BI588" s="71">
        <v>0</v>
      </c>
      <c r="BJ588" s="71">
        <v>31.533999999999999</v>
      </c>
      <c r="BK588" s="71">
        <v>0</v>
      </c>
      <c r="BL588" s="71">
        <v>6.5809999999999995</v>
      </c>
      <c r="BM588" s="71">
        <v>0</v>
      </c>
      <c r="BN588" s="72"/>
      <c r="BO588" s="71">
        <v>0</v>
      </c>
      <c r="BP588" s="71">
        <v>0</v>
      </c>
      <c r="BQ588" s="71">
        <v>4</v>
      </c>
      <c r="BR588" s="71">
        <v>0</v>
      </c>
      <c r="BS588" s="71">
        <v>2</v>
      </c>
      <c r="BT588" s="71">
        <v>0</v>
      </c>
      <c r="BU588"/>
      <c r="BV588" s="70">
        <v>38.115000000000002</v>
      </c>
      <c r="BW588" s="70">
        <v>0</v>
      </c>
      <c r="BX588" s="70">
        <v>0</v>
      </c>
      <c r="BY588" s="70">
        <v>0</v>
      </c>
      <c r="BZ588" s="70">
        <v>0</v>
      </c>
      <c r="CA588" s="70">
        <v>0</v>
      </c>
      <c r="CB588" s="70">
        <v>0</v>
      </c>
      <c r="CC588" s="70">
        <v>0</v>
      </c>
      <c r="CD588" s="70">
        <v>0</v>
      </c>
    </row>
    <row r="589" spans="1:82">
      <c r="A589" s="70" t="s">
        <v>2340</v>
      </c>
      <c r="B589" s="70">
        <v>337</v>
      </c>
      <c r="C589" s="70">
        <v>14</v>
      </c>
      <c r="D589" s="70">
        <v>20</v>
      </c>
      <c r="E589" s="70">
        <v>2017</v>
      </c>
      <c r="F589" s="70" t="s">
        <v>156</v>
      </c>
      <c r="G589" s="70" t="s">
        <v>2326</v>
      </c>
      <c r="H589" s="70" t="s">
        <v>2327</v>
      </c>
      <c r="I589" s="148"/>
      <c r="J589" s="71">
        <v>145.1535369162732</v>
      </c>
      <c r="K589" s="71">
        <v>3.1035403991448409</v>
      </c>
      <c r="L589" s="71">
        <v>15.028828434288354</v>
      </c>
      <c r="M589" s="71">
        <v>63.305730904786238</v>
      </c>
      <c r="N589" s="71">
        <v>68.840920803363687</v>
      </c>
      <c r="O589" s="71">
        <v>59.111155788273621</v>
      </c>
      <c r="P589" s="71">
        <v>46.9903756972395</v>
      </c>
      <c r="Q589" s="71">
        <v>3.4327592642387899</v>
      </c>
      <c r="R589" s="71">
        <v>0</v>
      </c>
      <c r="S589" s="71">
        <v>0</v>
      </c>
      <c r="T589" s="72"/>
      <c r="U589" s="71">
        <v>4209936</v>
      </c>
      <c r="V589" s="71">
        <v>1355</v>
      </c>
      <c r="W589" s="71">
        <v>234</v>
      </c>
      <c r="X589" s="71">
        <v>13694</v>
      </c>
      <c r="Y589" s="71">
        <v>22881</v>
      </c>
      <c r="Z589" s="71">
        <v>35342</v>
      </c>
      <c r="AA589" s="71">
        <v>9733</v>
      </c>
      <c r="AB589" s="71">
        <v>50258</v>
      </c>
      <c r="AC589" s="71">
        <v>0</v>
      </c>
      <c r="AD589" s="71">
        <v>0</v>
      </c>
      <c r="AE589" s="72"/>
      <c r="AF589" s="71">
        <v>46565346.000629157</v>
      </c>
      <c r="AG589" s="71">
        <v>2665780.7589328741</v>
      </c>
      <c r="AH589" s="71">
        <v>3332896.3340046792</v>
      </c>
      <c r="AI589" s="71">
        <v>101875477.1994559</v>
      </c>
      <c r="AJ589" s="71">
        <v>96380590.983978227</v>
      </c>
      <c r="AK589" s="71">
        <v>0</v>
      </c>
      <c r="AL589" s="71">
        <v>0</v>
      </c>
      <c r="AM589" s="71">
        <v>6903784.7643727148</v>
      </c>
      <c r="AN589" s="71">
        <v>0</v>
      </c>
      <c r="AO589" s="71">
        <v>0</v>
      </c>
      <c r="AP589" s="71">
        <v>257723876.04137355</v>
      </c>
      <c r="AQ589" s="72"/>
      <c r="AR589" s="71">
        <v>1060</v>
      </c>
      <c r="AS589" s="71">
        <v>471</v>
      </c>
      <c r="AT589" s="71">
        <v>0</v>
      </c>
      <c r="AU589" s="71">
        <v>0</v>
      </c>
      <c r="AV589" s="71">
        <v>0</v>
      </c>
      <c r="AW589" s="71">
        <v>0</v>
      </c>
      <c r="AX589" s="71"/>
      <c r="AY589" s="72"/>
      <c r="AZ589" s="71">
        <v>4378.6000000000004</v>
      </c>
      <c r="BA589" s="71">
        <v>39460.500000000007</v>
      </c>
      <c r="BB589" s="71">
        <v>0</v>
      </c>
      <c r="BC589" s="71">
        <v>0</v>
      </c>
      <c r="BD589" s="71">
        <v>0</v>
      </c>
      <c r="BE589" s="71">
        <v>0</v>
      </c>
      <c r="BF589" s="71"/>
      <c r="BG589" s="72"/>
      <c r="BH589" s="71">
        <v>0</v>
      </c>
      <c r="BI589" s="71">
        <v>0</v>
      </c>
      <c r="BJ589" s="71">
        <v>30.521999999999998</v>
      </c>
      <c r="BK589" s="71">
        <v>0</v>
      </c>
      <c r="BL589" s="71">
        <v>6.4889999999999999</v>
      </c>
      <c r="BM589" s="71">
        <v>0</v>
      </c>
      <c r="BN589" s="72"/>
      <c r="BO589" s="71">
        <v>0</v>
      </c>
      <c r="BP589" s="71">
        <v>0</v>
      </c>
      <c r="BQ589" s="71">
        <v>4</v>
      </c>
      <c r="BR589" s="71">
        <v>0</v>
      </c>
      <c r="BS589" s="71">
        <v>2</v>
      </c>
      <c r="BT589" s="71">
        <v>0</v>
      </c>
      <c r="BU589"/>
      <c r="BV589" s="70">
        <v>37.011000000000003</v>
      </c>
      <c r="BW589" s="70">
        <v>0</v>
      </c>
      <c r="BX589" s="70">
        <v>0</v>
      </c>
      <c r="BY589" s="70">
        <v>0</v>
      </c>
      <c r="BZ589" s="70">
        <v>0</v>
      </c>
      <c r="CA589" s="70">
        <v>0</v>
      </c>
      <c r="CB589" s="70">
        <v>0</v>
      </c>
      <c r="CC589" s="70">
        <v>0</v>
      </c>
      <c r="CD589" s="70">
        <v>0</v>
      </c>
    </row>
    <row r="590" spans="1:82">
      <c r="A590" s="70" t="s">
        <v>2341</v>
      </c>
      <c r="B590" s="70">
        <v>338</v>
      </c>
      <c r="C590" s="70">
        <v>15</v>
      </c>
      <c r="D590" s="70">
        <v>20</v>
      </c>
      <c r="E590" s="70">
        <v>2018</v>
      </c>
      <c r="F590" s="70" t="s">
        <v>183</v>
      </c>
      <c r="G590" s="70" t="s">
        <v>2326</v>
      </c>
      <c r="H590" s="70" t="s">
        <v>2327</v>
      </c>
      <c r="I590" s="148"/>
      <c r="J590" s="71">
        <v>134.65915482744731</v>
      </c>
      <c r="K590" s="71">
        <v>2.9305378996762199</v>
      </c>
      <c r="L590" s="71">
        <v>14.054895893031</v>
      </c>
      <c r="M590" s="71">
        <v>64.588113083214054</v>
      </c>
      <c r="N590" s="71">
        <v>58.64786102213516</v>
      </c>
      <c r="O590" s="71">
        <v>58.351786603381413</v>
      </c>
      <c r="P590" s="71">
        <v>46.436584411028164</v>
      </c>
      <c r="Q590" s="71">
        <v>3.1817812165193802</v>
      </c>
      <c r="R590" s="71">
        <v>0</v>
      </c>
      <c r="S590" s="71">
        <v>0</v>
      </c>
      <c r="T590" s="72"/>
      <c r="U590" s="71">
        <v>4332701</v>
      </c>
      <c r="V590" s="71">
        <v>1355</v>
      </c>
      <c r="W590" s="71">
        <v>234</v>
      </c>
      <c r="X590" s="71">
        <v>13694</v>
      </c>
      <c r="Y590" s="71">
        <v>23278</v>
      </c>
      <c r="Z590" s="71">
        <v>35556</v>
      </c>
      <c r="AA590" s="71">
        <v>9715</v>
      </c>
      <c r="AB590" s="71">
        <v>50201</v>
      </c>
      <c r="AC590" s="71">
        <v>0</v>
      </c>
      <c r="AD590" s="71">
        <v>0</v>
      </c>
      <c r="AE590" s="72"/>
      <c r="AF590" s="71">
        <v>44604070.757887498</v>
      </c>
      <c r="AG590" s="71">
        <v>2430756.5447361618</v>
      </c>
      <c r="AH590" s="71">
        <v>3147558.9486629912</v>
      </c>
      <c r="AI590" s="71">
        <v>101605919.9647878</v>
      </c>
      <c r="AJ590" s="71">
        <v>88021041.418284282</v>
      </c>
      <c r="AK590" s="71">
        <v>0</v>
      </c>
      <c r="AL590" s="71">
        <v>0</v>
      </c>
      <c r="AM590" s="71">
        <v>6910223.4088354846</v>
      </c>
      <c r="AN590" s="71">
        <v>0</v>
      </c>
      <c r="AO590" s="71">
        <v>0</v>
      </c>
      <c r="AP590" s="71">
        <v>246719571.04319417</v>
      </c>
      <c r="AQ590" s="72"/>
      <c r="AR590" s="71">
        <v>1116</v>
      </c>
      <c r="AS590" s="71">
        <v>504</v>
      </c>
      <c r="AT590" s="71">
        <v>0</v>
      </c>
      <c r="AU590" s="71">
        <v>0</v>
      </c>
      <c r="AV590" s="71">
        <v>0</v>
      </c>
      <c r="AW590" s="71">
        <v>0</v>
      </c>
      <c r="AX590" s="71"/>
      <c r="AY590" s="72"/>
      <c r="AZ590" s="71">
        <v>4700.9999999999973</v>
      </c>
      <c r="BA590" s="71">
        <v>42315.3</v>
      </c>
      <c r="BB590" s="71">
        <v>0</v>
      </c>
      <c r="BC590" s="71">
        <v>0</v>
      </c>
      <c r="BD590" s="71">
        <v>0</v>
      </c>
      <c r="BE590" s="71">
        <v>0</v>
      </c>
      <c r="BF590" s="71"/>
      <c r="BG590" s="72"/>
      <c r="BH590" s="71">
        <v>0</v>
      </c>
      <c r="BI590" s="71">
        <v>0</v>
      </c>
      <c r="BJ590" s="71">
        <v>14.141</v>
      </c>
      <c r="BK590" s="71">
        <v>0</v>
      </c>
      <c r="BL590" s="71">
        <v>3.2450000000000001</v>
      </c>
      <c r="BM590" s="71">
        <v>0</v>
      </c>
      <c r="BN590" s="72"/>
      <c r="BO590" s="71">
        <v>0</v>
      </c>
      <c r="BP590" s="71">
        <v>0</v>
      </c>
      <c r="BQ590" s="71">
        <v>2</v>
      </c>
      <c r="BR590" s="71">
        <v>0</v>
      </c>
      <c r="BS590" s="71">
        <v>1</v>
      </c>
      <c r="BT590" s="71">
        <v>0</v>
      </c>
      <c r="BU590"/>
      <c r="BV590" s="70">
        <v>17.385999999999999</v>
      </c>
      <c r="BW590" s="70">
        <v>0</v>
      </c>
      <c r="BX590" s="70">
        <v>0</v>
      </c>
      <c r="BY590" s="70">
        <v>0</v>
      </c>
      <c r="BZ590" s="70">
        <v>0</v>
      </c>
      <c r="CA590" s="70">
        <v>0</v>
      </c>
      <c r="CB590" s="70">
        <v>0</v>
      </c>
      <c r="CC590" s="70">
        <v>0</v>
      </c>
      <c r="CD590" s="70">
        <v>0</v>
      </c>
    </row>
    <row r="591" spans="1:82">
      <c r="A591" s="70" t="s">
        <v>2342</v>
      </c>
      <c r="B591" s="70">
        <v>339</v>
      </c>
      <c r="C591" s="70">
        <v>16</v>
      </c>
      <c r="D591" s="70">
        <v>20</v>
      </c>
      <c r="E591" s="70">
        <v>2019</v>
      </c>
      <c r="F591" s="70" t="s">
        <v>158</v>
      </c>
      <c r="G591" s="70" t="s">
        <v>2326</v>
      </c>
      <c r="H591" s="70" t="s">
        <v>2327</v>
      </c>
      <c r="I591" s="148"/>
      <c r="J591" s="71">
        <v>140.49216232900386</v>
      </c>
      <c r="K591" s="71">
        <v>2.670560140979767</v>
      </c>
      <c r="L591" s="71">
        <v>14.171721322231324</v>
      </c>
      <c r="M591" s="71">
        <v>58.960185286322442</v>
      </c>
      <c r="N591" s="71">
        <v>56.89567222857066</v>
      </c>
      <c r="O591" s="71">
        <v>57.145639645269007</v>
      </c>
      <c r="P591" s="71">
        <v>46.122188067878241</v>
      </c>
      <c r="Q591" s="71">
        <v>3.1006299809869899</v>
      </c>
      <c r="R591" s="71">
        <v>0</v>
      </c>
      <c r="S591" s="71">
        <v>0</v>
      </c>
      <c r="T591" s="72"/>
      <c r="U591" s="71">
        <v>4538106</v>
      </c>
      <c r="V591" s="71">
        <v>1355</v>
      </c>
      <c r="W591" s="71">
        <v>234</v>
      </c>
      <c r="X591" s="71">
        <v>13694</v>
      </c>
      <c r="Y591" s="71">
        <v>23744</v>
      </c>
      <c r="Z591" s="71">
        <v>35777</v>
      </c>
      <c r="AA591" s="71">
        <v>9577</v>
      </c>
      <c r="AB591" s="71">
        <v>50245</v>
      </c>
      <c r="AC591" s="71">
        <v>0</v>
      </c>
      <c r="AD591" s="71">
        <v>0</v>
      </c>
      <c r="AE591" s="72"/>
      <c r="AF591" s="71">
        <v>47094616.430224538</v>
      </c>
      <c r="AG591" s="71">
        <v>2347750.8337851339</v>
      </c>
      <c r="AH591" s="71">
        <v>3280162.6518309368</v>
      </c>
      <c r="AI591" s="71">
        <v>96519689.329270095</v>
      </c>
      <c r="AJ591" s="71">
        <v>84901918.924608573</v>
      </c>
      <c r="AK591" s="71">
        <v>0</v>
      </c>
      <c r="AL591" s="71">
        <v>0</v>
      </c>
      <c r="AM591" s="71">
        <v>6842990.7558425106</v>
      </c>
      <c r="AN591" s="71">
        <v>0</v>
      </c>
      <c r="AO591" s="71">
        <v>0</v>
      </c>
      <c r="AP591" s="71">
        <v>240987128.92556179</v>
      </c>
      <c r="AQ591" s="72"/>
      <c r="AR591" s="71">
        <v>1184</v>
      </c>
      <c r="AS591" s="71">
        <v>523</v>
      </c>
      <c r="AT591" s="71">
        <v>0</v>
      </c>
      <c r="AU591" s="71">
        <v>0</v>
      </c>
      <c r="AV591" s="71">
        <v>0</v>
      </c>
      <c r="AW591" s="71">
        <v>0</v>
      </c>
      <c r="AX591" s="71"/>
      <c r="AY591" s="72"/>
      <c r="AZ591" s="71">
        <v>5081.6000000000058</v>
      </c>
      <c r="BA591" s="71">
        <v>44802.200000000012</v>
      </c>
      <c r="BB591" s="71">
        <v>0</v>
      </c>
      <c r="BC591" s="71">
        <v>0</v>
      </c>
      <c r="BD591" s="71">
        <v>0</v>
      </c>
      <c r="BE591" s="71">
        <v>0</v>
      </c>
      <c r="BF591" s="71"/>
      <c r="BG591" s="72"/>
      <c r="BH591" s="71">
        <v>0</v>
      </c>
      <c r="BI591" s="71">
        <v>0</v>
      </c>
      <c r="BJ591" s="71">
        <v>29.73</v>
      </c>
      <c r="BK591" s="71">
        <v>0</v>
      </c>
      <c r="BL591" s="71">
        <v>3.5950000000000002</v>
      </c>
      <c r="BM591" s="71">
        <v>0</v>
      </c>
      <c r="BN591" s="72"/>
      <c r="BO591" s="71">
        <v>0</v>
      </c>
      <c r="BP591" s="71">
        <v>0</v>
      </c>
      <c r="BQ591" s="71">
        <v>4</v>
      </c>
      <c r="BR591" s="71">
        <v>0</v>
      </c>
      <c r="BS591" s="71">
        <v>1</v>
      </c>
      <c r="BT591" s="71">
        <v>0</v>
      </c>
      <c r="BU591"/>
      <c r="BV591" s="70">
        <v>33.325000000000003</v>
      </c>
      <c r="BW591" s="70">
        <v>0</v>
      </c>
      <c r="BX591" s="70">
        <v>0</v>
      </c>
      <c r="BY591" s="70">
        <v>0</v>
      </c>
      <c r="BZ591" s="70">
        <v>0</v>
      </c>
      <c r="CA591" s="70">
        <v>0</v>
      </c>
      <c r="CB591" s="70">
        <v>0</v>
      </c>
      <c r="CC591" s="70">
        <v>0</v>
      </c>
      <c r="CD591" s="70">
        <v>0</v>
      </c>
    </row>
    <row r="592" spans="1:82">
      <c r="A592" s="70" t="s">
        <v>2343</v>
      </c>
      <c r="B592" s="70">
        <v>340</v>
      </c>
      <c r="C592" s="70">
        <v>17</v>
      </c>
      <c r="D592" s="70">
        <v>20</v>
      </c>
      <c r="E592" s="70">
        <v>2020</v>
      </c>
      <c r="F592" s="70" t="s">
        <v>159</v>
      </c>
      <c r="G592" s="70" t="s">
        <v>2326</v>
      </c>
      <c r="H592" s="70" t="s">
        <v>2327</v>
      </c>
      <c r="I592" s="148"/>
      <c r="J592" s="71">
        <v>122.38469015620861</v>
      </c>
      <c r="K592" s="71">
        <v>2.6899965962544372</v>
      </c>
      <c r="L592" s="71">
        <v>13.619319583980429</v>
      </c>
      <c r="M592" s="71">
        <v>62.221495759176619</v>
      </c>
      <c r="N592" s="71">
        <v>56.144622400891549</v>
      </c>
      <c r="O592" s="71">
        <v>49.958503659640321</v>
      </c>
      <c r="P592" s="71">
        <v>43.556114254442726</v>
      </c>
      <c r="Q592" s="71">
        <v>2.95257614564771</v>
      </c>
      <c r="R592" s="71">
        <v>0</v>
      </c>
      <c r="S592" s="71">
        <v>0</v>
      </c>
      <c r="T592" s="72"/>
      <c r="U592" s="71">
        <v>4199265</v>
      </c>
      <c r="V592" s="71">
        <v>1281</v>
      </c>
      <c r="W592" s="71">
        <v>239</v>
      </c>
      <c r="X592" s="71">
        <v>15164</v>
      </c>
      <c r="Y592" s="71">
        <v>23968</v>
      </c>
      <c r="Z592" s="71">
        <v>35699</v>
      </c>
      <c r="AA592" s="71">
        <v>9613</v>
      </c>
      <c r="AB592" s="71">
        <v>50077</v>
      </c>
      <c r="AC592" s="71">
        <v>0</v>
      </c>
      <c r="AD592" s="71">
        <v>0</v>
      </c>
      <c r="AE592" s="72"/>
      <c r="AF592" s="71">
        <v>42646715.404185914</v>
      </c>
      <c r="AG592" s="71">
        <v>2162717.5615467289</v>
      </c>
      <c r="AH592" s="71">
        <v>3335035.194720116</v>
      </c>
      <c r="AI592" s="71">
        <v>104170785.6419666</v>
      </c>
      <c r="AJ592" s="71">
        <v>86240066.806816742</v>
      </c>
      <c r="AK592" s="71"/>
      <c r="AL592" s="71"/>
      <c r="AM592" s="71">
        <v>6535604.8670741739</v>
      </c>
      <c r="AN592" s="71"/>
      <c r="AO592" s="71"/>
      <c r="AP592" s="71">
        <v>245090925.47631028</v>
      </c>
      <c r="AQ592" s="72"/>
      <c r="AR592" s="71">
        <v>1268</v>
      </c>
      <c r="AS592" s="71">
        <v>547</v>
      </c>
      <c r="AT592" s="71">
        <v>0</v>
      </c>
      <c r="AU592" s="71">
        <v>0</v>
      </c>
      <c r="AV592" s="71">
        <v>0</v>
      </c>
      <c r="AW592" s="71">
        <v>0</v>
      </c>
      <c r="AX592" s="71"/>
      <c r="AY592" s="72"/>
      <c r="AZ592" s="71">
        <v>5523.4000000000078</v>
      </c>
      <c r="BA592" s="71">
        <v>46343.499999999971</v>
      </c>
      <c r="BB592" s="71">
        <v>0</v>
      </c>
      <c r="BC592" s="71">
        <v>0</v>
      </c>
      <c r="BD592" s="71">
        <v>0</v>
      </c>
      <c r="BE592" s="71">
        <v>0</v>
      </c>
      <c r="BF592" s="71"/>
      <c r="BG592" s="72"/>
      <c r="BH592" s="71">
        <v>0</v>
      </c>
      <c r="BI592" s="71">
        <v>0</v>
      </c>
      <c r="BJ592" s="71">
        <v>29.478999999999999</v>
      </c>
      <c r="BK592" s="71">
        <v>0</v>
      </c>
      <c r="BL592" s="71">
        <v>4.0229999999999997</v>
      </c>
      <c r="BM592" s="71">
        <v>0</v>
      </c>
      <c r="BN592" s="72"/>
      <c r="BO592" s="71">
        <v>0</v>
      </c>
      <c r="BP592" s="71">
        <v>0</v>
      </c>
      <c r="BQ592" s="71">
        <v>4</v>
      </c>
      <c r="BR592" s="71">
        <v>0</v>
      </c>
      <c r="BS592" s="71">
        <v>1</v>
      </c>
      <c r="BT592" s="71">
        <v>0</v>
      </c>
      <c r="BU592"/>
      <c r="BV592" s="70">
        <v>33.502000000000002</v>
      </c>
      <c r="BW592" s="70">
        <v>0</v>
      </c>
      <c r="BX592" s="70">
        <v>0</v>
      </c>
      <c r="BY592" s="70">
        <v>0</v>
      </c>
      <c r="BZ592" s="70">
        <v>0</v>
      </c>
      <c r="CA592" s="70">
        <v>0</v>
      </c>
      <c r="CB592" s="70">
        <v>0</v>
      </c>
      <c r="CC592" s="70">
        <v>0</v>
      </c>
      <c r="CD592" s="70">
        <v>0</v>
      </c>
    </row>
    <row r="593" spans="1:82">
      <c r="A593" s="70" t="s">
        <v>2344</v>
      </c>
      <c r="B593" s="70">
        <v>340</v>
      </c>
      <c r="C593" s="70">
        <v>18</v>
      </c>
      <c r="D593" s="70">
        <v>20</v>
      </c>
      <c r="E593" s="70">
        <v>2021</v>
      </c>
      <c r="F593" s="70" t="s">
        <v>160</v>
      </c>
      <c r="G593" s="70" t="s">
        <v>2326</v>
      </c>
      <c r="H593" s="70" t="s">
        <v>2327</v>
      </c>
      <c r="I593" s="148"/>
      <c r="J593" s="71">
        <v>132.32189797500217</v>
      </c>
      <c r="K593" s="71">
        <v>2.9269347152878735</v>
      </c>
      <c r="L593" s="71">
        <v>12.652663735169108</v>
      </c>
      <c r="M593" s="71">
        <v>68.607571081968473</v>
      </c>
      <c r="N593" s="71">
        <v>57.057782209879512</v>
      </c>
      <c r="O593" s="71">
        <v>48.585022697101671</v>
      </c>
      <c r="P593" s="71">
        <v>44.240372873399679</v>
      </c>
      <c r="Q593" s="71">
        <v>2.8845566538629299</v>
      </c>
      <c r="R593" s="71">
        <v>0</v>
      </c>
      <c r="S593" s="71">
        <v>0</v>
      </c>
      <c r="T593" s="72"/>
      <c r="U593" s="71">
        <v>4399982</v>
      </c>
      <c r="V593" s="71">
        <v>1281</v>
      </c>
      <c r="W593" s="71">
        <v>239</v>
      </c>
      <c r="X593" s="71">
        <v>15164</v>
      </c>
      <c r="Y593" s="71">
        <v>23718</v>
      </c>
      <c r="Z593" s="71">
        <v>35747</v>
      </c>
      <c r="AA593" s="71">
        <v>9521</v>
      </c>
      <c r="AB593" s="71">
        <v>49404</v>
      </c>
      <c r="AC593" s="71">
        <v>0</v>
      </c>
      <c r="AD593" s="71">
        <v>0</v>
      </c>
      <c r="AE593" s="72"/>
      <c r="AF593" s="71">
        <v>43992247.53309755</v>
      </c>
      <c r="AG593" s="71">
        <v>2346863.968269066</v>
      </c>
      <c r="AH593" s="71">
        <v>2719508.3113328544</v>
      </c>
      <c r="AI593" s="71">
        <v>113852298.09884413</v>
      </c>
      <c r="AJ593" s="71">
        <v>85517247.972732872</v>
      </c>
      <c r="AK593" s="71">
        <v>0</v>
      </c>
      <c r="AL593" s="71">
        <v>0</v>
      </c>
      <c r="AM593" s="71">
        <v>6484961.1132566957</v>
      </c>
      <c r="AN593" s="71">
        <v>0</v>
      </c>
      <c r="AO593" s="71">
        <v>0</v>
      </c>
      <c r="AP593" s="71">
        <v>254913126.99753317</v>
      </c>
      <c r="AQ593" s="72"/>
      <c r="AR593" s="71">
        <v>1347</v>
      </c>
      <c r="AS593" s="71">
        <v>596</v>
      </c>
      <c r="AT593" s="71">
        <v>0</v>
      </c>
      <c r="AU593" s="71">
        <v>0</v>
      </c>
      <c r="AV593" s="71">
        <v>0</v>
      </c>
      <c r="AW593" s="71">
        <v>0</v>
      </c>
      <c r="AX593" s="71"/>
      <c r="AY593" s="72"/>
      <c r="AZ593" s="71">
        <v>5965.9000000000106</v>
      </c>
      <c r="BA593" s="71">
        <v>48597.3</v>
      </c>
      <c r="BB593" s="71">
        <v>0</v>
      </c>
      <c r="BC593" s="71">
        <v>0</v>
      </c>
      <c r="BD593" s="71">
        <v>0</v>
      </c>
      <c r="BE593" s="71">
        <v>0</v>
      </c>
      <c r="BF593" s="71"/>
      <c r="BG593" s="72"/>
      <c r="BH593" s="71">
        <v>0</v>
      </c>
      <c r="BI593" s="71">
        <v>0</v>
      </c>
      <c r="BJ593" s="71">
        <v>32.802</v>
      </c>
      <c r="BK593" s="71">
        <v>0</v>
      </c>
      <c r="BL593" s="71">
        <v>7.1040000000000001</v>
      </c>
      <c r="BM593" s="71">
        <v>0</v>
      </c>
      <c r="BN593" s="72"/>
      <c r="BO593" s="71">
        <v>0</v>
      </c>
      <c r="BP593" s="71">
        <v>0</v>
      </c>
      <c r="BQ593" s="71">
        <v>4</v>
      </c>
      <c r="BR593" s="71">
        <v>0</v>
      </c>
      <c r="BS593" s="71">
        <v>2</v>
      </c>
      <c r="BT593" s="71">
        <v>0</v>
      </c>
      <c r="BU593"/>
      <c r="BV593" s="70">
        <v>39.905999999999999</v>
      </c>
      <c r="BW593" s="70">
        <v>0</v>
      </c>
      <c r="BX593" s="70">
        <v>0</v>
      </c>
      <c r="BY593" s="70">
        <v>0</v>
      </c>
      <c r="BZ593" s="70">
        <v>0</v>
      </c>
      <c r="CA593" s="70">
        <v>0</v>
      </c>
      <c r="CB593" s="70">
        <v>0</v>
      </c>
      <c r="CC593" s="70">
        <v>0</v>
      </c>
      <c r="CD593" s="70">
        <v>0</v>
      </c>
    </row>
    <row r="594" spans="1:82">
      <c r="A594" s="70" t="s">
        <v>2345</v>
      </c>
      <c r="B594" s="70">
        <v>340</v>
      </c>
      <c r="C594" s="70">
        <v>19</v>
      </c>
      <c r="D594" s="70">
        <v>20</v>
      </c>
      <c r="E594" s="70">
        <v>2022</v>
      </c>
      <c r="F594" s="70" t="s">
        <v>161</v>
      </c>
      <c r="G594" s="70" t="s">
        <v>2326</v>
      </c>
      <c r="H594" s="70" t="s">
        <v>2327</v>
      </c>
      <c r="I594" s="148"/>
      <c r="J594" s="71">
        <v>128.50931873533489</v>
      </c>
      <c r="K594" s="71">
        <v>2.8065947178420974</v>
      </c>
      <c r="L594" s="71">
        <v>10.699565652143427</v>
      </c>
      <c r="M594" s="71">
        <v>67.756332802716528</v>
      </c>
      <c r="N594" s="71">
        <v>62.348501896473103</v>
      </c>
      <c r="O594" s="71">
        <v>51.272221346914819</v>
      </c>
      <c r="P594" s="71">
        <v>44.010880414041026</v>
      </c>
      <c r="Q594" s="71">
        <v>2.9084056992199909</v>
      </c>
      <c r="R594" s="71">
        <v>0</v>
      </c>
      <c r="S594" s="71">
        <v>0</v>
      </c>
      <c r="T594" s="72"/>
      <c r="U594" s="71">
        <v>5761373</v>
      </c>
      <c r="V594" s="71">
        <v>1281</v>
      </c>
      <c r="W594" s="71">
        <v>239</v>
      </c>
      <c r="X594" s="71">
        <v>15164</v>
      </c>
      <c r="Y594" s="71">
        <v>24208</v>
      </c>
      <c r="Z594" s="71">
        <v>35842</v>
      </c>
      <c r="AA594" s="71">
        <v>9616</v>
      </c>
      <c r="AB594" s="71">
        <v>49404</v>
      </c>
      <c r="AC594" s="71">
        <v>0</v>
      </c>
      <c r="AD594" s="71">
        <v>0</v>
      </c>
      <c r="AE594" s="72"/>
      <c r="AF594" s="71">
        <v>45189478.033403009</v>
      </c>
      <c r="AG594" s="71">
        <v>2317189.6121218577</v>
      </c>
      <c r="AH594" s="71">
        <v>2718738.1524009835</v>
      </c>
      <c r="AI594" s="71">
        <v>110574327.30846235</v>
      </c>
      <c r="AJ594" s="71">
        <v>98497792.230143175</v>
      </c>
      <c r="AK594" s="71">
        <v>0</v>
      </c>
      <c r="AL594" s="71">
        <v>0</v>
      </c>
      <c r="AM594" s="71">
        <v>6379404.8528891373</v>
      </c>
      <c r="AN594" s="71">
        <v>0</v>
      </c>
      <c r="AO594" s="71">
        <v>0</v>
      </c>
      <c r="AP594" s="71">
        <v>265676930.18942055</v>
      </c>
      <c r="AQ594" s="72"/>
      <c r="AR594" s="71">
        <v>1437</v>
      </c>
      <c r="AS594" s="71">
        <v>625</v>
      </c>
      <c r="AT594" s="71">
        <v>0</v>
      </c>
      <c r="AU594" s="71">
        <v>0</v>
      </c>
      <c r="AV594" s="71">
        <v>0</v>
      </c>
      <c r="AW594" s="71">
        <v>0</v>
      </c>
      <c r="AX594" s="71"/>
      <c r="AY594" s="72"/>
      <c r="AZ594" s="71">
        <v>6548.8000000000029</v>
      </c>
      <c r="BA594" s="71">
        <v>49959.899999999994</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2346</v>
      </c>
      <c r="B595" s="70">
        <v>340</v>
      </c>
      <c r="C595" s="70">
        <v>20</v>
      </c>
      <c r="D595" s="70">
        <v>20</v>
      </c>
      <c r="E595" s="70">
        <v>2023</v>
      </c>
      <c r="F595" s="70" t="s">
        <v>1539</v>
      </c>
      <c r="G595" s="70" t="s">
        <v>2326</v>
      </c>
      <c r="H595" s="70" t="s">
        <v>2327</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1529</v>
      </c>
      <c r="AS595" s="71">
        <v>670</v>
      </c>
      <c r="AT595" s="71">
        <v>0</v>
      </c>
      <c r="AU595" s="71">
        <v>0</v>
      </c>
      <c r="AV595" s="71">
        <v>0</v>
      </c>
      <c r="AW595" s="71">
        <v>0</v>
      </c>
      <c r="AX595" s="71"/>
      <c r="AY595" s="72"/>
      <c r="AZ595" s="71">
        <v>7123.1999999999944</v>
      </c>
      <c r="BA595" s="71">
        <v>52049.499999999985</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2347</v>
      </c>
      <c r="B596" s="70">
        <v>340</v>
      </c>
      <c r="C596" s="70">
        <v>21</v>
      </c>
      <c r="D596" s="70">
        <v>20</v>
      </c>
      <c r="E596" s="70">
        <v>2024</v>
      </c>
      <c r="F596" s="70" t="s">
        <v>1554</v>
      </c>
      <c r="G596" s="1064" t="s">
        <v>2326</v>
      </c>
      <c r="H596" s="70" t="s">
        <v>2327</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2348</v>
      </c>
      <c r="B597" s="70">
        <v>256</v>
      </c>
      <c r="C597" s="70">
        <v>1</v>
      </c>
      <c r="D597" s="70">
        <v>16</v>
      </c>
      <c r="E597" s="70">
        <v>1990</v>
      </c>
      <c r="F597" s="70" t="s">
        <v>787</v>
      </c>
      <c r="G597" s="1064" t="s">
        <v>2349</v>
      </c>
      <c r="H597" s="70" t="s">
        <v>2350</v>
      </c>
      <c r="I597" s="148"/>
      <c r="J597" s="71">
        <v>44.938059451696951</v>
      </c>
      <c r="K597" s="71">
        <v>6.3097908325402949</v>
      </c>
      <c r="L597" s="71">
        <v>0.21613466506685181</v>
      </c>
      <c r="M597" s="71">
        <v>21.792107023608381</v>
      </c>
      <c r="N597" s="71">
        <v>24.575352378186011</v>
      </c>
      <c r="O597" s="71">
        <v>28.905086290738019</v>
      </c>
      <c r="P597" s="71">
        <v>25.991398956335249</v>
      </c>
      <c r="Q597" s="71">
        <v>2.2526872581014898</v>
      </c>
      <c r="R597" s="71">
        <v>0</v>
      </c>
      <c r="S597" s="71">
        <v>2.3172758041924322</v>
      </c>
      <c r="T597" s="72"/>
      <c r="U597" s="71">
        <v>1187692</v>
      </c>
      <c r="V597" s="71">
        <v>1533</v>
      </c>
      <c r="W597" s="71">
        <v>2</v>
      </c>
      <c r="X597" s="71">
        <v>7820</v>
      </c>
      <c r="Y597" s="71">
        <v>10775</v>
      </c>
      <c r="Z597" s="71">
        <v>11889</v>
      </c>
      <c r="AA597" s="71">
        <v>6311</v>
      </c>
      <c r="AB597" s="71">
        <v>36576</v>
      </c>
      <c r="AC597" s="71">
        <v>0</v>
      </c>
      <c r="AD597" s="71">
        <v>2.3172758041924322</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2351</v>
      </c>
      <c r="B598" s="70">
        <v>257</v>
      </c>
      <c r="C598" s="70">
        <v>2</v>
      </c>
      <c r="D598" s="70">
        <v>16</v>
      </c>
      <c r="E598" s="70">
        <v>2005</v>
      </c>
      <c r="F598" s="70" t="s">
        <v>789</v>
      </c>
      <c r="G598" s="70" t="s">
        <v>2349</v>
      </c>
      <c r="H598" s="70" t="s">
        <v>2350</v>
      </c>
      <c r="I598" s="148"/>
      <c r="J598" s="71">
        <v>24.716806628487969</v>
      </c>
      <c r="K598" s="71">
        <v>4.5605342278868184</v>
      </c>
      <c r="L598" s="71">
        <v>0.1433324466525806</v>
      </c>
      <c r="M598" s="71">
        <v>46.165135001346293</v>
      </c>
      <c r="N598" s="71">
        <v>47.820929371559188</v>
      </c>
      <c r="O598" s="71">
        <v>48.749274824365237</v>
      </c>
      <c r="P598" s="71">
        <v>32.299105712103803</v>
      </c>
      <c r="Q598" s="71">
        <v>2.8133942911755301</v>
      </c>
      <c r="R598" s="71">
        <v>0</v>
      </c>
      <c r="S598" s="71">
        <v>0</v>
      </c>
      <c r="T598" s="72"/>
      <c r="U598" s="71">
        <v>953419</v>
      </c>
      <c r="V598" s="71">
        <v>2195</v>
      </c>
      <c r="W598" s="71">
        <v>2</v>
      </c>
      <c r="X598" s="71">
        <v>10241</v>
      </c>
      <c r="Y598" s="71">
        <v>17386</v>
      </c>
      <c r="Z598" s="71">
        <v>23203</v>
      </c>
      <c r="AA598" s="71">
        <v>6423</v>
      </c>
      <c r="AB598" s="71">
        <v>47754</v>
      </c>
      <c r="AC598" s="71">
        <v>0</v>
      </c>
      <c r="AD598" s="71">
        <v>0</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2352</v>
      </c>
      <c r="B599" s="70">
        <v>258</v>
      </c>
      <c r="C599" s="70">
        <v>3</v>
      </c>
      <c r="D599" s="70">
        <v>16</v>
      </c>
      <c r="E599" s="70">
        <v>2006</v>
      </c>
      <c r="F599" s="70" t="s">
        <v>790</v>
      </c>
      <c r="G599" s="70" t="s">
        <v>2349</v>
      </c>
      <c r="H599" s="70" t="s">
        <v>2350</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2353</v>
      </c>
      <c r="B600" s="70">
        <v>259</v>
      </c>
      <c r="C600" s="70">
        <v>4</v>
      </c>
      <c r="D600" s="70">
        <v>16</v>
      </c>
      <c r="E600" s="70">
        <v>2007</v>
      </c>
      <c r="F600" s="70" t="s">
        <v>791</v>
      </c>
      <c r="G600" s="70" t="s">
        <v>2349</v>
      </c>
      <c r="H600" s="70" t="s">
        <v>2350</v>
      </c>
      <c r="I600" s="148"/>
      <c r="J600" s="71">
        <v>27.977907993957931</v>
      </c>
      <c r="K600" s="71">
        <v>5.0789001804850056</v>
      </c>
      <c r="L600" s="71">
        <v>0.1422176969769931</v>
      </c>
      <c r="M600" s="71">
        <v>44.961065202551751</v>
      </c>
      <c r="N600" s="71">
        <v>49.681573962464789</v>
      </c>
      <c r="O600" s="71">
        <v>48.090984957626297</v>
      </c>
      <c r="P600" s="71">
        <v>32.620331009557169</v>
      </c>
      <c r="Q600" s="71">
        <v>3.04841308157128</v>
      </c>
      <c r="R600" s="71">
        <v>0</v>
      </c>
      <c r="S600" s="71">
        <v>0</v>
      </c>
      <c r="T600" s="72"/>
      <c r="U600" s="71">
        <v>1195299</v>
      </c>
      <c r="V600" s="71">
        <v>2273</v>
      </c>
      <c r="W600" s="71">
        <v>2</v>
      </c>
      <c r="X600" s="71">
        <v>11881</v>
      </c>
      <c r="Y600" s="71">
        <v>18296</v>
      </c>
      <c r="Z600" s="71">
        <v>23795</v>
      </c>
      <c r="AA600" s="71">
        <v>6388</v>
      </c>
      <c r="AB600" s="71">
        <v>49007</v>
      </c>
      <c r="AC600" s="71">
        <v>0</v>
      </c>
      <c r="AD600" s="71">
        <v>0</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2354</v>
      </c>
      <c r="B601" s="70">
        <v>260</v>
      </c>
      <c r="C601" s="70">
        <v>5</v>
      </c>
      <c r="D601" s="70">
        <v>16</v>
      </c>
      <c r="E601" s="70">
        <v>2008</v>
      </c>
      <c r="F601" s="70" t="s">
        <v>792</v>
      </c>
      <c r="G601" s="70" t="s">
        <v>2349</v>
      </c>
      <c r="H601" s="70" t="s">
        <v>2350</v>
      </c>
      <c r="I601" s="148"/>
      <c r="J601" s="71">
        <v>22.994127613668141</v>
      </c>
      <c r="K601" s="71">
        <v>3.9667216325520598</v>
      </c>
      <c r="L601" s="71">
        <v>0.1234864735102031</v>
      </c>
      <c r="M601" s="71">
        <v>47.051380716585697</v>
      </c>
      <c r="N601" s="71">
        <v>47.385187490707011</v>
      </c>
      <c r="O601" s="71">
        <v>46.839099178164737</v>
      </c>
      <c r="P601" s="71">
        <v>31.61912645440573</v>
      </c>
      <c r="Q601" s="71">
        <v>3.01836161193373</v>
      </c>
      <c r="R601" s="71">
        <v>0</v>
      </c>
      <c r="S601" s="71">
        <v>0</v>
      </c>
      <c r="T601" s="72"/>
      <c r="U601" s="71">
        <v>1014738</v>
      </c>
      <c r="V601" s="71">
        <v>2273</v>
      </c>
      <c r="W601" s="71">
        <v>2</v>
      </c>
      <c r="X601" s="71">
        <v>11881</v>
      </c>
      <c r="Y601" s="71">
        <v>18643</v>
      </c>
      <c r="Z601" s="71">
        <v>23989</v>
      </c>
      <c r="AA601" s="71">
        <v>6199</v>
      </c>
      <c r="AB601" s="71">
        <v>49322</v>
      </c>
      <c r="AC601" s="71">
        <v>0</v>
      </c>
      <c r="AD601" s="71">
        <v>0</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2355</v>
      </c>
      <c r="B602" s="70">
        <v>261</v>
      </c>
      <c r="C602" s="70">
        <v>6</v>
      </c>
      <c r="D602" s="70">
        <v>16</v>
      </c>
      <c r="E602" s="70">
        <v>2009</v>
      </c>
      <c r="F602" s="70" t="s">
        <v>176</v>
      </c>
      <c r="G602" s="70" t="s">
        <v>2349</v>
      </c>
      <c r="H602" s="70" t="s">
        <v>2350</v>
      </c>
      <c r="I602" s="148"/>
      <c r="J602" s="71">
        <v>17.46252997280617</v>
      </c>
      <c r="K602" s="71">
        <v>3.5156402412126981</v>
      </c>
      <c r="L602" s="71">
        <v>2.0362428434623689</v>
      </c>
      <c r="M602" s="71">
        <v>46.208264735470387</v>
      </c>
      <c r="N602" s="71">
        <v>46.69554774706895</v>
      </c>
      <c r="O602" s="71">
        <v>47.958118035032108</v>
      </c>
      <c r="P602" s="71">
        <v>30.660347396476642</v>
      </c>
      <c r="Q602" s="71">
        <v>2.8910242982618701</v>
      </c>
      <c r="R602" s="71">
        <v>0</v>
      </c>
      <c r="S602" s="71">
        <v>0</v>
      </c>
      <c r="T602" s="72"/>
      <c r="U602" s="71">
        <v>788632</v>
      </c>
      <c r="V602" s="71">
        <v>2534</v>
      </c>
      <c r="W602" s="71">
        <v>48</v>
      </c>
      <c r="X602" s="71">
        <v>12304</v>
      </c>
      <c r="Y602" s="71">
        <v>18887</v>
      </c>
      <c r="Z602" s="71">
        <v>24244</v>
      </c>
      <c r="AA602" s="71">
        <v>6171</v>
      </c>
      <c r="AB602" s="71">
        <v>49591</v>
      </c>
      <c r="AC602" s="71">
        <v>0</v>
      </c>
      <c r="AD602" s="71">
        <v>0</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2356</v>
      </c>
      <c r="B603" s="70">
        <v>262</v>
      </c>
      <c r="C603" s="70">
        <v>7</v>
      </c>
      <c r="D603" s="70">
        <v>16</v>
      </c>
      <c r="E603" s="70">
        <v>2010</v>
      </c>
      <c r="F603" s="70" t="s">
        <v>177</v>
      </c>
      <c r="G603" s="70" t="s">
        <v>2349</v>
      </c>
      <c r="H603" s="70" t="s">
        <v>2350</v>
      </c>
      <c r="I603" s="148"/>
      <c r="J603" s="71">
        <v>16.82498197343093</v>
      </c>
      <c r="K603" s="71">
        <v>3.939291738725216</v>
      </c>
      <c r="L603" s="71">
        <v>1.924052897399803</v>
      </c>
      <c r="M603" s="71">
        <v>48.603266942946178</v>
      </c>
      <c r="N603" s="71">
        <v>47.890448639834538</v>
      </c>
      <c r="O603" s="71">
        <v>48.159630799887672</v>
      </c>
      <c r="P603" s="71">
        <v>31.384512996809111</v>
      </c>
      <c r="Q603" s="71">
        <v>3.0422525048829399</v>
      </c>
      <c r="R603" s="71">
        <v>0</v>
      </c>
      <c r="S603" s="71">
        <v>0</v>
      </c>
      <c r="T603" s="72"/>
      <c r="U603" s="71">
        <v>701437</v>
      </c>
      <c r="V603" s="71">
        <v>2534</v>
      </c>
      <c r="W603" s="71">
        <v>48</v>
      </c>
      <c r="X603" s="71">
        <v>12304</v>
      </c>
      <c r="Y603" s="71">
        <v>19105</v>
      </c>
      <c r="Z603" s="71">
        <v>24459</v>
      </c>
      <c r="AA603" s="71">
        <v>6159</v>
      </c>
      <c r="AB603" s="71">
        <v>50005</v>
      </c>
      <c r="AC603" s="71">
        <v>0</v>
      </c>
      <c r="AD603" s="71">
        <v>0</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8.15</v>
      </c>
      <c r="BM603" s="71">
        <v>0</v>
      </c>
      <c r="BN603" s="72"/>
      <c r="BO603" s="71">
        <v>0</v>
      </c>
      <c r="BP603" s="71">
        <v>0</v>
      </c>
      <c r="BQ603" s="71">
        <v>0</v>
      </c>
      <c r="BR603" s="71">
        <v>0</v>
      </c>
      <c r="BS603" s="71">
        <v>1</v>
      </c>
      <c r="BT603" s="71">
        <v>0</v>
      </c>
      <c r="BU603"/>
      <c r="BV603" s="70">
        <v>0</v>
      </c>
      <c r="BW603" s="70">
        <v>0</v>
      </c>
      <c r="BX603" s="70">
        <v>8.15</v>
      </c>
      <c r="BY603" s="70">
        <v>0</v>
      </c>
      <c r="BZ603" s="70">
        <v>0</v>
      </c>
      <c r="CA603" s="70">
        <v>0</v>
      </c>
      <c r="CB603" s="70">
        <v>0</v>
      </c>
      <c r="CC603" s="70">
        <v>0</v>
      </c>
      <c r="CD603" s="70">
        <v>0</v>
      </c>
    </row>
    <row r="604" spans="1:82">
      <c r="A604" s="70" t="s">
        <v>2357</v>
      </c>
      <c r="B604" s="70">
        <v>263</v>
      </c>
      <c r="C604" s="70">
        <v>8</v>
      </c>
      <c r="D604" s="70">
        <v>16</v>
      </c>
      <c r="E604" s="70">
        <v>2011</v>
      </c>
      <c r="F604" s="70" t="s">
        <v>178</v>
      </c>
      <c r="G604" s="70" t="s">
        <v>2349</v>
      </c>
      <c r="H604" s="70" t="s">
        <v>2350</v>
      </c>
      <c r="I604" s="148"/>
      <c r="J604" s="71">
        <v>31.52999578636269</v>
      </c>
      <c r="K604" s="71">
        <v>6.3856814588905086</v>
      </c>
      <c r="L604" s="71">
        <v>2.163718319446021</v>
      </c>
      <c r="M604" s="71">
        <v>58.815374052452661</v>
      </c>
      <c r="N604" s="71">
        <v>58.904940279475298</v>
      </c>
      <c r="O604" s="71">
        <v>47.79083307588936</v>
      </c>
      <c r="P604" s="71">
        <v>30.56167499108113</v>
      </c>
      <c r="Q604" s="71">
        <v>3.5026063334617401</v>
      </c>
      <c r="R604" s="71">
        <v>0</v>
      </c>
      <c r="S604" s="71">
        <v>0</v>
      </c>
      <c r="T604" s="72"/>
      <c r="U604" s="71">
        <v>1241237</v>
      </c>
      <c r="V604" s="71">
        <v>2534</v>
      </c>
      <c r="W604" s="71">
        <v>48</v>
      </c>
      <c r="X604" s="71">
        <v>12304</v>
      </c>
      <c r="Y604" s="71">
        <v>19259</v>
      </c>
      <c r="Z604" s="71">
        <v>24799</v>
      </c>
      <c r="AA604" s="71">
        <v>6176</v>
      </c>
      <c r="AB604" s="71">
        <v>49911</v>
      </c>
      <c r="AC604" s="71">
        <v>0</v>
      </c>
      <c r="AD604" s="71">
        <v>0</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0</v>
      </c>
      <c r="BM604" s="71">
        <v>0</v>
      </c>
      <c r="BN604" s="72"/>
      <c r="BO604" s="71">
        <v>0</v>
      </c>
      <c r="BP604" s="71">
        <v>0</v>
      </c>
      <c r="BQ604" s="71">
        <v>0</v>
      </c>
      <c r="BR604" s="71">
        <v>0</v>
      </c>
      <c r="BS604" s="71">
        <v>0</v>
      </c>
      <c r="BT604" s="71">
        <v>0</v>
      </c>
      <c r="BU604"/>
      <c r="BV604" s="70">
        <v>0</v>
      </c>
      <c r="BW604" s="70">
        <v>0</v>
      </c>
      <c r="BX604" s="70">
        <v>0</v>
      </c>
      <c r="BY604" s="70">
        <v>0</v>
      </c>
      <c r="BZ604" s="70">
        <v>0</v>
      </c>
      <c r="CA604" s="70">
        <v>0</v>
      </c>
      <c r="CB604" s="70">
        <v>0</v>
      </c>
      <c r="CC604" s="70">
        <v>0</v>
      </c>
      <c r="CD604" s="70">
        <v>0</v>
      </c>
    </row>
    <row r="605" spans="1:82">
      <c r="A605" s="70" t="s">
        <v>2358</v>
      </c>
      <c r="B605" s="70">
        <v>264</v>
      </c>
      <c r="C605" s="70">
        <v>9</v>
      </c>
      <c r="D605" s="70">
        <v>16</v>
      </c>
      <c r="E605" s="70">
        <v>2012</v>
      </c>
      <c r="F605" s="70" t="s">
        <v>179</v>
      </c>
      <c r="G605" s="70" t="s">
        <v>2349</v>
      </c>
      <c r="H605" s="70" t="s">
        <v>2350</v>
      </c>
      <c r="I605" s="148"/>
      <c r="J605" s="71">
        <v>18.132749171029669</v>
      </c>
      <c r="K605" s="71">
        <v>5.9651880362739744</v>
      </c>
      <c r="L605" s="71">
        <v>2.2146829543543389</v>
      </c>
      <c r="M605" s="71">
        <v>65.249204430844202</v>
      </c>
      <c r="N605" s="71">
        <v>68.629464662717908</v>
      </c>
      <c r="O605" s="71">
        <v>47.944373320108376</v>
      </c>
      <c r="P605" s="71">
        <v>30.750485608209878</v>
      </c>
      <c r="Q605" s="71">
        <v>3.80817981179041</v>
      </c>
      <c r="R605" s="71">
        <v>0</v>
      </c>
      <c r="S605" s="71">
        <v>0</v>
      </c>
      <c r="T605" s="72"/>
      <c r="U605" s="71">
        <v>686704</v>
      </c>
      <c r="V605" s="71">
        <v>2534</v>
      </c>
      <c r="W605" s="71">
        <v>48</v>
      </c>
      <c r="X605" s="71">
        <v>12304</v>
      </c>
      <c r="Y605" s="71">
        <v>19413</v>
      </c>
      <c r="Z605" s="71">
        <v>25076</v>
      </c>
      <c r="AA605" s="71">
        <v>6179</v>
      </c>
      <c r="AB605" s="71">
        <v>49946</v>
      </c>
      <c r="AC605" s="71">
        <v>0</v>
      </c>
      <c r="AD605" s="71">
        <v>0</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0</v>
      </c>
      <c r="BM605" s="71">
        <v>0</v>
      </c>
      <c r="BN605" s="72"/>
      <c r="BO605" s="71">
        <v>0</v>
      </c>
      <c r="BP605" s="71">
        <v>0</v>
      </c>
      <c r="BQ605" s="71">
        <v>0</v>
      </c>
      <c r="BR605" s="71">
        <v>0</v>
      </c>
      <c r="BS605" s="71">
        <v>0</v>
      </c>
      <c r="BT605" s="71">
        <v>0</v>
      </c>
      <c r="BU605"/>
      <c r="BV605" s="70">
        <v>0</v>
      </c>
      <c r="BW605" s="70">
        <v>0</v>
      </c>
      <c r="BX605" s="70">
        <v>0</v>
      </c>
      <c r="BY605" s="70">
        <v>0</v>
      </c>
      <c r="BZ605" s="70">
        <v>0</v>
      </c>
      <c r="CA605" s="70">
        <v>0</v>
      </c>
      <c r="CB605" s="70">
        <v>0</v>
      </c>
      <c r="CC605" s="70">
        <v>0</v>
      </c>
      <c r="CD605" s="70">
        <v>0</v>
      </c>
    </row>
    <row r="606" spans="1:82">
      <c r="A606" s="70" t="s">
        <v>2359</v>
      </c>
      <c r="B606" s="70">
        <v>265</v>
      </c>
      <c r="C606" s="70">
        <v>10</v>
      </c>
      <c r="D606" s="70">
        <v>16</v>
      </c>
      <c r="E606" s="70">
        <v>2013</v>
      </c>
      <c r="F606" s="70" t="s">
        <v>180</v>
      </c>
      <c r="G606" s="70" t="s">
        <v>2349</v>
      </c>
      <c r="H606" s="70" t="s">
        <v>2350</v>
      </c>
      <c r="I606" s="148"/>
      <c r="J606" s="71">
        <v>19.160925138373049</v>
      </c>
      <c r="K606" s="71">
        <v>4.9679610051947973</v>
      </c>
      <c r="L606" s="71">
        <v>2.1282925751387962</v>
      </c>
      <c r="M606" s="71">
        <v>64.64541682521326</v>
      </c>
      <c r="N606" s="71">
        <v>65.780957580562614</v>
      </c>
      <c r="O606" s="71">
        <v>46.25762424003171</v>
      </c>
      <c r="P606" s="71">
        <v>30.651553012428661</v>
      </c>
      <c r="Q606" s="71">
        <v>3.8700653367140099</v>
      </c>
      <c r="R606" s="71">
        <v>0</v>
      </c>
      <c r="S606" s="71">
        <v>0</v>
      </c>
      <c r="T606" s="72"/>
      <c r="U606" s="71">
        <v>728866</v>
      </c>
      <c r="V606" s="71">
        <v>2534</v>
      </c>
      <c r="W606" s="71">
        <v>48</v>
      </c>
      <c r="X606" s="71">
        <v>12304</v>
      </c>
      <c r="Y606" s="71">
        <v>19526</v>
      </c>
      <c r="Z606" s="71">
        <v>25274</v>
      </c>
      <c r="AA606" s="71">
        <v>6136</v>
      </c>
      <c r="AB606" s="71">
        <v>50030</v>
      </c>
      <c r="AC606" s="71">
        <v>0</v>
      </c>
      <c r="AD606" s="71">
        <v>0</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0</v>
      </c>
      <c r="BM606" s="71">
        <v>0</v>
      </c>
      <c r="BN606" s="72"/>
      <c r="BO606" s="71">
        <v>0</v>
      </c>
      <c r="BP606" s="71">
        <v>0</v>
      </c>
      <c r="BQ606" s="71">
        <v>0</v>
      </c>
      <c r="BR606" s="71">
        <v>0</v>
      </c>
      <c r="BS606" s="71">
        <v>0</v>
      </c>
      <c r="BT606" s="71">
        <v>0</v>
      </c>
      <c r="BU606"/>
      <c r="BV606" s="70">
        <v>0</v>
      </c>
      <c r="BW606" s="70">
        <v>0</v>
      </c>
      <c r="BX606" s="70">
        <v>0</v>
      </c>
      <c r="BY606" s="70">
        <v>0</v>
      </c>
      <c r="BZ606" s="70">
        <v>0</v>
      </c>
      <c r="CA606" s="70">
        <v>0</v>
      </c>
      <c r="CB606" s="70">
        <v>0</v>
      </c>
      <c r="CC606" s="70">
        <v>0</v>
      </c>
      <c r="CD606" s="70">
        <v>0</v>
      </c>
    </row>
    <row r="607" spans="1:82">
      <c r="A607" s="70" t="s">
        <v>2360</v>
      </c>
      <c r="B607" s="70">
        <v>266</v>
      </c>
      <c r="C607" s="70">
        <v>11</v>
      </c>
      <c r="D607" s="70">
        <v>16</v>
      </c>
      <c r="E607" s="70">
        <v>2014</v>
      </c>
      <c r="F607" s="70" t="s">
        <v>181</v>
      </c>
      <c r="G607" s="70" t="s">
        <v>2349</v>
      </c>
      <c r="H607" s="70" t="s">
        <v>2350</v>
      </c>
      <c r="I607" s="148"/>
      <c r="J607" s="71">
        <v>19.891382654979481</v>
      </c>
      <c r="K607" s="71">
        <v>5.9537439042097118</v>
      </c>
      <c r="L607" s="71">
        <v>1.1767091649000121</v>
      </c>
      <c r="M607" s="71">
        <v>61.58066031915515</v>
      </c>
      <c r="N607" s="71">
        <v>58.153690351857101</v>
      </c>
      <c r="O607" s="71">
        <v>44.530038319530647</v>
      </c>
      <c r="P607" s="71">
        <v>30.620064599377628</v>
      </c>
      <c r="Q607" s="71">
        <v>3.7243782234860898</v>
      </c>
      <c r="R607" s="71">
        <v>0</v>
      </c>
      <c r="S607" s="71">
        <v>0</v>
      </c>
      <c r="T607" s="72"/>
      <c r="U607" s="71">
        <v>771896</v>
      </c>
      <c r="V607" s="71">
        <v>2329</v>
      </c>
      <c r="W607" s="71">
        <v>27</v>
      </c>
      <c r="X607" s="71">
        <v>11982</v>
      </c>
      <c r="Y607" s="71">
        <v>19742</v>
      </c>
      <c r="Z607" s="71">
        <v>25625</v>
      </c>
      <c r="AA607" s="71">
        <v>6098</v>
      </c>
      <c r="AB607" s="71">
        <v>50182</v>
      </c>
      <c r="AC607" s="71">
        <v>0</v>
      </c>
      <c r="AD607" s="71">
        <v>0</v>
      </c>
      <c r="AE607" s="72"/>
      <c r="AF607" s="71"/>
      <c r="AG607" s="71"/>
      <c r="AH607" s="71"/>
      <c r="AI607" s="71"/>
      <c r="AJ607" s="71"/>
      <c r="AK607" s="71"/>
      <c r="AL607" s="71"/>
      <c r="AM607" s="71"/>
      <c r="AN607" s="71"/>
      <c r="AO607" s="71"/>
      <c r="AP607" s="71"/>
      <c r="AQ607" s="72"/>
      <c r="AR607" s="71">
        <v>919</v>
      </c>
      <c r="AS607" s="71">
        <v>111</v>
      </c>
      <c r="AT607" s="71">
        <v>0</v>
      </c>
      <c r="AU607" s="71">
        <v>0</v>
      </c>
      <c r="AV607" s="71">
        <v>0</v>
      </c>
      <c r="AW607" s="71">
        <v>0</v>
      </c>
      <c r="AX607" s="71"/>
      <c r="AY607" s="72"/>
      <c r="AZ607" s="71">
        <v>3698.55</v>
      </c>
      <c r="BA607" s="71">
        <v>1995.4</v>
      </c>
      <c r="BB607" s="71">
        <v>0</v>
      </c>
      <c r="BC607" s="71">
        <v>0</v>
      </c>
      <c r="BD607" s="71">
        <v>0</v>
      </c>
      <c r="BE607" s="71">
        <v>0</v>
      </c>
      <c r="BF607" s="71"/>
      <c r="BG607" s="72"/>
      <c r="BH607" s="71">
        <v>0</v>
      </c>
      <c r="BI607" s="71">
        <v>0</v>
      </c>
      <c r="BJ607" s="71">
        <v>0</v>
      </c>
      <c r="BK607" s="71">
        <v>0</v>
      </c>
      <c r="BL607" s="71">
        <v>0</v>
      </c>
      <c r="BM607" s="71">
        <v>0</v>
      </c>
      <c r="BN607" s="72"/>
      <c r="BO607" s="71">
        <v>0</v>
      </c>
      <c r="BP607" s="71">
        <v>0</v>
      </c>
      <c r="BQ607" s="71">
        <v>0</v>
      </c>
      <c r="BR607" s="71">
        <v>0</v>
      </c>
      <c r="BS607" s="71">
        <v>0</v>
      </c>
      <c r="BT607" s="71">
        <v>0</v>
      </c>
      <c r="BU607"/>
      <c r="BV607" s="70">
        <v>0</v>
      </c>
      <c r="BW607" s="70">
        <v>0</v>
      </c>
      <c r="BX607" s="70">
        <v>0</v>
      </c>
      <c r="BY607" s="70">
        <v>0</v>
      </c>
      <c r="BZ607" s="70">
        <v>0</v>
      </c>
      <c r="CA607" s="70">
        <v>0</v>
      </c>
      <c r="CB607" s="70">
        <v>0</v>
      </c>
      <c r="CC607" s="70">
        <v>0</v>
      </c>
      <c r="CD607" s="70">
        <v>0</v>
      </c>
    </row>
    <row r="608" spans="1:82">
      <c r="A608" s="70" t="s">
        <v>2361</v>
      </c>
      <c r="B608" s="70">
        <v>267</v>
      </c>
      <c r="C608" s="70">
        <v>12</v>
      </c>
      <c r="D608" s="70">
        <v>16</v>
      </c>
      <c r="E608" s="70">
        <v>2015</v>
      </c>
      <c r="F608" s="70" t="s">
        <v>182</v>
      </c>
      <c r="G608" s="70" t="s">
        <v>2349</v>
      </c>
      <c r="H608" s="70" t="s">
        <v>2350</v>
      </c>
      <c r="I608" s="148"/>
      <c r="J608" s="71">
        <v>30.804258549324931</v>
      </c>
      <c r="K608" s="71">
        <v>5.3457669242733816</v>
      </c>
      <c r="L608" s="71">
        <v>1.1769770221135729</v>
      </c>
      <c r="M608" s="71">
        <v>58.933707504038949</v>
      </c>
      <c r="N608" s="71">
        <v>52.151555806829833</v>
      </c>
      <c r="O608" s="71">
        <v>44.363748945174493</v>
      </c>
      <c r="P608" s="71">
        <v>30.860343976416249</v>
      </c>
      <c r="Q608" s="71">
        <v>3.6497769143930499</v>
      </c>
      <c r="R608" s="71">
        <v>0</v>
      </c>
      <c r="S608" s="71">
        <v>0</v>
      </c>
      <c r="T608" s="72"/>
      <c r="U608" s="71">
        <v>1364531</v>
      </c>
      <c r="V608" s="71">
        <v>2329</v>
      </c>
      <c r="W608" s="71">
        <v>27</v>
      </c>
      <c r="X608" s="71">
        <v>11982</v>
      </c>
      <c r="Y608" s="71">
        <v>19974</v>
      </c>
      <c r="Z608" s="71">
        <v>25775</v>
      </c>
      <c r="AA608" s="71">
        <v>6141</v>
      </c>
      <c r="AB608" s="71">
        <v>50235</v>
      </c>
      <c r="AC608" s="71">
        <v>0</v>
      </c>
      <c r="AD608" s="71">
        <v>0</v>
      </c>
      <c r="AE608" s="72"/>
      <c r="AF608" s="71">
        <v>15657043.747970009</v>
      </c>
      <c r="AG608" s="71">
        <v>4287256.1132729175</v>
      </c>
      <c r="AH608" s="71">
        <v>221066.99474272621</v>
      </c>
      <c r="AI608" s="71">
        <v>74066939.022117898</v>
      </c>
      <c r="AJ608" s="71">
        <v>83248752.08822225</v>
      </c>
      <c r="AK608" s="71">
        <v>0</v>
      </c>
      <c r="AL608" s="71">
        <v>0</v>
      </c>
      <c r="AM608" s="71">
        <v>6884496.0221006274</v>
      </c>
      <c r="AN608" s="71">
        <v>0</v>
      </c>
      <c r="AO608" s="71">
        <v>0</v>
      </c>
      <c r="AP608" s="71">
        <v>184365553.98842645</v>
      </c>
      <c r="AQ608" s="72"/>
      <c r="AR608" s="71">
        <v>1014</v>
      </c>
      <c r="AS608" s="71">
        <v>127</v>
      </c>
      <c r="AT608" s="71">
        <v>0</v>
      </c>
      <c r="AU608" s="71">
        <v>0</v>
      </c>
      <c r="AV608" s="71">
        <v>0</v>
      </c>
      <c r="AW608" s="71">
        <v>0</v>
      </c>
      <c r="AX608" s="71"/>
      <c r="AY608" s="72"/>
      <c r="AZ608" s="71">
        <v>4168.8600000000006</v>
      </c>
      <c r="BA608" s="71">
        <v>2346.6</v>
      </c>
      <c r="BB608" s="71">
        <v>0</v>
      </c>
      <c r="BC608" s="71">
        <v>0</v>
      </c>
      <c r="BD608" s="71">
        <v>0</v>
      </c>
      <c r="BE608" s="71">
        <v>0</v>
      </c>
      <c r="BF608" s="71"/>
      <c r="BG608" s="72"/>
      <c r="BH608" s="71">
        <v>0</v>
      </c>
      <c r="BI608" s="71">
        <v>0</v>
      </c>
      <c r="BJ608" s="71">
        <v>0</v>
      </c>
      <c r="BK608" s="71">
        <v>0</v>
      </c>
      <c r="BL608" s="71">
        <v>0</v>
      </c>
      <c r="BM608" s="71">
        <v>0</v>
      </c>
      <c r="BN608" s="72"/>
      <c r="BO608" s="71">
        <v>0</v>
      </c>
      <c r="BP608" s="71">
        <v>0</v>
      </c>
      <c r="BQ608" s="71">
        <v>0</v>
      </c>
      <c r="BR608" s="71">
        <v>0</v>
      </c>
      <c r="BS608" s="71">
        <v>0</v>
      </c>
      <c r="BT608" s="71">
        <v>0</v>
      </c>
      <c r="BU608"/>
      <c r="BV608" s="70">
        <v>0</v>
      </c>
      <c r="BW608" s="70">
        <v>0</v>
      </c>
      <c r="BX608" s="70">
        <v>0</v>
      </c>
      <c r="BY608" s="70">
        <v>0</v>
      </c>
      <c r="BZ608" s="70">
        <v>0</v>
      </c>
      <c r="CA608" s="70">
        <v>0</v>
      </c>
      <c r="CB608" s="70">
        <v>0</v>
      </c>
      <c r="CC608" s="70">
        <v>0</v>
      </c>
      <c r="CD608" s="70">
        <v>0</v>
      </c>
    </row>
    <row r="609" spans="1:82">
      <c r="A609" s="70" t="s">
        <v>2362</v>
      </c>
      <c r="B609" s="70">
        <v>268</v>
      </c>
      <c r="C609" s="70">
        <v>13</v>
      </c>
      <c r="D609" s="70">
        <v>16</v>
      </c>
      <c r="E609" s="70">
        <v>2016</v>
      </c>
      <c r="F609" s="70" t="s">
        <v>155</v>
      </c>
      <c r="G609" s="70" t="s">
        <v>2349</v>
      </c>
      <c r="H609" s="70" t="s">
        <v>2350</v>
      </c>
      <c r="I609" s="148"/>
      <c r="J609" s="71">
        <v>17.722990000691173</v>
      </c>
      <c r="K609" s="71">
        <v>5.1999267878292565</v>
      </c>
      <c r="L609" s="71">
        <v>1.1111190007595719</v>
      </c>
      <c r="M609" s="71">
        <v>47.926388605327411</v>
      </c>
      <c r="N609" s="71">
        <v>52.587725200455687</v>
      </c>
      <c r="O609" s="71">
        <v>44.37761339918206</v>
      </c>
      <c r="P609" s="71">
        <v>30.347577200143249</v>
      </c>
      <c r="Q609" s="71">
        <v>3.5599248357336775</v>
      </c>
      <c r="R609" s="71">
        <v>0</v>
      </c>
      <c r="S609" s="71">
        <v>8.3579634313507736</v>
      </c>
      <c r="T609" s="72"/>
      <c r="U609" s="71">
        <v>830384</v>
      </c>
      <c r="V609" s="71">
        <v>2329</v>
      </c>
      <c r="W609" s="71">
        <v>27</v>
      </c>
      <c r="X609" s="71">
        <v>11982</v>
      </c>
      <c r="Y609" s="71">
        <v>20255</v>
      </c>
      <c r="Z609" s="71">
        <v>26100</v>
      </c>
      <c r="AA609" s="71">
        <v>6246</v>
      </c>
      <c r="AB609" s="71">
        <v>50401</v>
      </c>
      <c r="AC609" s="71">
        <v>0</v>
      </c>
      <c r="AD609" s="71">
        <v>8.3579634313507736</v>
      </c>
      <c r="AE609" s="72"/>
      <c r="AF609" s="71">
        <v>9282894.2809580732</v>
      </c>
      <c r="AG609" s="71">
        <v>4320028.8853214588</v>
      </c>
      <c r="AH609" s="71">
        <v>163962.3652577883</v>
      </c>
      <c r="AI609" s="71">
        <v>77009830.232862204</v>
      </c>
      <c r="AJ609" s="71">
        <v>88004732.514073268</v>
      </c>
      <c r="AK609" s="71">
        <v>0</v>
      </c>
      <c r="AL609" s="71">
        <v>0</v>
      </c>
      <c r="AM609" s="71">
        <v>6912611.8778751651</v>
      </c>
      <c r="AN609" s="71">
        <v>0</v>
      </c>
      <c r="AO609" s="71">
        <v>0</v>
      </c>
      <c r="AP609" s="71">
        <v>185694060.15634796</v>
      </c>
      <c r="AQ609" s="72"/>
      <c r="AR609" s="71">
        <v>1110</v>
      </c>
      <c r="AS609" s="71">
        <v>131</v>
      </c>
      <c r="AT609" s="71">
        <v>0</v>
      </c>
      <c r="AU609" s="71">
        <v>0</v>
      </c>
      <c r="AV609" s="71">
        <v>0</v>
      </c>
      <c r="AW609" s="71">
        <v>0</v>
      </c>
      <c r="AX609" s="71"/>
      <c r="AY609" s="72"/>
      <c r="AZ609" s="71">
        <v>4644.7700000000004</v>
      </c>
      <c r="BA609" s="71">
        <v>2406</v>
      </c>
      <c r="BB609" s="71">
        <v>0</v>
      </c>
      <c r="BC609" s="71">
        <v>0</v>
      </c>
      <c r="BD609" s="71">
        <v>0</v>
      </c>
      <c r="BE609" s="71">
        <v>0</v>
      </c>
      <c r="BF609" s="71"/>
      <c r="BG609" s="72"/>
      <c r="BH609" s="71">
        <v>0</v>
      </c>
      <c r="BI609" s="71">
        <v>0</v>
      </c>
      <c r="BJ609" s="71">
        <v>0</v>
      </c>
      <c r="BK609" s="71">
        <v>0</v>
      </c>
      <c r="BL609" s="71">
        <v>0</v>
      </c>
      <c r="BM609" s="71">
        <v>0</v>
      </c>
      <c r="BN609" s="72"/>
      <c r="BO609" s="71">
        <v>0</v>
      </c>
      <c r="BP609" s="71">
        <v>0</v>
      </c>
      <c r="BQ609" s="71">
        <v>0</v>
      </c>
      <c r="BR609" s="71">
        <v>0</v>
      </c>
      <c r="BS609" s="71">
        <v>0</v>
      </c>
      <c r="BT609" s="71">
        <v>0</v>
      </c>
      <c r="BU609"/>
      <c r="BV609" s="70">
        <v>0</v>
      </c>
      <c r="BW609" s="70">
        <v>0</v>
      </c>
      <c r="BX609" s="70">
        <v>0</v>
      </c>
      <c r="BY609" s="70">
        <v>0</v>
      </c>
      <c r="BZ609" s="70">
        <v>0</v>
      </c>
      <c r="CA609" s="70">
        <v>0</v>
      </c>
      <c r="CB609" s="70">
        <v>0</v>
      </c>
      <c r="CC609" s="70">
        <v>0</v>
      </c>
      <c r="CD609" s="70">
        <v>0</v>
      </c>
    </row>
    <row r="610" spans="1:82">
      <c r="A610" s="70" t="s">
        <v>2363</v>
      </c>
      <c r="B610" s="70">
        <v>269</v>
      </c>
      <c r="C610" s="70">
        <v>14</v>
      </c>
      <c r="D610" s="70">
        <v>16</v>
      </c>
      <c r="E610" s="70">
        <v>2017</v>
      </c>
      <c r="F610" s="70" t="s">
        <v>156</v>
      </c>
      <c r="G610" s="70" t="s">
        <v>2349</v>
      </c>
      <c r="H610" s="70" t="s">
        <v>2350</v>
      </c>
      <c r="I610" s="148"/>
      <c r="J610" s="71">
        <v>17.413976345941133</v>
      </c>
      <c r="K610" s="71">
        <v>5.3425317050433998</v>
      </c>
      <c r="L610" s="71">
        <v>1.1021459841475651</v>
      </c>
      <c r="M610" s="71">
        <v>44.62257822677563</v>
      </c>
      <c r="N610" s="71">
        <v>49.265343394650998</v>
      </c>
      <c r="O610" s="71">
        <v>44.143532757622822</v>
      </c>
      <c r="P610" s="71">
        <v>30.425700980581873</v>
      </c>
      <c r="Q610" s="71">
        <v>3.4384283919185901</v>
      </c>
      <c r="R610" s="71">
        <v>0</v>
      </c>
      <c r="S610" s="71">
        <v>7.4734241467185756</v>
      </c>
      <c r="T610" s="72"/>
      <c r="U610" s="71">
        <v>877512.99999999988</v>
      </c>
      <c r="V610" s="71">
        <v>2329</v>
      </c>
      <c r="W610" s="71">
        <v>27</v>
      </c>
      <c r="X610" s="71">
        <v>11982</v>
      </c>
      <c r="Y610" s="71">
        <v>20502</v>
      </c>
      <c r="Z610" s="71">
        <v>26393</v>
      </c>
      <c r="AA610" s="71">
        <v>6302</v>
      </c>
      <c r="AB610" s="71">
        <v>50341</v>
      </c>
      <c r="AC610" s="71">
        <v>0</v>
      </c>
      <c r="AD610" s="71">
        <v>7.4734241467185756</v>
      </c>
      <c r="AE610" s="72"/>
      <c r="AF610" s="71">
        <v>9341981.2985106111</v>
      </c>
      <c r="AG610" s="71">
        <v>4373348.8530192915</v>
      </c>
      <c r="AH610" s="71">
        <v>220023.0868469672</v>
      </c>
      <c r="AI610" s="71">
        <v>73170558.331469908</v>
      </c>
      <c r="AJ610" s="71">
        <v>90841844.61540778</v>
      </c>
      <c r="AK610" s="71">
        <v>0</v>
      </c>
      <c r="AL610" s="71">
        <v>0</v>
      </c>
      <c r="AM610" s="71">
        <v>6915186.2155932756</v>
      </c>
      <c r="AN610" s="71">
        <v>0</v>
      </c>
      <c r="AO610" s="71">
        <v>0</v>
      </c>
      <c r="AP610" s="71">
        <v>184862942.40084785</v>
      </c>
      <c r="AQ610" s="72"/>
      <c r="AR610" s="71">
        <v>1170</v>
      </c>
      <c r="AS610" s="71">
        <v>141</v>
      </c>
      <c r="AT610" s="71">
        <v>0</v>
      </c>
      <c r="AU610" s="71">
        <v>0</v>
      </c>
      <c r="AV610" s="71">
        <v>0</v>
      </c>
      <c r="AW610" s="71">
        <v>0</v>
      </c>
      <c r="AX610" s="71"/>
      <c r="AY610" s="72"/>
      <c r="AZ610" s="71">
        <v>4957.43</v>
      </c>
      <c r="BA610" s="71">
        <v>9022.5</v>
      </c>
      <c r="BB610" s="71">
        <v>0</v>
      </c>
      <c r="BC610" s="71">
        <v>0</v>
      </c>
      <c r="BD610" s="71">
        <v>0</v>
      </c>
      <c r="BE610" s="71">
        <v>0</v>
      </c>
      <c r="BF610" s="71"/>
      <c r="BG610" s="72"/>
      <c r="BH610" s="71">
        <v>0</v>
      </c>
      <c r="BI610" s="71">
        <v>0</v>
      </c>
      <c r="BJ610" s="71">
        <v>0</v>
      </c>
      <c r="BK610" s="71">
        <v>0</v>
      </c>
      <c r="BL610" s="71">
        <v>0</v>
      </c>
      <c r="BM610" s="71">
        <v>0</v>
      </c>
      <c r="BN610" s="72"/>
      <c r="BO610" s="71">
        <v>0</v>
      </c>
      <c r="BP610" s="71">
        <v>0</v>
      </c>
      <c r="BQ610" s="71">
        <v>0</v>
      </c>
      <c r="BR610" s="71">
        <v>0</v>
      </c>
      <c r="BS610" s="71">
        <v>0</v>
      </c>
      <c r="BT610" s="71">
        <v>0</v>
      </c>
      <c r="BU610"/>
      <c r="BV610" s="70">
        <v>0</v>
      </c>
      <c r="BW610" s="70">
        <v>0</v>
      </c>
      <c r="BX610" s="70">
        <v>0</v>
      </c>
      <c r="BY610" s="70">
        <v>0</v>
      </c>
      <c r="BZ610" s="70">
        <v>0</v>
      </c>
      <c r="CA610" s="70">
        <v>0</v>
      </c>
      <c r="CB610" s="70">
        <v>0</v>
      </c>
      <c r="CC610" s="70">
        <v>0</v>
      </c>
      <c r="CD610" s="70">
        <v>0</v>
      </c>
    </row>
    <row r="611" spans="1:82">
      <c r="A611" s="70" t="s">
        <v>2364</v>
      </c>
      <c r="B611" s="70">
        <v>270</v>
      </c>
      <c r="C611" s="70">
        <v>15</v>
      </c>
      <c r="D611" s="70">
        <v>16</v>
      </c>
      <c r="E611" s="70">
        <v>2018</v>
      </c>
      <c r="F611" s="70" t="s">
        <v>183</v>
      </c>
      <c r="G611" s="70" t="s">
        <v>2349</v>
      </c>
      <c r="H611" s="70" t="s">
        <v>2350</v>
      </c>
      <c r="I611" s="148"/>
      <c r="J611" s="71">
        <v>15.622313969168408</v>
      </c>
      <c r="K611" s="71">
        <v>4.5085596521477873</v>
      </c>
      <c r="L611" s="71">
        <v>0.9953620328028745</v>
      </c>
      <c r="M611" s="71">
        <v>40.713172861677343</v>
      </c>
      <c r="N611" s="71">
        <v>34.402540178397885</v>
      </c>
      <c r="O611" s="71">
        <v>43.625985579865237</v>
      </c>
      <c r="P611" s="71">
        <v>30.466988063396137</v>
      </c>
      <c r="Q611" s="71">
        <v>3.1956616190296399</v>
      </c>
      <c r="R611" s="71">
        <v>0</v>
      </c>
      <c r="S611" s="71">
        <v>7.6303995688444672</v>
      </c>
      <c r="T611" s="72"/>
      <c r="U611" s="71">
        <v>868752</v>
      </c>
      <c r="V611" s="71">
        <v>2329</v>
      </c>
      <c r="W611" s="71">
        <v>27</v>
      </c>
      <c r="X611" s="71">
        <v>11982</v>
      </c>
      <c r="Y611" s="71">
        <v>20711</v>
      </c>
      <c r="Z611" s="71">
        <v>26583</v>
      </c>
      <c r="AA611" s="71">
        <v>6374</v>
      </c>
      <c r="AB611" s="71">
        <v>50420</v>
      </c>
      <c r="AC611" s="71">
        <v>0</v>
      </c>
      <c r="AD611" s="71">
        <v>7.6303995688444672</v>
      </c>
      <c r="AE611" s="72"/>
      <c r="AF611" s="71">
        <v>8487131.00358277</v>
      </c>
      <c r="AG611" s="71">
        <v>3956219.7875791751</v>
      </c>
      <c r="AH611" s="71">
        <v>208964.81823876649</v>
      </c>
      <c r="AI611" s="71">
        <v>70278141.0299135</v>
      </c>
      <c r="AJ611" s="71">
        <v>77100701.242740348</v>
      </c>
      <c r="AK611" s="71">
        <v>0</v>
      </c>
      <c r="AL611" s="71">
        <v>0</v>
      </c>
      <c r="AM611" s="71">
        <v>6940369.0020813365</v>
      </c>
      <c r="AN611" s="71">
        <v>0</v>
      </c>
      <c r="AO611" s="71">
        <v>0</v>
      </c>
      <c r="AP611" s="71">
        <v>166971526.8841359</v>
      </c>
      <c r="AQ611" s="72"/>
      <c r="AR611" s="71">
        <v>1246</v>
      </c>
      <c r="AS611" s="71">
        <v>146</v>
      </c>
      <c r="AT611" s="71">
        <v>0</v>
      </c>
      <c r="AU611" s="71">
        <v>1</v>
      </c>
      <c r="AV611" s="71">
        <v>0</v>
      </c>
      <c r="AW611" s="71">
        <v>0</v>
      </c>
      <c r="AX611" s="71"/>
      <c r="AY611" s="72"/>
      <c r="AZ611" s="71">
        <v>5358.989999999998</v>
      </c>
      <c r="BA611" s="71">
        <v>9127</v>
      </c>
      <c r="BB611" s="71">
        <v>0</v>
      </c>
      <c r="BC611" s="71">
        <v>420</v>
      </c>
      <c r="BD611" s="71">
        <v>0</v>
      </c>
      <c r="BE611" s="71">
        <v>0</v>
      </c>
      <c r="BF611" s="71"/>
      <c r="BG611" s="72"/>
      <c r="BH611" s="71">
        <v>0</v>
      </c>
      <c r="BI611" s="71">
        <v>0</v>
      </c>
      <c r="BJ611" s="71">
        <v>0</v>
      </c>
      <c r="BK611" s="71">
        <v>0</v>
      </c>
      <c r="BL611" s="71">
        <v>0</v>
      </c>
      <c r="BM611" s="71">
        <v>0</v>
      </c>
      <c r="BN611" s="72"/>
      <c r="BO611" s="71">
        <v>0</v>
      </c>
      <c r="BP611" s="71">
        <v>0</v>
      </c>
      <c r="BQ611" s="71">
        <v>0</v>
      </c>
      <c r="BR611" s="71">
        <v>0</v>
      </c>
      <c r="BS611" s="71">
        <v>0</v>
      </c>
      <c r="BT611" s="71">
        <v>0</v>
      </c>
      <c r="BU611"/>
      <c r="BV611" s="70">
        <v>0</v>
      </c>
      <c r="BW611" s="70">
        <v>0</v>
      </c>
      <c r="BX611" s="70">
        <v>0</v>
      </c>
      <c r="BY611" s="70">
        <v>0</v>
      </c>
      <c r="BZ611" s="70">
        <v>0</v>
      </c>
      <c r="CA611" s="70">
        <v>0</v>
      </c>
      <c r="CB611" s="70">
        <v>0</v>
      </c>
      <c r="CC611" s="70">
        <v>0</v>
      </c>
      <c r="CD611" s="70">
        <v>0</v>
      </c>
    </row>
    <row r="612" spans="1:82">
      <c r="A612" s="70" t="s">
        <v>2365</v>
      </c>
      <c r="B612" s="70">
        <v>271</v>
      </c>
      <c r="C612" s="70">
        <v>16</v>
      </c>
      <c r="D612" s="70">
        <v>16</v>
      </c>
      <c r="E612" s="70">
        <v>2019</v>
      </c>
      <c r="F612" s="70" t="s">
        <v>158</v>
      </c>
      <c r="G612" s="70" t="s">
        <v>2349</v>
      </c>
      <c r="H612" s="70" t="s">
        <v>2350</v>
      </c>
      <c r="I612" s="148"/>
      <c r="J612" s="71">
        <v>18.291196622793564</v>
      </c>
      <c r="K612" s="71">
        <v>4.2839453196772732</v>
      </c>
      <c r="L612" s="71">
        <v>1.0122060847432108</v>
      </c>
      <c r="M612" s="71">
        <v>42.75510262471974</v>
      </c>
      <c r="N612" s="71">
        <v>34.048414470457146</v>
      </c>
      <c r="O612" s="71">
        <v>42.551355344214613</v>
      </c>
      <c r="P612" s="71">
        <v>31.009791058689363</v>
      </c>
      <c r="Q612" s="71">
        <v>3.1054433781114201</v>
      </c>
      <c r="R612" s="71">
        <v>0</v>
      </c>
      <c r="S612" s="71">
        <v>6.4398087563596098</v>
      </c>
      <c r="T612" s="72"/>
      <c r="U612" s="71">
        <v>1015038</v>
      </c>
      <c r="V612" s="71">
        <v>2329</v>
      </c>
      <c r="W612" s="71">
        <v>27</v>
      </c>
      <c r="X612" s="71">
        <v>11982</v>
      </c>
      <c r="Y612" s="71">
        <v>20885</v>
      </c>
      <c r="Z612" s="71">
        <v>26640</v>
      </c>
      <c r="AA612" s="71">
        <v>6439</v>
      </c>
      <c r="AB612" s="71">
        <v>50323</v>
      </c>
      <c r="AC612" s="71">
        <v>0</v>
      </c>
      <c r="AD612" s="71">
        <v>6.4398087563596098</v>
      </c>
      <c r="AE612" s="72"/>
      <c r="AF612" s="71">
        <v>10149944.231272221</v>
      </c>
      <c r="AG612" s="71">
        <v>3834052.5224063508</v>
      </c>
      <c r="AH612" s="71">
        <v>222065.3285939605</v>
      </c>
      <c r="AI612" s="71">
        <v>71853647.628975123</v>
      </c>
      <c r="AJ612" s="71">
        <v>70138580.938059211</v>
      </c>
      <c r="AK612" s="71">
        <v>0</v>
      </c>
      <c r="AL612" s="71">
        <v>0</v>
      </c>
      <c r="AM612" s="71">
        <v>6853613.7686588252</v>
      </c>
      <c r="AN612" s="71">
        <v>0</v>
      </c>
      <c r="AO612" s="71">
        <v>0</v>
      </c>
      <c r="AP612" s="71">
        <v>163051904.41796568</v>
      </c>
      <c r="AQ612" s="72"/>
      <c r="AR612" s="71">
        <v>1302</v>
      </c>
      <c r="AS612" s="71">
        <v>151</v>
      </c>
      <c r="AT612" s="71">
        <v>0</v>
      </c>
      <c r="AU612" s="71">
        <v>1</v>
      </c>
      <c r="AV612" s="71">
        <v>0</v>
      </c>
      <c r="AW612" s="71">
        <v>0</v>
      </c>
      <c r="AX612" s="71"/>
      <c r="AY612" s="72"/>
      <c r="AZ612" s="71">
        <v>5633.9700000000039</v>
      </c>
      <c r="BA612" s="71">
        <v>9197.6</v>
      </c>
      <c r="BB612" s="71">
        <v>0</v>
      </c>
      <c r="BC612" s="71">
        <v>420</v>
      </c>
      <c r="BD612" s="71">
        <v>0</v>
      </c>
      <c r="BE612" s="71">
        <v>0</v>
      </c>
      <c r="BF612" s="71"/>
      <c r="BG612" s="72"/>
      <c r="BH612" s="71">
        <v>0</v>
      </c>
      <c r="BI612" s="71">
        <v>0</v>
      </c>
      <c r="BJ612" s="71">
        <v>0</v>
      </c>
      <c r="BK612" s="71">
        <v>0</v>
      </c>
      <c r="BL612" s="71">
        <v>0</v>
      </c>
      <c r="BM612" s="71">
        <v>0</v>
      </c>
      <c r="BN612" s="72"/>
      <c r="BO612" s="71">
        <v>0</v>
      </c>
      <c r="BP612" s="71">
        <v>0</v>
      </c>
      <c r="BQ612" s="71">
        <v>0</v>
      </c>
      <c r="BR612" s="71">
        <v>0</v>
      </c>
      <c r="BS612" s="71">
        <v>0</v>
      </c>
      <c r="BT612" s="71">
        <v>0</v>
      </c>
      <c r="BU612"/>
      <c r="BV612" s="70">
        <v>0</v>
      </c>
      <c r="BW612" s="70">
        <v>0</v>
      </c>
      <c r="BX612" s="70">
        <v>0</v>
      </c>
      <c r="BY612" s="70">
        <v>0</v>
      </c>
      <c r="BZ612" s="70">
        <v>0</v>
      </c>
      <c r="CA612" s="70">
        <v>0</v>
      </c>
      <c r="CB612" s="70">
        <v>0</v>
      </c>
      <c r="CC612" s="70">
        <v>0</v>
      </c>
      <c r="CD612" s="70">
        <v>0</v>
      </c>
    </row>
    <row r="613" spans="1:82">
      <c r="A613" s="70" t="s">
        <v>2366</v>
      </c>
      <c r="B613" s="70">
        <v>272</v>
      </c>
      <c r="C613" s="70">
        <v>17</v>
      </c>
      <c r="D613" s="70">
        <v>16</v>
      </c>
      <c r="E613" s="70">
        <v>2020</v>
      </c>
      <c r="F613" s="70" t="s">
        <v>159</v>
      </c>
      <c r="G613" s="70" t="s">
        <v>2349</v>
      </c>
      <c r="H613" s="70" t="s">
        <v>2350</v>
      </c>
      <c r="I613" s="148"/>
      <c r="J613" s="71">
        <v>32.217402882464953</v>
      </c>
      <c r="K613" s="71">
        <v>4.3624668818321384</v>
      </c>
      <c r="L613" s="71">
        <v>1.4458855760053271</v>
      </c>
      <c r="M613" s="71">
        <v>43.133669881178662</v>
      </c>
      <c r="N613" s="71">
        <v>40.076943644949417</v>
      </c>
      <c r="O613" s="71">
        <v>37.839378706770908</v>
      </c>
      <c r="P613" s="71">
        <v>30.180721632044417</v>
      </c>
      <c r="Q613" s="71">
        <v>2.9742147311351101</v>
      </c>
      <c r="R613" s="71">
        <v>0</v>
      </c>
      <c r="S613" s="71">
        <v>5.6798543325842514</v>
      </c>
      <c r="T613" s="72"/>
      <c r="U613" s="71">
        <v>1818722</v>
      </c>
      <c r="V613" s="71">
        <v>2344</v>
      </c>
      <c r="W613" s="71">
        <v>51</v>
      </c>
      <c r="X613" s="71">
        <v>12729</v>
      </c>
      <c r="Y613" s="71">
        <v>21193</v>
      </c>
      <c r="Z613" s="71">
        <v>27039</v>
      </c>
      <c r="AA613" s="71">
        <v>6661</v>
      </c>
      <c r="AB613" s="71">
        <v>50444</v>
      </c>
      <c r="AC613" s="71">
        <v>0</v>
      </c>
      <c r="AD613" s="71">
        <v>5.6798543325842514</v>
      </c>
      <c r="AE613" s="72"/>
      <c r="AF613" s="71">
        <v>18493016.83383403</v>
      </c>
      <c r="AG613" s="71">
        <v>3522681.9573199213</v>
      </c>
      <c r="AH613" s="71">
        <v>329014.81769132224</v>
      </c>
      <c r="AI613" s="71">
        <v>71831660.111583695</v>
      </c>
      <c r="AJ613" s="71">
        <v>83648920.359241813</v>
      </c>
      <c r="AK613" s="71"/>
      <c r="AL613" s="71"/>
      <c r="AM613" s="71">
        <v>6583502.4445292167</v>
      </c>
      <c r="AN613" s="71"/>
      <c r="AO613" s="71"/>
      <c r="AP613" s="71">
        <v>184408796.52419999</v>
      </c>
      <c r="AQ613" s="72"/>
      <c r="AR613" s="71">
        <v>1380</v>
      </c>
      <c r="AS613" s="71">
        <v>153</v>
      </c>
      <c r="AT613" s="71">
        <v>0</v>
      </c>
      <c r="AU613" s="71">
        <v>1</v>
      </c>
      <c r="AV613" s="71">
        <v>0</v>
      </c>
      <c r="AW613" s="71">
        <v>0</v>
      </c>
      <c r="AX613" s="71"/>
      <c r="AY613" s="72"/>
      <c r="AZ613" s="71">
        <v>6076.1800000000057</v>
      </c>
      <c r="BA613" s="71">
        <v>9279.0999999999985</v>
      </c>
      <c r="BB613" s="71">
        <v>0</v>
      </c>
      <c r="BC613" s="71">
        <v>420</v>
      </c>
      <c r="BD613" s="71">
        <v>0</v>
      </c>
      <c r="BE613" s="71">
        <v>0</v>
      </c>
      <c r="BF613" s="71"/>
      <c r="BG613" s="72"/>
      <c r="BH613" s="71">
        <v>0</v>
      </c>
      <c r="BI613" s="71">
        <v>0</v>
      </c>
      <c r="BJ613" s="71">
        <v>0</v>
      </c>
      <c r="BK613" s="71">
        <v>0</v>
      </c>
      <c r="BL613" s="71">
        <v>0</v>
      </c>
      <c r="BM613" s="71">
        <v>0</v>
      </c>
      <c r="BN613" s="72"/>
      <c r="BO613" s="71">
        <v>0</v>
      </c>
      <c r="BP613" s="71">
        <v>0</v>
      </c>
      <c r="BQ613" s="71">
        <v>0</v>
      </c>
      <c r="BR613" s="71">
        <v>0</v>
      </c>
      <c r="BS613" s="71">
        <v>0</v>
      </c>
      <c r="BT613" s="71">
        <v>0</v>
      </c>
      <c r="BU613"/>
      <c r="BV613" s="70">
        <v>0</v>
      </c>
      <c r="BW613" s="70">
        <v>0</v>
      </c>
      <c r="BX613" s="70">
        <v>0</v>
      </c>
      <c r="BY613" s="70">
        <v>0</v>
      </c>
      <c r="BZ613" s="70">
        <v>0</v>
      </c>
      <c r="CA613" s="70">
        <v>0</v>
      </c>
      <c r="CB613" s="70">
        <v>0</v>
      </c>
      <c r="CC613" s="70">
        <v>0</v>
      </c>
      <c r="CD613" s="70">
        <v>0</v>
      </c>
    </row>
    <row r="614" spans="1:82">
      <c r="A614" s="70" t="s">
        <v>2367</v>
      </c>
      <c r="B614" s="70">
        <v>272</v>
      </c>
      <c r="C614" s="70">
        <v>18</v>
      </c>
      <c r="D614" s="70">
        <v>16</v>
      </c>
      <c r="E614" s="70">
        <v>2021</v>
      </c>
      <c r="F614" s="70" t="s">
        <v>160</v>
      </c>
      <c r="G614" s="70" t="s">
        <v>2349</v>
      </c>
      <c r="H614" s="70" t="s">
        <v>2350</v>
      </c>
      <c r="I614" s="148"/>
      <c r="J614" s="71">
        <v>29.586448587206302</v>
      </c>
      <c r="K614" s="71">
        <v>4.7151651460441633</v>
      </c>
      <c r="L614" s="71">
        <v>1.3138198474007259</v>
      </c>
      <c r="M614" s="71">
        <v>39.690967057104224</v>
      </c>
      <c r="N614" s="71">
        <v>38.620398688783396</v>
      </c>
      <c r="O614" s="71">
        <v>36.852963617419974</v>
      </c>
      <c r="P614" s="71">
        <v>31.081173631989333</v>
      </c>
      <c r="Q614" s="71">
        <v>2.9326676303584098</v>
      </c>
      <c r="R614" s="71">
        <v>0</v>
      </c>
      <c r="S614" s="71">
        <v>5.6325147951436669</v>
      </c>
      <c r="T614" s="72"/>
      <c r="U614" s="71">
        <v>1820882</v>
      </c>
      <c r="V614" s="71">
        <v>2344</v>
      </c>
      <c r="W614" s="71">
        <v>51</v>
      </c>
      <c r="X614" s="71">
        <v>12729</v>
      </c>
      <c r="Y614" s="71">
        <v>21328</v>
      </c>
      <c r="Z614" s="71">
        <v>27115</v>
      </c>
      <c r="AA614" s="71">
        <v>6689</v>
      </c>
      <c r="AB614" s="71">
        <v>50228</v>
      </c>
      <c r="AC614" s="71">
        <v>0</v>
      </c>
      <c r="AD614" s="71">
        <v>5.6325147951436669</v>
      </c>
      <c r="AE614" s="72"/>
      <c r="AF614" s="71">
        <v>17659860.149149634</v>
      </c>
      <c r="AG614" s="71">
        <v>3927907.3261188762</v>
      </c>
      <c r="AH614" s="71">
        <v>294469.70833450387</v>
      </c>
      <c r="AI614" s="71">
        <v>76399929.024976373</v>
      </c>
      <c r="AJ614" s="71">
        <v>88674783.280858248</v>
      </c>
      <c r="AK614" s="71">
        <v>0</v>
      </c>
      <c r="AL614" s="71">
        <v>0</v>
      </c>
      <c r="AM614" s="71">
        <v>6593122.556810325</v>
      </c>
      <c r="AN614" s="71">
        <v>0</v>
      </c>
      <c r="AO614" s="71">
        <v>0</v>
      </c>
      <c r="AP614" s="71">
        <v>193550072.04624796</v>
      </c>
      <c r="AQ614" s="72"/>
      <c r="AR614" s="71">
        <v>1448</v>
      </c>
      <c r="AS614" s="71">
        <v>154</v>
      </c>
      <c r="AT614" s="71">
        <v>0</v>
      </c>
      <c r="AU614" s="71">
        <v>2</v>
      </c>
      <c r="AV614" s="71">
        <v>0</v>
      </c>
      <c r="AW614" s="71">
        <v>0</v>
      </c>
      <c r="AX614" s="71"/>
      <c r="AY614" s="72"/>
      <c r="AZ614" s="71">
        <v>6454.4300000000057</v>
      </c>
      <c r="BA614" s="71">
        <v>9325.5999999999985</v>
      </c>
      <c r="BB614" s="71">
        <v>0</v>
      </c>
      <c r="BC614" s="71">
        <v>2020</v>
      </c>
      <c r="BD614" s="71">
        <v>0</v>
      </c>
      <c r="BE614" s="71">
        <v>0</v>
      </c>
      <c r="BF614" s="71"/>
      <c r="BG614" s="72"/>
      <c r="BH614" s="71">
        <v>0</v>
      </c>
      <c r="BI614" s="71">
        <v>0</v>
      </c>
      <c r="BJ614" s="71">
        <v>0</v>
      </c>
      <c r="BK614" s="71">
        <v>0</v>
      </c>
      <c r="BL614" s="71">
        <v>0</v>
      </c>
      <c r="BM614" s="71">
        <v>0</v>
      </c>
      <c r="BN614" s="72"/>
      <c r="BO614" s="71">
        <v>0</v>
      </c>
      <c r="BP614" s="71">
        <v>0</v>
      </c>
      <c r="BQ614" s="71">
        <v>0</v>
      </c>
      <c r="BR614" s="71">
        <v>0</v>
      </c>
      <c r="BS614" s="71">
        <v>0</v>
      </c>
      <c r="BT614" s="71">
        <v>0</v>
      </c>
      <c r="BU614"/>
      <c r="BV614" s="70">
        <v>0</v>
      </c>
      <c r="BW614" s="70">
        <v>0</v>
      </c>
      <c r="BX614" s="70">
        <v>0</v>
      </c>
      <c r="BY614" s="70">
        <v>0</v>
      </c>
      <c r="BZ614" s="70">
        <v>0</v>
      </c>
      <c r="CA614" s="70">
        <v>0</v>
      </c>
      <c r="CB614" s="70">
        <v>0</v>
      </c>
      <c r="CC614" s="70">
        <v>0</v>
      </c>
      <c r="CD614" s="70">
        <v>0</v>
      </c>
    </row>
    <row r="615" spans="1:82">
      <c r="A615" s="70" t="s">
        <v>2368</v>
      </c>
      <c r="B615" s="70">
        <v>272</v>
      </c>
      <c r="C615" s="70">
        <v>19</v>
      </c>
      <c r="D615" s="70">
        <v>16</v>
      </c>
      <c r="E615" s="70">
        <v>2022</v>
      </c>
      <c r="F615" s="70" t="s">
        <v>161</v>
      </c>
      <c r="G615" s="1064" t="s">
        <v>2349</v>
      </c>
      <c r="H615" s="70" t="s">
        <v>2350</v>
      </c>
      <c r="I615" s="148"/>
      <c r="J615" s="71">
        <v>30.437789589342923</v>
      </c>
      <c r="K615" s="71">
        <v>4.6912803131232259</v>
      </c>
      <c r="L615" s="71">
        <v>1.1150378241999612</v>
      </c>
      <c r="M615" s="71">
        <v>44.921620723866525</v>
      </c>
      <c r="N615" s="71">
        <v>49.267002197176438</v>
      </c>
      <c r="O615" s="71">
        <v>38.891185808787824</v>
      </c>
      <c r="P615" s="71">
        <v>30.976043951978951</v>
      </c>
      <c r="Q615" s="71">
        <v>2.9431389062991706</v>
      </c>
      <c r="R615" s="71">
        <v>0</v>
      </c>
      <c r="S615" s="71">
        <v>5.9762111206982187</v>
      </c>
      <c r="T615" s="72"/>
      <c r="U615" s="71">
        <v>2012868</v>
      </c>
      <c r="V615" s="71">
        <v>2344</v>
      </c>
      <c r="W615" s="71">
        <v>51</v>
      </c>
      <c r="X615" s="71">
        <v>12729</v>
      </c>
      <c r="Y615" s="71">
        <v>21486</v>
      </c>
      <c r="Z615" s="71">
        <v>27187</v>
      </c>
      <c r="AA615" s="71">
        <v>6768</v>
      </c>
      <c r="AB615" s="71">
        <v>49994</v>
      </c>
      <c r="AC615" s="71">
        <v>0</v>
      </c>
      <c r="AD615" s="71">
        <v>5.9762111206982187</v>
      </c>
      <c r="AE615" s="72"/>
      <c r="AF615" s="71">
        <v>18137954.345661901</v>
      </c>
      <c r="AG615" s="71">
        <v>3924384.3075803565</v>
      </c>
      <c r="AH615" s="71">
        <v>291438.12541238317</v>
      </c>
      <c r="AI615" s="71">
        <v>76512401.037488595</v>
      </c>
      <c r="AJ615" s="71">
        <v>94269097.195151329</v>
      </c>
      <c r="AK615" s="71">
        <v>0</v>
      </c>
      <c r="AL615" s="71">
        <v>0</v>
      </c>
      <c r="AM615" s="71">
        <v>6455589.9565893356</v>
      </c>
      <c r="AN615" s="71">
        <v>0</v>
      </c>
      <c r="AO615" s="71">
        <v>0</v>
      </c>
      <c r="AP615" s="71">
        <v>199590864.96788391</v>
      </c>
      <c r="AQ615" s="72"/>
      <c r="AR615" s="71">
        <v>1520</v>
      </c>
      <c r="AS615" s="71">
        <v>154</v>
      </c>
      <c r="AT615" s="71">
        <v>0</v>
      </c>
      <c r="AU615" s="71">
        <v>2</v>
      </c>
      <c r="AV615" s="71">
        <v>0</v>
      </c>
      <c r="AW615" s="71">
        <v>0</v>
      </c>
      <c r="AX615" s="71"/>
      <c r="AY615" s="72"/>
      <c r="AZ615" s="71">
        <v>6840.7000000000062</v>
      </c>
      <c r="BA615" s="71">
        <v>9325.5999999999985</v>
      </c>
      <c r="BB615" s="71">
        <v>0</v>
      </c>
      <c r="BC615" s="71">
        <v>2020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2369</v>
      </c>
      <c r="B616" s="70">
        <v>272</v>
      </c>
      <c r="C616" s="70">
        <v>20</v>
      </c>
      <c r="D616" s="70">
        <v>16</v>
      </c>
      <c r="E616" s="70">
        <v>2023</v>
      </c>
      <c r="F616" s="70" t="s">
        <v>1539</v>
      </c>
      <c r="G616" s="1064" t="s">
        <v>2349</v>
      </c>
      <c r="H616" s="70" t="s">
        <v>2350</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1587</v>
      </c>
      <c r="AS616" s="71">
        <v>154</v>
      </c>
      <c r="AT616" s="71">
        <v>0</v>
      </c>
      <c r="AU616" s="71">
        <v>2</v>
      </c>
      <c r="AV616" s="71">
        <v>0</v>
      </c>
      <c r="AW616" s="71">
        <v>0</v>
      </c>
      <c r="AX616" s="71"/>
      <c r="AY616" s="72"/>
      <c r="AZ616" s="71">
        <v>7224.8900000000085</v>
      </c>
      <c r="BA616" s="71">
        <v>9325.5999999999985</v>
      </c>
      <c r="BB616" s="71">
        <v>0</v>
      </c>
      <c r="BC616" s="71">
        <v>2020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2370</v>
      </c>
      <c r="B617" s="70">
        <v>272</v>
      </c>
      <c r="C617" s="70">
        <v>21</v>
      </c>
      <c r="D617" s="70">
        <v>16</v>
      </c>
      <c r="E617" s="70">
        <v>2024</v>
      </c>
      <c r="F617" s="70" t="s">
        <v>1554</v>
      </c>
      <c r="G617" s="70" t="s">
        <v>2349</v>
      </c>
      <c r="H617" s="70" t="s">
        <v>2350</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2387</v>
      </c>
      <c r="B618" s="70">
        <v>511</v>
      </c>
      <c r="C618" s="70">
        <v>1</v>
      </c>
      <c r="D618" s="70">
        <v>31</v>
      </c>
      <c r="E618" s="70">
        <v>1990</v>
      </c>
      <c r="F618" s="70" t="s">
        <v>787</v>
      </c>
      <c r="G618" s="70" t="s">
        <v>2388</v>
      </c>
      <c r="H618" s="70" t="s">
        <v>2389</v>
      </c>
      <c r="I618" s="148"/>
      <c r="J618" s="71">
        <v>3156.3765100133069</v>
      </c>
      <c r="K618" s="71">
        <v>107.8466859685248</v>
      </c>
      <c r="L618" s="71">
        <v>158.69409324221041</v>
      </c>
      <c r="M618" s="71">
        <v>551.44656432746569</v>
      </c>
      <c r="N618" s="71">
        <v>684.83608285547314</v>
      </c>
      <c r="O618" s="71">
        <v>585.65074532293954</v>
      </c>
      <c r="P618" s="71">
        <v>889.95521975494205</v>
      </c>
      <c r="Q618" s="71">
        <v>51.217470977216799</v>
      </c>
      <c r="R618" s="71">
        <v>182.01260043916071</v>
      </c>
      <c r="S618" s="71">
        <v>41.107669999999999</v>
      </c>
      <c r="T618" s="72"/>
      <c r="U618" s="71">
        <v>145532144</v>
      </c>
      <c r="V618" s="71">
        <v>37032</v>
      </c>
      <c r="W618" s="71">
        <v>1661</v>
      </c>
      <c r="X618" s="71">
        <v>234504</v>
      </c>
      <c r="Y618" s="71">
        <v>259729</v>
      </c>
      <c r="Z618" s="71">
        <v>240885</v>
      </c>
      <c r="AA618" s="71">
        <v>216091</v>
      </c>
      <c r="AB618" s="71">
        <v>831598</v>
      </c>
      <c r="AC618" s="71">
        <v>31524910</v>
      </c>
      <c r="AD618" s="71">
        <v>41.107670000000013</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2390</v>
      </c>
      <c r="B619" s="70">
        <v>512</v>
      </c>
      <c r="C619" s="70">
        <v>2</v>
      </c>
      <c r="D619" s="70">
        <v>31</v>
      </c>
      <c r="E619" s="70">
        <v>2005</v>
      </c>
      <c r="F619" s="70" t="s">
        <v>789</v>
      </c>
      <c r="G619" s="70" t="s">
        <v>2388</v>
      </c>
      <c r="H619" s="70" t="s">
        <v>2389</v>
      </c>
      <c r="I619" s="148"/>
      <c r="J619" s="71">
        <v>2422.704974396026</v>
      </c>
      <c r="K619" s="71">
        <v>69.86833554058073</v>
      </c>
      <c r="L619" s="71">
        <v>173.54242598658209</v>
      </c>
      <c r="M619" s="71">
        <v>938.88258263061357</v>
      </c>
      <c r="N619" s="71">
        <v>1146.337362880035</v>
      </c>
      <c r="O619" s="71">
        <v>905.82090021880038</v>
      </c>
      <c r="P619" s="71">
        <v>868.70162101291157</v>
      </c>
      <c r="Q619" s="71">
        <v>48.092994119167003</v>
      </c>
      <c r="R619" s="71">
        <v>114.1266898172004</v>
      </c>
      <c r="S619" s="71">
        <v>69.822103820999999</v>
      </c>
      <c r="T619" s="72"/>
      <c r="U619" s="71">
        <v>160557208</v>
      </c>
      <c r="V619" s="71">
        <v>30279</v>
      </c>
      <c r="W619" s="71">
        <v>2070</v>
      </c>
      <c r="X619" s="71">
        <v>199738</v>
      </c>
      <c r="Y619" s="71">
        <v>311575</v>
      </c>
      <c r="Z619" s="71">
        <v>431140</v>
      </c>
      <c r="AA619" s="71">
        <v>172750</v>
      </c>
      <c r="AB619" s="71">
        <v>816321</v>
      </c>
      <c r="AC619" s="71">
        <v>20180942</v>
      </c>
      <c r="AD619" s="71">
        <v>69.822103820999999</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2391</v>
      </c>
      <c r="B620" s="70">
        <v>513</v>
      </c>
      <c r="C620" s="70">
        <v>3</v>
      </c>
      <c r="D620" s="70">
        <v>31</v>
      </c>
      <c r="E620" s="70">
        <v>2006</v>
      </c>
      <c r="F620" s="70" t="s">
        <v>790</v>
      </c>
      <c r="G620" s="70" t="s">
        <v>2388</v>
      </c>
      <c r="H620" s="70" t="s">
        <v>2389</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2392</v>
      </c>
      <c r="B621" s="70">
        <v>514</v>
      </c>
      <c r="C621" s="70">
        <v>4</v>
      </c>
      <c r="D621" s="70">
        <v>31</v>
      </c>
      <c r="E621" s="70">
        <v>2007</v>
      </c>
      <c r="F621" s="70" t="s">
        <v>791</v>
      </c>
      <c r="G621" s="70" t="s">
        <v>2388</v>
      </c>
      <c r="H621" s="70" t="s">
        <v>2389</v>
      </c>
      <c r="I621" s="148"/>
      <c r="J621" s="71">
        <v>2391.5914726523688</v>
      </c>
      <c r="K621" s="71">
        <v>64.774275653370623</v>
      </c>
      <c r="L621" s="71">
        <v>149.12526305935219</v>
      </c>
      <c r="M621" s="71">
        <v>975.16394452084251</v>
      </c>
      <c r="N621" s="71">
        <v>1096.457271362468</v>
      </c>
      <c r="O621" s="71">
        <v>875.77735821531132</v>
      </c>
      <c r="P621" s="71">
        <v>849.67587617583388</v>
      </c>
      <c r="Q621" s="71">
        <v>50.133074285417599</v>
      </c>
      <c r="R621" s="71">
        <v>97.63632711880453</v>
      </c>
      <c r="S621" s="71">
        <v>70.448301843880003</v>
      </c>
      <c r="T621" s="72"/>
      <c r="U621" s="71">
        <v>171575056</v>
      </c>
      <c r="V621" s="71">
        <v>28440</v>
      </c>
      <c r="W621" s="71">
        <v>1935</v>
      </c>
      <c r="X621" s="71">
        <v>249573</v>
      </c>
      <c r="Y621" s="71">
        <v>316542</v>
      </c>
      <c r="Z621" s="71">
        <v>433327</v>
      </c>
      <c r="AA621" s="71">
        <v>166391</v>
      </c>
      <c r="AB621" s="71">
        <v>805951</v>
      </c>
      <c r="AC621" s="71">
        <v>17760339</v>
      </c>
      <c r="AD621" s="71">
        <v>70.448301843880003</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2393</v>
      </c>
      <c r="B622" s="70">
        <v>515</v>
      </c>
      <c r="C622" s="70">
        <v>5</v>
      </c>
      <c r="D622" s="70">
        <v>31</v>
      </c>
      <c r="E622" s="70">
        <v>2008</v>
      </c>
      <c r="F622" s="70" t="s">
        <v>792</v>
      </c>
      <c r="G622" s="70" t="s">
        <v>2388</v>
      </c>
      <c r="H622" s="70" t="s">
        <v>2389</v>
      </c>
      <c r="I622" s="148"/>
      <c r="J622" s="71">
        <v>2163.8900051010301</v>
      </c>
      <c r="K622" s="71">
        <v>47.948024099244961</v>
      </c>
      <c r="L622" s="71">
        <v>127.90886177092619</v>
      </c>
      <c r="M622" s="71">
        <v>1065.278783138715</v>
      </c>
      <c r="N622" s="71">
        <v>1096.17091574241</v>
      </c>
      <c r="O622" s="71">
        <v>849.35967222880197</v>
      </c>
      <c r="P622" s="71">
        <v>823.87742576140943</v>
      </c>
      <c r="Q622" s="71">
        <v>49.0081391240589</v>
      </c>
      <c r="R622" s="71">
        <v>92.26155337147712</v>
      </c>
      <c r="S622" s="71">
        <v>57.799966407579987</v>
      </c>
      <c r="T622" s="72"/>
      <c r="U622" s="71">
        <v>176025800</v>
      </c>
      <c r="V622" s="71">
        <v>28440</v>
      </c>
      <c r="W622" s="71">
        <v>1935</v>
      </c>
      <c r="X622" s="71">
        <v>249573</v>
      </c>
      <c r="Y622" s="71">
        <v>317907</v>
      </c>
      <c r="Z622" s="71">
        <v>435006</v>
      </c>
      <c r="AA622" s="71">
        <v>161523</v>
      </c>
      <c r="AB622" s="71">
        <v>800825</v>
      </c>
      <c r="AC622" s="71">
        <v>17426938</v>
      </c>
      <c r="AD622" s="71">
        <v>57.799966407579987</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2394</v>
      </c>
      <c r="B623" s="70">
        <v>516</v>
      </c>
      <c r="C623" s="70">
        <v>6</v>
      </c>
      <c r="D623" s="70">
        <v>31</v>
      </c>
      <c r="E623" s="70">
        <v>2009</v>
      </c>
      <c r="F623" s="70" t="s">
        <v>176</v>
      </c>
      <c r="G623" s="70" t="s">
        <v>2388</v>
      </c>
      <c r="H623" s="70" t="s">
        <v>2389</v>
      </c>
      <c r="I623" s="148"/>
      <c r="J623" s="71">
        <v>1840.6064466838609</v>
      </c>
      <c r="K623" s="71">
        <v>51.276512077361303</v>
      </c>
      <c r="L623" s="71">
        <v>149.19800392775559</v>
      </c>
      <c r="M623" s="71">
        <v>1125.8495616665659</v>
      </c>
      <c r="N623" s="71">
        <v>1099.6540302274259</v>
      </c>
      <c r="O623" s="71">
        <v>865.71286993620731</v>
      </c>
      <c r="P623" s="71">
        <v>785.42856870478295</v>
      </c>
      <c r="Q623" s="71">
        <v>46.456989982294999</v>
      </c>
      <c r="R623" s="71">
        <v>81.74884749782187</v>
      </c>
      <c r="S623" s="71">
        <v>58.646820193533003</v>
      </c>
      <c r="T623" s="72"/>
      <c r="U623" s="71">
        <v>157005548</v>
      </c>
      <c r="V623" s="71">
        <v>25898</v>
      </c>
      <c r="W623" s="71">
        <v>3951</v>
      </c>
      <c r="X623" s="71">
        <v>268733</v>
      </c>
      <c r="Y623" s="71">
        <v>320344</v>
      </c>
      <c r="Z623" s="71">
        <v>437639</v>
      </c>
      <c r="AA623" s="71">
        <v>158083</v>
      </c>
      <c r="AB623" s="71">
        <v>796897</v>
      </c>
      <c r="AC623" s="71">
        <v>15064160</v>
      </c>
      <c r="AD623" s="71">
        <v>58.646820193533003</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0</v>
      </c>
      <c r="BJ623" s="71">
        <v>1846.0530000000001</v>
      </c>
      <c r="BK623" s="71">
        <v>809.51099999999997</v>
      </c>
      <c r="BL623" s="71">
        <v>130.149</v>
      </c>
      <c r="BM623" s="71">
        <v>0</v>
      </c>
      <c r="BN623" s="72"/>
      <c r="BO623" s="71">
        <v>0</v>
      </c>
      <c r="BP623" s="71">
        <v>0</v>
      </c>
      <c r="BQ623" s="71">
        <v>60</v>
      </c>
      <c r="BR623" s="71">
        <v>3</v>
      </c>
      <c r="BS623" s="71">
        <v>22</v>
      </c>
      <c r="BT623" s="71">
        <v>0</v>
      </c>
      <c r="BU623"/>
      <c r="BV623" s="70">
        <v>2457.779</v>
      </c>
      <c r="BW623" s="70">
        <v>75.602999999999994</v>
      </c>
      <c r="BX623" s="70">
        <v>72.19</v>
      </c>
      <c r="BY623" s="70">
        <v>0</v>
      </c>
      <c r="BZ623" s="70">
        <v>168.25399999999999</v>
      </c>
      <c r="CA623" s="70">
        <v>0</v>
      </c>
      <c r="CB623" s="70">
        <v>11.887</v>
      </c>
      <c r="CC623" s="70">
        <v>0</v>
      </c>
      <c r="CD623" s="70">
        <v>0</v>
      </c>
    </row>
    <row r="624" spans="1:82">
      <c r="A624" s="70" t="s">
        <v>2395</v>
      </c>
      <c r="B624" s="70">
        <v>517</v>
      </c>
      <c r="C624" s="70">
        <v>7</v>
      </c>
      <c r="D624" s="70">
        <v>31</v>
      </c>
      <c r="E624" s="70">
        <v>2010</v>
      </c>
      <c r="F624" s="70" t="s">
        <v>177</v>
      </c>
      <c r="G624" s="70" t="s">
        <v>2388</v>
      </c>
      <c r="H624" s="70" t="s">
        <v>2389</v>
      </c>
      <c r="I624" s="148"/>
      <c r="J624" s="71">
        <v>1686.2697630615801</v>
      </c>
      <c r="K624" s="71">
        <v>50.154083685468009</v>
      </c>
      <c r="L624" s="71">
        <v>127.6496883149259</v>
      </c>
      <c r="M624" s="71">
        <v>1051.791625577149</v>
      </c>
      <c r="N624" s="71">
        <v>918.68785134625625</v>
      </c>
      <c r="O624" s="71">
        <v>868.18076659189967</v>
      </c>
      <c r="P624" s="71">
        <v>789.58114772780834</v>
      </c>
      <c r="Q624" s="71">
        <v>48.138345294842303</v>
      </c>
      <c r="R624" s="71">
        <v>102.4300858716913</v>
      </c>
      <c r="S624" s="71">
        <v>71.593613930996398</v>
      </c>
      <c r="T624" s="72"/>
      <c r="U624" s="71">
        <v>167557412</v>
      </c>
      <c r="V624" s="71">
        <v>25898</v>
      </c>
      <c r="W624" s="71">
        <v>3951</v>
      </c>
      <c r="X624" s="71">
        <v>268733</v>
      </c>
      <c r="Y624" s="71">
        <v>321753</v>
      </c>
      <c r="Z624" s="71">
        <v>440926</v>
      </c>
      <c r="AA624" s="71">
        <v>154950</v>
      </c>
      <c r="AB624" s="71">
        <v>791242</v>
      </c>
      <c r="AC624" s="71">
        <v>17887219</v>
      </c>
      <c r="AD624" s="71">
        <v>71.593613930996412</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0</v>
      </c>
      <c r="BJ624" s="71">
        <v>1831.1579999999999</v>
      </c>
      <c r="BK624" s="71">
        <v>865.69899999999996</v>
      </c>
      <c r="BL624" s="71">
        <v>122.64599999999999</v>
      </c>
      <c r="BM624" s="71">
        <v>0</v>
      </c>
      <c r="BN624" s="72"/>
      <c r="BO624" s="71">
        <v>0</v>
      </c>
      <c r="BP624" s="71">
        <v>0</v>
      </c>
      <c r="BQ624" s="71">
        <v>59</v>
      </c>
      <c r="BR624" s="71">
        <v>3</v>
      </c>
      <c r="BS624" s="71">
        <v>21</v>
      </c>
      <c r="BT624" s="71">
        <v>0</v>
      </c>
      <c r="BU624"/>
      <c r="BV624" s="70">
        <v>2545.3989999999999</v>
      </c>
      <c r="BW624" s="70">
        <v>72.198999999999998</v>
      </c>
      <c r="BX624" s="70">
        <v>37.841000000000001</v>
      </c>
      <c r="BY624" s="70">
        <v>3.2320000000000002</v>
      </c>
      <c r="BZ624" s="70">
        <v>160.83199999999999</v>
      </c>
      <c r="CA624" s="70">
        <v>0</v>
      </c>
      <c r="CB624" s="70">
        <v>0</v>
      </c>
      <c r="CC624" s="70">
        <v>0</v>
      </c>
      <c r="CD624" s="70">
        <v>0</v>
      </c>
    </row>
    <row r="625" spans="1:82">
      <c r="A625" s="70" t="s">
        <v>2396</v>
      </c>
      <c r="B625" s="70">
        <v>518</v>
      </c>
      <c r="C625" s="70">
        <v>8</v>
      </c>
      <c r="D625" s="70">
        <v>31</v>
      </c>
      <c r="E625" s="70">
        <v>2011</v>
      </c>
      <c r="F625" s="70" t="s">
        <v>178</v>
      </c>
      <c r="G625" s="70" t="s">
        <v>2388</v>
      </c>
      <c r="H625" s="70" t="s">
        <v>2389</v>
      </c>
      <c r="I625" s="148"/>
      <c r="J625" s="71">
        <v>2090.080860897262</v>
      </c>
      <c r="K625" s="71">
        <v>71.446381310154081</v>
      </c>
      <c r="L625" s="71">
        <v>177.00414685229191</v>
      </c>
      <c r="M625" s="71">
        <v>1437.8031726319091</v>
      </c>
      <c r="N625" s="71">
        <v>1394.604025683667</v>
      </c>
      <c r="O625" s="71">
        <v>858.55454024918197</v>
      </c>
      <c r="P625" s="71">
        <v>756.02042478341707</v>
      </c>
      <c r="Q625" s="71">
        <v>55.204068164419503</v>
      </c>
      <c r="R625" s="71">
        <v>89.040932018283755</v>
      </c>
      <c r="S625" s="71">
        <v>65.506929231735398</v>
      </c>
      <c r="T625" s="72"/>
      <c r="U625" s="71">
        <v>163906266</v>
      </c>
      <c r="V625" s="71">
        <v>25898</v>
      </c>
      <c r="W625" s="71">
        <v>3951</v>
      </c>
      <c r="X625" s="71">
        <v>268733</v>
      </c>
      <c r="Y625" s="71">
        <v>323849</v>
      </c>
      <c r="Z625" s="71">
        <v>445510</v>
      </c>
      <c r="AA625" s="71">
        <v>152779</v>
      </c>
      <c r="AB625" s="71">
        <v>786640</v>
      </c>
      <c r="AC625" s="71">
        <v>15523374</v>
      </c>
      <c r="AD625" s="71">
        <v>65.506929231735398</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0</v>
      </c>
      <c r="BJ625" s="71">
        <v>1608.0730000000001</v>
      </c>
      <c r="BK625" s="71">
        <v>1011.104</v>
      </c>
      <c r="BL625" s="71">
        <v>107.383</v>
      </c>
      <c r="BM625" s="71">
        <v>0</v>
      </c>
      <c r="BN625" s="72"/>
      <c r="BO625" s="71">
        <v>0</v>
      </c>
      <c r="BP625" s="71">
        <v>0</v>
      </c>
      <c r="BQ625" s="71">
        <v>59</v>
      </c>
      <c r="BR625" s="71">
        <v>3</v>
      </c>
      <c r="BS625" s="71">
        <v>22</v>
      </c>
      <c r="BT625" s="71">
        <v>0</v>
      </c>
      <c r="BU625"/>
      <c r="BV625" s="70">
        <v>2445.0300000000002</v>
      </c>
      <c r="BW625" s="70">
        <v>64.906000000000006</v>
      </c>
      <c r="BX625" s="70">
        <v>42.552</v>
      </c>
      <c r="BY625" s="70">
        <v>3.327</v>
      </c>
      <c r="BZ625" s="70">
        <v>145.946</v>
      </c>
      <c r="CA625" s="70">
        <v>0</v>
      </c>
      <c r="CB625" s="70">
        <v>24.798999999999999</v>
      </c>
      <c r="CC625" s="70">
        <v>0</v>
      </c>
      <c r="CD625" s="70">
        <v>0</v>
      </c>
    </row>
    <row r="626" spans="1:82">
      <c r="A626" s="70" t="s">
        <v>2397</v>
      </c>
      <c r="B626" s="70">
        <v>519</v>
      </c>
      <c r="C626" s="70">
        <v>9</v>
      </c>
      <c r="D626" s="70">
        <v>31</v>
      </c>
      <c r="E626" s="70">
        <v>2012</v>
      </c>
      <c r="F626" s="70" t="s">
        <v>179</v>
      </c>
      <c r="G626" s="70" t="s">
        <v>2388</v>
      </c>
      <c r="H626" s="70" t="s">
        <v>2389</v>
      </c>
      <c r="I626" s="148"/>
      <c r="J626" s="71">
        <v>2364.2372290990302</v>
      </c>
      <c r="K626" s="71">
        <v>73.192104134012126</v>
      </c>
      <c r="L626" s="71">
        <v>176.9086440107676</v>
      </c>
      <c r="M626" s="71">
        <v>1671.851687401452</v>
      </c>
      <c r="N626" s="71">
        <v>1694.5998817580089</v>
      </c>
      <c r="O626" s="71">
        <v>862.76163640369225</v>
      </c>
      <c r="P626" s="71">
        <v>747.02429894668398</v>
      </c>
      <c r="Q626" s="71">
        <v>59.853140600554298</v>
      </c>
      <c r="R626" s="71">
        <v>104.2817149658966</v>
      </c>
      <c r="S626" s="71">
        <v>73.599918759783975</v>
      </c>
      <c r="T626" s="72"/>
      <c r="U626" s="71">
        <v>169449091</v>
      </c>
      <c r="V626" s="71">
        <v>25898</v>
      </c>
      <c r="W626" s="71">
        <v>3951</v>
      </c>
      <c r="X626" s="71">
        <v>268733</v>
      </c>
      <c r="Y626" s="71">
        <v>328671</v>
      </c>
      <c r="Z626" s="71">
        <v>451244</v>
      </c>
      <c r="AA626" s="71">
        <v>150107</v>
      </c>
      <c r="AB626" s="71">
        <v>785001</v>
      </c>
      <c r="AC626" s="71">
        <v>17709560</v>
      </c>
      <c r="AD626" s="71">
        <v>73.599918759784003</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0</v>
      </c>
      <c r="BJ626" s="71">
        <v>1804.1980000000001</v>
      </c>
      <c r="BK626" s="71">
        <v>941.80600000000004</v>
      </c>
      <c r="BL626" s="71">
        <v>169.02800000000002</v>
      </c>
      <c r="BM626" s="71">
        <v>0</v>
      </c>
      <c r="BN626" s="72"/>
      <c r="BO626" s="71">
        <v>0</v>
      </c>
      <c r="BP626" s="71">
        <v>0</v>
      </c>
      <c r="BQ626" s="71">
        <v>58</v>
      </c>
      <c r="BR626" s="71">
        <v>3</v>
      </c>
      <c r="BS626" s="71">
        <v>24</v>
      </c>
      <c r="BT626" s="71">
        <v>0</v>
      </c>
      <c r="BU626"/>
      <c r="BV626" s="70">
        <v>2676.7440000000001</v>
      </c>
      <c r="BW626" s="70">
        <v>37.997999999999998</v>
      </c>
      <c r="BX626" s="70">
        <v>64.478999999999999</v>
      </c>
      <c r="BY626" s="70">
        <v>0</v>
      </c>
      <c r="BZ626" s="70">
        <v>115.075</v>
      </c>
      <c r="CA626" s="70">
        <v>0</v>
      </c>
      <c r="CB626" s="70">
        <v>20.736000000000001</v>
      </c>
      <c r="CC626" s="70">
        <v>0</v>
      </c>
      <c r="CD626" s="70">
        <v>0</v>
      </c>
    </row>
    <row r="627" spans="1:82">
      <c r="A627" s="70" t="s">
        <v>2398</v>
      </c>
      <c r="B627" s="70">
        <v>520</v>
      </c>
      <c r="C627" s="70">
        <v>10</v>
      </c>
      <c r="D627" s="70">
        <v>31</v>
      </c>
      <c r="E627" s="70">
        <v>2013</v>
      </c>
      <c r="F627" s="70" t="s">
        <v>180</v>
      </c>
      <c r="G627" s="70" t="s">
        <v>2388</v>
      </c>
      <c r="H627" s="70" t="s">
        <v>2389</v>
      </c>
      <c r="I627" s="148"/>
      <c r="J627" s="71">
        <v>2397.5163728552138</v>
      </c>
      <c r="K627" s="71">
        <v>62.046820001380638</v>
      </c>
      <c r="L627" s="71">
        <v>158.77243312608411</v>
      </c>
      <c r="M627" s="71">
        <v>1565.447444710813</v>
      </c>
      <c r="N627" s="71">
        <v>1712.2266798570411</v>
      </c>
      <c r="O627" s="71">
        <v>835.73767216225065</v>
      </c>
      <c r="P627" s="71">
        <v>740.42782629746</v>
      </c>
      <c r="Q627" s="71">
        <v>60.517982323715998</v>
      </c>
      <c r="R627" s="71">
        <v>104.68590545353319</v>
      </c>
      <c r="S627" s="71">
        <v>71.798360863301809</v>
      </c>
      <c r="T627" s="72"/>
      <c r="U627" s="71">
        <v>171220668</v>
      </c>
      <c r="V627" s="71">
        <v>25898</v>
      </c>
      <c r="W627" s="71">
        <v>3951</v>
      </c>
      <c r="X627" s="71">
        <v>268733</v>
      </c>
      <c r="Y627" s="71">
        <v>329886</v>
      </c>
      <c r="Z627" s="71">
        <v>456626</v>
      </c>
      <c r="AA627" s="71">
        <v>148223</v>
      </c>
      <c r="AB627" s="71">
        <v>782342</v>
      </c>
      <c r="AC627" s="71">
        <v>17353972</v>
      </c>
      <c r="AD627" s="71">
        <v>71.798360863301809</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0</v>
      </c>
      <c r="BJ627" s="71">
        <v>2289.6190000000001</v>
      </c>
      <c r="BK627" s="71">
        <v>1021.831</v>
      </c>
      <c r="BL627" s="71">
        <v>195.07000000000002</v>
      </c>
      <c r="BM627" s="71">
        <v>0</v>
      </c>
      <c r="BN627" s="72"/>
      <c r="BO627" s="71">
        <v>0</v>
      </c>
      <c r="BP627" s="71">
        <v>0</v>
      </c>
      <c r="BQ627" s="71">
        <v>61</v>
      </c>
      <c r="BR627" s="71">
        <v>3</v>
      </c>
      <c r="BS627" s="71">
        <v>21</v>
      </c>
      <c r="BT627" s="71">
        <v>0</v>
      </c>
      <c r="BU627"/>
      <c r="BV627" s="70">
        <v>3122.0039999999999</v>
      </c>
      <c r="BW627" s="70">
        <v>86.677999999999997</v>
      </c>
      <c r="BX627" s="70">
        <v>87.316999999999993</v>
      </c>
      <c r="BY627" s="70">
        <v>3.4940000000000002</v>
      </c>
      <c r="BZ627" s="70">
        <v>187.93199999999999</v>
      </c>
      <c r="CA627" s="70">
        <v>0</v>
      </c>
      <c r="CB627" s="70">
        <v>19.094999999999999</v>
      </c>
      <c r="CC627" s="70">
        <v>0</v>
      </c>
      <c r="CD627" s="70">
        <v>0</v>
      </c>
    </row>
    <row r="628" spans="1:82">
      <c r="A628" s="70" t="s">
        <v>2399</v>
      </c>
      <c r="B628" s="70">
        <v>521</v>
      </c>
      <c r="C628" s="70">
        <v>11</v>
      </c>
      <c r="D628" s="70">
        <v>31</v>
      </c>
      <c r="E628" s="70">
        <v>2014</v>
      </c>
      <c r="F628" s="70" t="s">
        <v>181</v>
      </c>
      <c r="G628" s="70" t="s">
        <v>2388</v>
      </c>
      <c r="H628" s="70" t="s">
        <v>2389</v>
      </c>
      <c r="I628" s="148"/>
      <c r="J628" s="71">
        <v>2410.718453872953</v>
      </c>
      <c r="K628" s="71">
        <v>61.260753850906802</v>
      </c>
      <c r="L628" s="71">
        <v>147.94606789555971</v>
      </c>
      <c r="M628" s="71">
        <v>1644.5605629140589</v>
      </c>
      <c r="N628" s="71">
        <v>1531.630611661632</v>
      </c>
      <c r="O628" s="71">
        <v>800.61446495450559</v>
      </c>
      <c r="P628" s="71">
        <v>735.47908854303716</v>
      </c>
      <c r="Q628" s="71">
        <v>57.634793828024399</v>
      </c>
      <c r="R628" s="71">
        <v>100.72189517156529</v>
      </c>
      <c r="S628" s="71">
        <v>80.039679721886998</v>
      </c>
      <c r="T628" s="72"/>
      <c r="U628" s="71">
        <v>178386262</v>
      </c>
      <c r="V628" s="71">
        <v>21572</v>
      </c>
      <c r="W628" s="71">
        <v>3337</v>
      </c>
      <c r="X628" s="71">
        <v>263316</v>
      </c>
      <c r="Y628" s="71">
        <v>331059</v>
      </c>
      <c r="Z628" s="71">
        <v>460717</v>
      </c>
      <c r="AA628" s="71">
        <v>146471</v>
      </c>
      <c r="AB628" s="71">
        <v>776567</v>
      </c>
      <c r="AC628" s="71">
        <v>16749352</v>
      </c>
      <c r="AD628" s="71">
        <v>80.039679721886984</v>
      </c>
      <c r="AE628" s="72"/>
      <c r="AF628" s="71"/>
      <c r="AG628" s="71"/>
      <c r="AH628" s="71"/>
      <c r="AI628" s="71"/>
      <c r="AJ628" s="71"/>
      <c r="AK628" s="71"/>
      <c r="AL628" s="71"/>
      <c r="AM628" s="71"/>
      <c r="AN628" s="71"/>
      <c r="AO628" s="71"/>
      <c r="AP628" s="71"/>
      <c r="AQ628" s="72"/>
      <c r="AR628" s="71">
        <v>13319</v>
      </c>
      <c r="AS628" s="71">
        <v>3911</v>
      </c>
      <c r="AT628" s="71">
        <v>2</v>
      </c>
      <c r="AU628" s="71">
        <v>4</v>
      </c>
      <c r="AV628" s="71">
        <v>0</v>
      </c>
      <c r="AW628" s="71">
        <v>1</v>
      </c>
      <c r="AX628" s="71"/>
      <c r="AY628" s="72"/>
      <c r="AZ628" s="71">
        <v>60400.902000000009</v>
      </c>
      <c r="BA628" s="71">
        <v>253427.70300000001</v>
      </c>
      <c r="BB628" s="71">
        <v>19500.5</v>
      </c>
      <c r="BC628" s="71">
        <v>213</v>
      </c>
      <c r="BD628" s="71">
        <v>0</v>
      </c>
      <c r="BE628" s="71">
        <v>710</v>
      </c>
      <c r="BF628" s="71"/>
      <c r="BG628" s="72"/>
      <c r="BH628" s="71">
        <v>0</v>
      </c>
      <c r="BI628" s="71">
        <v>0</v>
      </c>
      <c r="BJ628" s="71">
        <v>2325.5880000000002</v>
      </c>
      <c r="BK628" s="71">
        <v>1002.171</v>
      </c>
      <c r="BL628" s="71">
        <v>188.06099999999998</v>
      </c>
      <c r="BM628" s="71">
        <v>0</v>
      </c>
      <c r="BN628" s="72"/>
      <c r="BO628" s="71">
        <v>0</v>
      </c>
      <c r="BP628" s="71">
        <v>0</v>
      </c>
      <c r="BQ628" s="71">
        <v>60</v>
      </c>
      <c r="BR628" s="71">
        <v>3</v>
      </c>
      <c r="BS628" s="71">
        <v>20</v>
      </c>
      <c r="BT628" s="71">
        <v>0</v>
      </c>
      <c r="BU628"/>
      <c r="BV628" s="70">
        <v>3157.0329999999999</v>
      </c>
      <c r="BW628" s="70">
        <v>75.135000000000005</v>
      </c>
      <c r="BX628" s="70">
        <v>80.625</v>
      </c>
      <c r="BY628" s="70">
        <v>3.4849999999999999</v>
      </c>
      <c r="BZ628" s="70">
        <v>179.625</v>
      </c>
      <c r="CA628" s="70">
        <v>0</v>
      </c>
      <c r="CB628" s="70">
        <v>19.917000000000002</v>
      </c>
      <c r="CC628" s="70">
        <v>0</v>
      </c>
      <c r="CD628" s="70">
        <v>0</v>
      </c>
    </row>
    <row r="629" spans="1:82">
      <c r="A629" s="70" t="s">
        <v>2400</v>
      </c>
      <c r="B629" s="70">
        <v>522</v>
      </c>
      <c r="C629" s="70">
        <v>12</v>
      </c>
      <c r="D629" s="70">
        <v>31</v>
      </c>
      <c r="E629" s="70">
        <v>2015</v>
      </c>
      <c r="F629" s="70" t="s">
        <v>182</v>
      </c>
      <c r="G629" s="70" t="s">
        <v>2388</v>
      </c>
      <c r="H629" s="70" t="s">
        <v>2389</v>
      </c>
      <c r="I629" s="148"/>
      <c r="J629" s="71">
        <v>2232.96492214402</v>
      </c>
      <c r="K629" s="71">
        <v>54.680014844796489</v>
      </c>
      <c r="L629" s="71">
        <v>142.8762675786603</v>
      </c>
      <c r="M629" s="71">
        <v>1497.3488336035609</v>
      </c>
      <c r="N629" s="71">
        <v>1367.584175738451</v>
      </c>
      <c r="O629" s="71">
        <v>796.38738382880763</v>
      </c>
      <c r="P629" s="71">
        <v>727.31111931391047</v>
      </c>
      <c r="Q629" s="71">
        <v>55.947770705021803</v>
      </c>
      <c r="R629" s="71">
        <v>96.464785035798229</v>
      </c>
      <c r="S629" s="71">
        <v>82.621534910536013</v>
      </c>
      <c r="T629" s="72"/>
      <c r="U629" s="71">
        <v>169759239</v>
      </c>
      <c r="V629" s="71">
        <v>21572</v>
      </c>
      <c r="W629" s="71">
        <v>3337</v>
      </c>
      <c r="X629" s="71">
        <v>263316</v>
      </c>
      <c r="Y629" s="71">
        <v>332780</v>
      </c>
      <c r="Z629" s="71">
        <v>462695</v>
      </c>
      <c r="AA629" s="71">
        <v>144730</v>
      </c>
      <c r="AB629" s="71">
        <v>770057</v>
      </c>
      <c r="AC629" s="71">
        <v>16489081</v>
      </c>
      <c r="AD629" s="71">
        <v>82.621534910535999</v>
      </c>
      <c r="AE629" s="72"/>
      <c r="AF629" s="71">
        <v>1991123915.635015</v>
      </c>
      <c r="AG629" s="71">
        <v>37010405.375088811</v>
      </c>
      <c r="AH629" s="71">
        <v>26159120.546614889</v>
      </c>
      <c r="AI629" s="71">
        <v>1609486291.02109</v>
      </c>
      <c r="AJ629" s="71">
        <v>1839770550.8152399</v>
      </c>
      <c r="AK629" s="71"/>
      <c r="AL629" s="71"/>
      <c r="AM629" s="71">
        <v>105533081.5823777</v>
      </c>
      <c r="AN629" s="71"/>
      <c r="AO629" s="71"/>
      <c r="AP629" s="71">
        <v>5609083364.9754267</v>
      </c>
      <c r="AQ629" s="72"/>
      <c r="AR629" s="71">
        <v>14205</v>
      </c>
      <c r="AS629" s="71">
        <v>5662</v>
      </c>
      <c r="AT629" s="71">
        <v>2</v>
      </c>
      <c r="AU629" s="71">
        <v>4</v>
      </c>
      <c r="AV629" s="71">
        <v>0</v>
      </c>
      <c r="AW629" s="71">
        <v>1</v>
      </c>
      <c r="AX629" s="71"/>
      <c r="AY629" s="72"/>
      <c r="AZ629" s="71">
        <v>65368.133000000002</v>
      </c>
      <c r="BA629" s="71">
        <v>349321.42899999983</v>
      </c>
      <c r="BB629" s="71">
        <v>19500.5</v>
      </c>
      <c r="BC629" s="71">
        <v>256</v>
      </c>
      <c r="BD629" s="71">
        <v>0</v>
      </c>
      <c r="BE629" s="71">
        <v>710</v>
      </c>
      <c r="BF629" s="71"/>
      <c r="BG629" s="72"/>
      <c r="BH629" s="71">
        <v>0</v>
      </c>
      <c r="BI629" s="71">
        <v>0</v>
      </c>
      <c r="BJ629" s="71">
        <v>2247.299</v>
      </c>
      <c r="BK629" s="71">
        <v>977.93</v>
      </c>
      <c r="BL629" s="71">
        <v>182.24799999999999</v>
      </c>
      <c r="BM629" s="71">
        <v>0</v>
      </c>
      <c r="BN629" s="72"/>
      <c r="BO629" s="71">
        <v>0</v>
      </c>
      <c r="BP629" s="71">
        <v>0</v>
      </c>
      <c r="BQ629" s="71">
        <v>58</v>
      </c>
      <c r="BR629" s="71">
        <v>3</v>
      </c>
      <c r="BS629" s="71">
        <v>20</v>
      </c>
      <c r="BT629" s="71">
        <v>0</v>
      </c>
      <c r="BU629"/>
      <c r="BV629" s="70">
        <v>3034.8679999999999</v>
      </c>
      <c r="BW629" s="70">
        <v>79.646000000000001</v>
      </c>
      <c r="BX629" s="70">
        <v>82.733999999999995</v>
      </c>
      <c r="BY629" s="70">
        <v>4.5670000000000002</v>
      </c>
      <c r="BZ629" s="70">
        <v>179.13900000000001</v>
      </c>
      <c r="CA629" s="70">
        <v>0</v>
      </c>
      <c r="CB629" s="70">
        <v>26.523</v>
      </c>
      <c r="CC629" s="70">
        <v>0</v>
      </c>
      <c r="CD629" s="70">
        <v>0</v>
      </c>
    </row>
    <row r="630" spans="1:82">
      <c r="A630" s="70" t="s">
        <v>2401</v>
      </c>
      <c r="B630" s="70">
        <v>523</v>
      </c>
      <c r="C630" s="70">
        <v>13</v>
      </c>
      <c r="D630" s="70">
        <v>31</v>
      </c>
      <c r="E630" s="70">
        <v>2016</v>
      </c>
      <c r="F630" s="70" t="s">
        <v>155</v>
      </c>
      <c r="G630" s="70" t="s">
        <v>2388</v>
      </c>
      <c r="H630" s="70" t="s">
        <v>2389</v>
      </c>
      <c r="I630" s="148"/>
      <c r="J630" s="71">
        <v>1895.0097394191544</v>
      </c>
      <c r="K630" s="71">
        <v>51.870244178633151</v>
      </c>
      <c r="L630" s="71">
        <v>154.14654869363346</v>
      </c>
      <c r="M630" s="71">
        <v>1065.9998117182847</v>
      </c>
      <c r="N630" s="71">
        <v>1147.1143042235881</v>
      </c>
      <c r="O630" s="71">
        <v>790.81757223193006</v>
      </c>
      <c r="P630" s="71">
        <v>701.46340306421416</v>
      </c>
      <c r="Q630" s="71">
        <v>53.977913900330165</v>
      </c>
      <c r="R630" s="71">
        <v>78.690860778839095</v>
      </c>
      <c r="S630" s="71">
        <v>77.197278437712797</v>
      </c>
      <c r="T630" s="72"/>
      <c r="U630" s="71">
        <v>169956359</v>
      </c>
      <c r="V630" s="71">
        <v>21572</v>
      </c>
      <c r="W630" s="71">
        <v>3337</v>
      </c>
      <c r="X630" s="71">
        <v>263316</v>
      </c>
      <c r="Y630" s="71">
        <v>334117</v>
      </c>
      <c r="Z630" s="71">
        <v>465107</v>
      </c>
      <c r="AA630" s="71">
        <v>144372</v>
      </c>
      <c r="AB630" s="71">
        <v>764213</v>
      </c>
      <c r="AC630" s="71">
        <v>13439624.429107729</v>
      </c>
      <c r="AD630" s="71">
        <v>77.197278437712797</v>
      </c>
      <c r="AE630" s="72"/>
      <c r="AF630" s="71">
        <v>1877976910.5528519</v>
      </c>
      <c r="AG630" s="71">
        <v>36895252.861176692</v>
      </c>
      <c r="AH630" s="71">
        <v>24337942.863366831</v>
      </c>
      <c r="AI630" s="71">
        <v>1550591073.460743</v>
      </c>
      <c r="AJ630" s="71">
        <v>1971346789.699008</v>
      </c>
      <c r="AK630" s="71"/>
      <c r="AL630" s="71"/>
      <c r="AM630" s="71">
        <v>104813552.5292477</v>
      </c>
      <c r="AN630" s="71"/>
      <c r="AO630" s="71"/>
      <c r="AP630" s="71">
        <v>5565961521.9663935</v>
      </c>
      <c r="AQ630" s="72"/>
      <c r="AR630" s="71">
        <v>15161</v>
      </c>
      <c r="AS630" s="71">
        <v>6613</v>
      </c>
      <c r="AT630" s="71">
        <v>3</v>
      </c>
      <c r="AU630" s="71">
        <v>4</v>
      </c>
      <c r="AV630" s="71">
        <v>0</v>
      </c>
      <c r="AW630" s="71">
        <v>2</v>
      </c>
      <c r="AX630" s="71"/>
      <c r="AY630" s="72"/>
      <c r="AZ630" s="71">
        <v>70625.674000000014</v>
      </c>
      <c r="BA630" s="71">
        <v>419086.82899999991</v>
      </c>
      <c r="BB630" s="71">
        <v>19520.099999999999</v>
      </c>
      <c r="BC630" s="71">
        <v>256</v>
      </c>
      <c r="BD630" s="71">
        <v>0</v>
      </c>
      <c r="BE630" s="71">
        <v>6930</v>
      </c>
      <c r="BF630" s="71"/>
      <c r="BG630" s="72"/>
      <c r="BH630" s="71">
        <v>0</v>
      </c>
      <c r="BI630" s="71">
        <v>0</v>
      </c>
      <c r="BJ630" s="71">
        <v>2245.5549999999998</v>
      </c>
      <c r="BK630" s="71">
        <v>973.31500000000005</v>
      </c>
      <c r="BL630" s="71">
        <v>165.40899999999999</v>
      </c>
      <c r="BM630" s="71">
        <v>0</v>
      </c>
      <c r="BN630" s="72"/>
      <c r="BO630" s="71">
        <v>0</v>
      </c>
      <c r="BP630" s="71">
        <v>0</v>
      </c>
      <c r="BQ630" s="71">
        <v>62</v>
      </c>
      <c r="BR630" s="71">
        <v>3</v>
      </c>
      <c r="BS630" s="71">
        <v>20</v>
      </c>
      <c r="BT630" s="71">
        <v>0</v>
      </c>
      <c r="BU630"/>
      <c r="BV630" s="70">
        <v>3042.7939999999999</v>
      </c>
      <c r="BW630" s="70">
        <v>84.131</v>
      </c>
      <c r="BX630" s="70">
        <v>57.851999999999997</v>
      </c>
      <c r="BY630" s="70">
        <v>4.1760000000000002</v>
      </c>
      <c r="BZ630" s="70">
        <v>178.523</v>
      </c>
      <c r="CA630" s="70">
        <v>0</v>
      </c>
      <c r="CB630" s="70">
        <v>16.803000000000001</v>
      </c>
      <c r="CC630" s="70">
        <v>0</v>
      </c>
      <c r="CD630" s="70">
        <v>0</v>
      </c>
    </row>
    <row r="631" spans="1:82">
      <c r="A631" s="70" t="s">
        <v>2402</v>
      </c>
      <c r="B631" s="70">
        <v>524</v>
      </c>
      <c r="C631" s="70">
        <v>14</v>
      </c>
      <c r="D631" s="70">
        <v>31</v>
      </c>
      <c r="E631" s="70">
        <v>2017</v>
      </c>
      <c r="F631" s="70" t="s">
        <v>156</v>
      </c>
      <c r="G631" s="70" t="s">
        <v>2388</v>
      </c>
      <c r="H631" s="70" t="s">
        <v>2389</v>
      </c>
      <c r="I631" s="148"/>
      <c r="J631" s="71">
        <v>1977.891686398925</v>
      </c>
      <c r="K631" s="71">
        <v>52.564239418121012</v>
      </c>
      <c r="L631" s="71">
        <v>145.71487478473639</v>
      </c>
      <c r="M631" s="71">
        <v>1078.3493910044863</v>
      </c>
      <c r="N631" s="71">
        <v>1146.2282142343927</v>
      </c>
      <c r="O631" s="71">
        <v>781.59458969799584</v>
      </c>
      <c r="P631" s="71">
        <v>689.67175263029549</v>
      </c>
      <c r="Q631" s="71">
        <v>51.730926683739497</v>
      </c>
      <c r="R631" s="71">
        <v>78.131903801002551</v>
      </c>
      <c r="S631" s="71">
        <v>75.699838137413096</v>
      </c>
      <c r="T631" s="72"/>
      <c r="U631" s="71">
        <v>178022398</v>
      </c>
      <c r="V631" s="71">
        <v>21572</v>
      </c>
      <c r="W631" s="71">
        <v>3337</v>
      </c>
      <c r="X631" s="71">
        <v>263316</v>
      </c>
      <c r="Y631" s="71">
        <v>334916</v>
      </c>
      <c r="Z631" s="71">
        <v>467308</v>
      </c>
      <c r="AA631" s="71">
        <v>142850</v>
      </c>
      <c r="AB631" s="71">
        <v>757377</v>
      </c>
      <c r="AC631" s="71">
        <v>13608936</v>
      </c>
      <c r="AD631" s="71">
        <v>75.699838137413096</v>
      </c>
      <c r="AE631" s="72"/>
      <c r="AF631" s="71">
        <v>2025884465.758034</v>
      </c>
      <c r="AG631" s="71">
        <v>37595322.619042948</v>
      </c>
      <c r="AH631" s="71">
        <v>30409745.03529194</v>
      </c>
      <c r="AI631" s="71">
        <v>1611667035.136512</v>
      </c>
      <c r="AJ631" s="71">
        <v>1864901058.521069</v>
      </c>
      <c r="AK631" s="71"/>
      <c r="AL631" s="71"/>
      <c r="AM631" s="71">
        <v>104038517.12138</v>
      </c>
      <c r="AN631" s="71"/>
      <c r="AO631" s="71"/>
      <c r="AP631" s="71">
        <v>5674496144.19133</v>
      </c>
      <c r="AQ631" s="72"/>
      <c r="AR631" s="71">
        <v>16031</v>
      </c>
      <c r="AS631" s="71">
        <v>7312</v>
      </c>
      <c r="AT631" s="71">
        <v>3</v>
      </c>
      <c r="AU631" s="71">
        <v>4</v>
      </c>
      <c r="AV631" s="71">
        <v>0</v>
      </c>
      <c r="AW631" s="71">
        <v>2</v>
      </c>
      <c r="AX631" s="71"/>
      <c r="AY631" s="72"/>
      <c r="AZ631" s="71">
        <v>75287.880999999994</v>
      </c>
      <c r="BA631" s="71">
        <v>470365.02899999992</v>
      </c>
      <c r="BB631" s="71">
        <v>19520.099999999999</v>
      </c>
      <c r="BC631" s="71">
        <v>256</v>
      </c>
      <c r="BD631" s="71">
        <v>0</v>
      </c>
      <c r="BE631" s="71">
        <v>6930</v>
      </c>
      <c r="BF631" s="71"/>
      <c r="BG631" s="72"/>
      <c r="BH631" s="71">
        <v>0</v>
      </c>
      <c r="BI631" s="71">
        <v>0</v>
      </c>
      <c r="BJ631" s="71">
        <v>2035.5619999999999</v>
      </c>
      <c r="BK631" s="71">
        <v>965.93499999999995</v>
      </c>
      <c r="BL631" s="71">
        <v>165.15299999999999</v>
      </c>
      <c r="BM631" s="71">
        <v>0</v>
      </c>
      <c r="BN631" s="72"/>
      <c r="BO631" s="71">
        <v>0</v>
      </c>
      <c r="BP631" s="71">
        <v>0</v>
      </c>
      <c r="BQ631" s="71">
        <v>63</v>
      </c>
      <c r="BR631" s="71">
        <v>3</v>
      </c>
      <c r="BS631" s="71">
        <v>22</v>
      </c>
      <c r="BT631" s="71">
        <v>0</v>
      </c>
      <c r="BU631"/>
      <c r="BV631" s="70">
        <v>2792.6350000000002</v>
      </c>
      <c r="BW631" s="70">
        <v>83.728999999999999</v>
      </c>
      <c r="BX631" s="70">
        <v>85.438000000000002</v>
      </c>
      <c r="BY631" s="70">
        <v>4.5149999999999997</v>
      </c>
      <c r="BZ631" s="70">
        <v>177.447</v>
      </c>
      <c r="CA631" s="70">
        <v>0</v>
      </c>
      <c r="CB631" s="70">
        <v>22.885999999999999</v>
      </c>
      <c r="CC631" s="70">
        <v>0</v>
      </c>
      <c r="CD631" s="70">
        <v>0</v>
      </c>
    </row>
    <row r="632" spans="1:82">
      <c r="A632" s="70" t="s">
        <v>2403</v>
      </c>
      <c r="B632" s="70">
        <v>525</v>
      </c>
      <c r="C632" s="70">
        <v>15</v>
      </c>
      <c r="D632" s="70">
        <v>31</v>
      </c>
      <c r="E632" s="70">
        <v>2018</v>
      </c>
      <c r="F632" s="70" t="s">
        <v>183</v>
      </c>
      <c r="G632" s="70" t="s">
        <v>2388</v>
      </c>
      <c r="H632" s="70" t="s">
        <v>2389</v>
      </c>
      <c r="I632" s="148"/>
      <c r="J632" s="71">
        <v>1915.0427861398459</v>
      </c>
      <c r="K632" s="71">
        <v>49.798251517257285</v>
      </c>
      <c r="L632" s="71">
        <v>133.10897522205104</v>
      </c>
      <c r="M632" s="71">
        <v>1066.7598513809928</v>
      </c>
      <c r="N632" s="71">
        <v>1103.9826069458964</v>
      </c>
      <c r="O632" s="71">
        <v>769.06164603133061</v>
      </c>
      <c r="P632" s="71">
        <v>679.27426116681659</v>
      </c>
      <c r="Q632" s="71">
        <v>47.5685196876737</v>
      </c>
      <c r="R632" s="71">
        <v>80.327940157593332</v>
      </c>
      <c r="S632" s="71">
        <v>72.715108387002005</v>
      </c>
      <c r="T632" s="72"/>
      <c r="U632" s="71">
        <v>185270383</v>
      </c>
      <c r="V632" s="71">
        <v>21572</v>
      </c>
      <c r="W632" s="71">
        <v>3337</v>
      </c>
      <c r="X632" s="71">
        <v>263316</v>
      </c>
      <c r="Y632" s="71">
        <v>335786</v>
      </c>
      <c r="Z632" s="71">
        <v>468619</v>
      </c>
      <c r="AA632" s="71">
        <v>142111</v>
      </c>
      <c r="AB632" s="71">
        <v>750519</v>
      </c>
      <c r="AC632" s="71">
        <v>13936605</v>
      </c>
      <c r="AD632" s="71">
        <v>72.715108387002005</v>
      </c>
      <c r="AE632" s="72"/>
      <c r="AF632" s="71">
        <v>2065116072.8793271</v>
      </c>
      <c r="AG632" s="71">
        <v>33521592.907271411</v>
      </c>
      <c r="AH632" s="71">
        <v>28015375.885935269</v>
      </c>
      <c r="AI632" s="71">
        <v>1530694991.5522881</v>
      </c>
      <c r="AJ632" s="71">
        <v>1796080038.397074</v>
      </c>
      <c r="AK632" s="71"/>
      <c r="AL632" s="71"/>
      <c r="AM632" s="71">
        <v>103309773.960196</v>
      </c>
      <c r="AN632" s="71"/>
      <c r="AO632" s="71"/>
      <c r="AP632" s="71">
        <v>5556737845.5820913</v>
      </c>
      <c r="AQ632" s="72"/>
      <c r="AR632" s="71">
        <v>17146</v>
      </c>
      <c r="AS632" s="71">
        <v>8143</v>
      </c>
      <c r="AT632" s="71">
        <v>3</v>
      </c>
      <c r="AU632" s="71">
        <v>4</v>
      </c>
      <c r="AV632" s="71">
        <v>0</v>
      </c>
      <c r="AW632" s="71">
        <v>3</v>
      </c>
      <c r="AX632" s="71"/>
      <c r="AY632" s="72"/>
      <c r="AZ632" s="71">
        <v>81625.281000000221</v>
      </c>
      <c r="BA632" s="71">
        <v>521893.72899999999</v>
      </c>
      <c r="BB632" s="71">
        <v>19520</v>
      </c>
      <c r="BC632" s="71">
        <v>256</v>
      </c>
      <c r="BD632" s="71">
        <v>0</v>
      </c>
      <c r="BE632" s="71">
        <v>7180</v>
      </c>
      <c r="BF632" s="71"/>
      <c r="BG632" s="72"/>
      <c r="BH632" s="71">
        <v>0</v>
      </c>
      <c r="BI632" s="71">
        <v>0</v>
      </c>
      <c r="BJ632" s="71">
        <v>2062.326</v>
      </c>
      <c r="BK632" s="71">
        <v>917.22699999999998</v>
      </c>
      <c r="BL632" s="71">
        <v>138.93</v>
      </c>
      <c r="BM632" s="71">
        <v>0</v>
      </c>
      <c r="BN632" s="72"/>
      <c r="BO632" s="71">
        <v>0</v>
      </c>
      <c r="BP632" s="71">
        <v>0</v>
      </c>
      <c r="BQ632" s="71">
        <v>63</v>
      </c>
      <c r="BR632" s="71">
        <v>3</v>
      </c>
      <c r="BS632" s="71">
        <v>20</v>
      </c>
      <c r="BT632" s="71">
        <v>0</v>
      </c>
      <c r="BU632"/>
      <c r="BV632" s="70">
        <v>2758.587</v>
      </c>
      <c r="BW632" s="70">
        <v>86.567999999999998</v>
      </c>
      <c r="BX632" s="70">
        <v>66.777000000000001</v>
      </c>
      <c r="BY632" s="70">
        <v>4.5529999999999999</v>
      </c>
      <c r="BZ632" s="70">
        <v>175.54400000000001</v>
      </c>
      <c r="CA632" s="70">
        <v>0</v>
      </c>
      <c r="CB632" s="70">
        <v>26.454000000000001</v>
      </c>
      <c r="CC632" s="70">
        <v>0</v>
      </c>
      <c r="CD632" s="70">
        <v>0</v>
      </c>
    </row>
    <row r="633" spans="1:82">
      <c r="A633" s="70" t="s">
        <v>2404</v>
      </c>
      <c r="B633" s="70">
        <v>526</v>
      </c>
      <c r="C633" s="70">
        <v>16</v>
      </c>
      <c r="D633" s="70">
        <v>31</v>
      </c>
      <c r="E633" s="70">
        <v>2019</v>
      </c>
      <c r="F633" s="70" t="s">
        <v>158</v>
      </c>
      <c r="G633" s="70" t="s">
        <v>2388</v>
      </c>
      <c r="H633" s="70" t="s">
        <v>2389</v>
      </c>
      <c r="I633" s="148"/>
      <c r="J633" s="71">
        <v>1614.9772899593263</v>
      </c>
      <c r="K633" s="71">
        <v>42.571615699054085</v>
      </c>
      <c r="L633" s="71">
        <v>131.03923099615662</v>
      </c>
      <c r="M633" s="71">
        <v>900.89009983643371</v>
      </c>
      <c r="N633" s="71">
        <v>869.43414530160283</v>
      </c>
      <c r="O633" s="71">
        <v>749.17858503112018</v>
      </c>
      <c r="P633" s="71">
        <v>670.70050805567507</v>
      </c>
      <c r="Q633" s="71">
        <v>45.820146562498699</v>
      </c>
      <c r="R633" s="71">
        <v>80.957418928894597</v>
      </c>
      <c r="S633" s="71">
        <v>67.335573066309948</v>
      </c>
      <c r="T633" s="72"/>
      <c r="U633" s="71">
        <v>190763036</v>
      </c>
      <c r="V633" s="71">
        <v>21572</v>
      </c>
      <c r="W633" s="71">
        <v>3337</v>
      </c>
      <c r="X633" s="71">
        <v>263316</v>
      </c>
      <c r="Y633" s="71">
        <v>336257</v>
      </c>
      <c r="Z633" s="71">
        <v>469036</v>
      </c>
      <c r="AA633" s="71">
        <v>139267</v>
      </c>
      <c r="AB633" s="71">
        <v>742505</v>
      </c>
      <c r="AC633" s="71">
        <v>14275871</v>
      </c>
      <c r="AD633" s="71">
        <v>67.335573066309976</v>
      </c>
      <c r="AE633" s="72"/>
      <c r="AF633" s="71">
        <v>2089645163.2889838</v>
      </c>
      <c r="AG633" s="71">
        <v>32574506.657866478</v>
      </c>
      <c r="AH633" s="71">
        <v>30797889.65876523</v>
      </c>
      <c r="AI633" s="71">
        <v>1615981826.775219</v>
      </c>
      <c r="AJ633" s="71">
        <v>1666500824.1319101</v>
      </c>
      <c r="AK633" s="71">
        <v>0</v>
      </c>
      <c r="AL633" s="71">
        <v>0</v>
      </c>
      <c r="AM633" s="71">
        <v>101123591.42535265</v>
      </c>
      <c r="AN633" s="71">
        <v>0</v>
      </c>
      <c r="AO633" s="71">
        <v>0</v>
      </c>
      <c r="AP633" s="71">
        <v>5536623801.938098</v>
      </c>
      <c r="AQ633" s="72"/>
      <c r="AR633" s="71">
        <v>18326</v>
      </c>
      <c r="AS633" s="71">
        <v>9077</v>
      </c>
      <c r="AT633" s="71">
        <v>3</v>
      </c>
      <c r="AU633" s="71">
        <v>7</v>
      </c>
      <c r="AV633" s="71">
        <v>0</v>
      </c>
      <c r="AW633" s="71">
        <v>3</v>
      </c>
      <c r="AX633" s="71"/>
      <c r="AY633" s="72"/>
      <c r="AZ633" s="71">
        <v>88378.704999999987</v>
      </c>
      <c r="BA633" s="71">
        <v>585626.72899999993</v>
      </c>
      <c r="BB633" s="71">
        <v>19520.099999999999</v>
      </c>
      <c r="BC633" s="71">
        <v>262.2</v>
      </c>
      <c r="BD633" s="71">
        <v>0</v>
      </c>
      <c r="BE633" s="71">
        <v>7607.01</v>
      </c>
      <c r="BF633" s="71"/>
      <c r="BG633" s="72"/>
      <c r="BH633" s="71">
        <v>0</v>
      </c>
      <c r="BI633" s="71">
        <v>0</v>
      </c>
      <c r="BJ633" s="71">
        <v>1985.201</v>
      </c>
      <c r="BK633" s="71">
        <v>898.6</v>
      </c>
      <c r="BL633" s="71">
        <v>166.32300000000001</v>
      </c>
      <c r="BM633" s="71">
        <v>0</v>
      </c>
      <c r="BN633" s="72"/>
      <c r="BO633" s="71">
        <v>0</v>
      </c>
      <c r="BP633" s="71">
        <v>0</v>
      </c>
      <c r="BQ633" s="71">
        <v>63</v>
      </c>
      <c r="BR633" s="71">
        <v>3</v>
      </c>
      <c r="BS633" s="71">
        <v>22</v>
      </c>
      <c r="BT633" s="71">
        <v>0</v>
      </c>
      <c r="BU633"/>
      <c r="BV633" s="70">
        <v>2670.288</v>
      </c>
      <c r="BW633" s="70">
        <v>88.203999999999994</v>
      </c>
      <c r="BX633" s="70">
        <v>92.117999999999995</v>
      </c>
      <c r="BY633" s="70">
        <v>4.3040000000000003</v>
      </c>
      <c r="BZ633" s="70">
        <v>172.20699999999999</v>
      </c>
      <c r="CA633" s="70">
        <v>0</v>
      </c>
      <c r="CB633" s="70">
        <v>23.003</v>
      </c>
      <c r="CC633" s="70">
        <v>0</v>
      </c>
      <c r="CD633" s="70">
        <v>0</v>
      </c>
    </row>
    <row r="634" spans="1:82">
      <c r="A634" s="70" t="s">
        <v>2405</v>
      </c>
      <c r="B634" s="70">
        <v>527</v>
      </c>
      <c r="C634" s="70">
        <v>17</v>
      </c>
      <c r="D634" s="70">
        <v>31</v>
      </c>
      <c r="E634" s="70">
        <v>2020</v>
      </c>
      <c r="F634" s="70" t="s">
        <v>159</v>
      </c>
      <c r="G634" s="1064" t="s">
        <v>2388</v>
      </c>
      <c r="H634" s="70" t="s">
        <v>2389</v>
      </c>
      <c r="I634" s="148"/>
      <c r="J634" s="71">
        <v>1901.3961343398535</v>
      </c>
      <c r="K634" s="71">
        <v>52.557222472603826</v>
      </c>
      <c r="L634" s="71">
        <v>164.95294117278684</v>
      </c>
      <c r="M634" s="71">
        <v>1037.0949219586655</v>
      </c>
      <c r="N634" s="71">
        <v>1275.8538457669665</v>
      </c>
      <c r="O634" s="71">
        <v>658.05728944431678</v>
      </c>
      <c r="P634" s="71">
        <v>629.44090213535651</v>
      </c>
      <c r="Q634" s="71">
        <v>43.340258948844003</v>
      </c>
      <c r="R634" s="71">
        <v>97.835487302090769</v>
      </c>
      <c r="S634" s="71">
        <v>72.973742240911506</v>
      </c>
      <c r="T634" s="72"/>
      <c r="U634" s="71">
        <v>179534142</v>
      </c>
      <c r="V634" s="71">
        <v>21097</v>
      </c>
      <c r="W634" s="71">
        <v>4058</v>
      </c>
      <c r="X634" s="71">
        <v>260922</v>
      </c>
      <c r="Y634" s="71">
        <v>337478</v>
      </c>
      <c r="Z634" s="71">
        <v>470230</v>
      </c>
      <c r="AA634" s="71">
        <v>138920</v>
      </c>
      <c r="AB634" s="71">
        <v>735070</v>
      </c>
      <c r="AC634" s="71">
        <v>17343273.999999996</v>
      </c>
      <c r="AD634" s="71">
        <v>72.973742240911506</v>
      </c>
      <c r="AE634" s="72"/>
      <c r="AF634" s="71">
        <v>1895646330.636533</v>
      </c>
      <c r="AG634" s="71">
        <v>33812219.787825473</v>
      </c>
      <c r="AH634" s="71">
        <v>41282774.797655389</v>
      </c>
      <c r="AI634" s="71">
        <v>1430667210.9134369</v>
      </c>
      <c r="AJ634" s="71">
        <v>2112831896.2715709</v>
      </c>
      <c r="AK634" s="71">
        <v>0</v>
      </c>
      <c r="AL634" s="71">
        <v>0</v>
      </c>
      <c r="AM634" s="71">
        <v>95934801.798035264</v>
      </c>
      <c r="AN634" s="71">
        <v>0</v>
      </c>
      <c r="AO634" s="71">
        <v>0</v>
      </c>
      <c r="AP634" s="71">
        <v>5610175234.2050571</v>
      </c>
      <c r="AQ634" s="72"/>
      <c r="AR634" s="71">
        <v>19493</v>
      </c>
      <c r="AS634" s="71">
        <v>9911</v>
      </c>
      <c r="AT634" s="71">
        <v>3</v>
      </c>
      <c r="AU634" s="71">
        <v>8</v>
      </c>
      <c r="AV634" s="71">
        <v>0</v>
      </c>
      <c r="AW634" s="71">
        <v>4</v>
      </c>
      <c r="AX634" s="71"/>
      <c r="AY634" s="72"/>
      <c r="AZ634" s="71">
        <v>95337.205999999947</v>
      </c>
      <c r="BA634" s="71">
        <v>645407.22899999958</v>
      </c>
      <c r="BB634" s="71">
        <v>19520.099999999999</v>
      </c>
      <c r="BC634" s="71">
        <v>412.2</v>
      </c>
      <c r="BD634" s="71">
        <v>0</v>
      </c>
      <c r="BE634" s="71">
        <v>8027.0110000000004</v>
      </c>
      <c r="BF634" s="71"/>
      <c r="BG634" s="72"/>
      <c r="BH634" s="71">
        <v>0</v>
      </c>
      <c r="BI634" s="71">
        <v>0</v>
      </c>
      <c r="BJ634" s="71">
        <v>1650.482</v>
      </c>
      <c r="BK634" s="71">
        <v>932.56500000000005</v>
      </c>
      <c r="BL634" s="71">
        <v>132.18199999999999</v>
      </c>
      <c r="BM634" s="71">
        <v>0</v>
      </c>
      <c r="BN634" s="72"/>
      <c r="BO634" s="71">
        <v>0</v>
      </c>
      <c r="BP634" s="71">
        <v>0</v>
      </c>
      <c r="BQ634" s="71">
        <v>65</v>
      </c>
      <c r="BR634" s="71">
        <v>3</v>
      </c>
      <c r="BS634" s="71">
        <v>20</v>
      </c>
      <c r="BT634" s="71">
        <v>0</v>
      </c>
      <c r="BU634"/>
      <c r="BV634" s="70">
        <v>2366.567</v>
      </c>
      <c r="BW634" s="70">
        <v>93.397999999999996</v>
      </c>
      <c r="BX634" s="70">
        <v>92.393000000000001</v>
      </c>
      <c r="BY634" s="70">
        <v>3.9159999999999999</v>
      </c>
      <c r="BZ634" s="70">
        <v>144.49700000000001</v>
      </c>
      <c r="CA634" s="70">
        <v>0</v>
      </c>
      <c r="CB634" s="70">
        <v>14.458</v>
      </c>
      <c r="CC634" s="70">
        <v>0</v>
      </c>
      <c r="CD634" s="70">
        <v>0</v>
      </c>
    </row>
    <row r="635" spans="1:82">
      <c r="A635" s="70" t="s">
        <v>2406</v>
      </c>
      <c r="B635" s="70">
        <v>527</v>
      </c>
      <c r="C635" s="70">
        <v>18</v>
      </c>
      <c r="D635" s="70">
        <v>31</v>
      </c>
      <c r="E635" s="70">
        <v>2021</v>
      </c>
      <c r="F635" s="70" t="s">
        <v>160</v>
      </c>
      <c r="G635" s="1064" t="s">
        <v>2388</v>
      </c>
      <c r="H635" s="70" t="s">
        <v>2389</v>
      </c>
      <c r="I635" s="148"/>
      <c r="J635" s="71">
        <v>1855.1045793427663</v>
      </c>
      <c r="K635" s="71">
        <v>52.085597498625788</v>
      </c>
      <c r="L635" s="71">
        <v>169.70866788473984</v>
      </c>
      <c r="M635" s="71">
        <v>1106.684602201196</v>
      </c>
      <c r="N635" s="71">
        <v>1144.6059191338879</v>
      </c>
      <c r="O635" s="71">
        <v>637.36259374878273</v>
      </c>
      <c r="P635" s="71">
        <v>644.29428234982947</v>
      </c>
      <c r="Q635" s="71">
        <v>42.431604171831303</v>
      </c>
      <c r="R635" s="71">
        <v>103.29071583353607</v>
      </c>
      <c r="S635" s="71">
        <v>70.665487169212</v>
      </c>
      <c r="T635" s="72"/>
      <c r="U635" s="71">
        <v>205781612</v>
      </c>
      <c r="V635" s="71">
        <v>21097</v>
      </c>
      <c r="W635" s="71">
        <v>4058</v>
      </c>
      <c r="X635" s="71">
        <v>260922</v>
      </c>
      <c r="Y635" s="71">
        <v>337343</v>
      </c>
      <c r="Z635" s="71">
        <v>468947</v>
      </c>
      <c r="AA635" s="71">
        <v>138659</v>
      </c>
      <c r="AB635" s="71">
        <v>726729</v>
      </c>
      <c r="AC635" s="71">
        <v>17763159</v>
      </c>
      <c r="AD635" s="71">
        <v>70.665487169212</v>
      </c>
      <c r="AE635" s="72"/>
      <c r="AF635" s="71">
        <v>1985159956.9423161</v>
      </c>
      <c r="AG635" s="71">
        <v>34501538.584142096</v>
      </c>
      <c r="AH635" s="71">
        <v>43809883.299305715</v>
      </c>
      <c r="AI635" s="71">
        <v>1680709460.4664841</v>
      </c>
      <c r="AJ635" s="71">
        <v>1964027141.856091</v>
      </c>
      <c r="AK635" s="71">
        <v>0</v>
      </c>
      <c r="AL635" s="71">
        <v>0</v>
      </c>
      <c r="AM635" s="71">
        <v>95393273.922676787</v>
      </c>
      <c r="AN635" s="71">
        <v>0</v>
      </c>
      <c r="AO635" s="71">
        <v>0</v>
      </c>
      <c r="AP635" s="71">
        <v>5803601255.0710154</v>
      </c>
      <c r="AQ635" s="72"/>
      <c r="AR635" s="71">
        <v>20599</v>
      </c>
      <c r="AS635" s="71">
        <v>10549</v>
      </c>
      <c r="AT635" s="71">
        <v>3</v>
      </c>
      <c r="AU635" s="71">
        <v>8</v>
      </c>
      <c r="AV635" s="71">
        <v>0</v>
      </c>
      <c r="AW635" s="71">
        <v>4</v>
      </c>
      <c r="AX635" s="71"/>
      <c r="AY635" s="72"/>
      <c r="AZ635" s="71">
        <v>102270.9020000012</v>
      </c>
      <c r="BA635" s="71">
        <v>688075.42899999709</v>
      </c>
      <c r="BB635" s="71">
        <v>19520.099999999999</v>
      </c>
      <c r="BC635" s="71">
        <v>412.2</v>
      </c>
      <c r="BD635" s="71">
        <v>0</v>
      </c>
      <c r="BE635" s="71">
        <v>8027.0110000000004</v>
      </c>
      <c r="BF635" s="71"/>
      <c r="BG635" s="72"/>
      <c r="BH635" s="71">
        <v>0</v>
      </c>
      <c r="BI635" s="71">
        <v>0</v>
      </c>
      <c r="BJ635" s="71">
        <v>2093.4169999999999</v>
      </c>
      <c r="BK635" s="71">
        <v>864.63800000000003</v>
      </c>
      <c r="BL635" s="71">
        <v>158.77700000000002</v>
      </c>
      <c r="BM635" s="71">
        <v>0</v>
      </c>
      <c r="BN635" s="72"/>
      <c r="BO635" s="71">
        <v>0</v>
      </c>
      <c r="BP635" s="71">
        <v>0</v>
      </c>
      <c r="BQ635" s="71">
        <v>65</v>
      </c>
      <c r="BR635" s="71">
        <v>3</v>
      </c>
      <c r="BS635" s="71">
        <v>21</v>
      </c>
      <c r="BT635" s="71">
        <v>0</v>
      </c>
      <c r="BU635"/>
      <c r="BV635" s="70">
        <v>2737.623</v>
      </c>
      <c r="BW635" s="70">
        <v>88.677000000000007</v>
      </c>
      <c r="BX635" s="70">
        <v>96.995000000000005</v>
      </c>
      <c r="BY635" s="70">
        <v>3.66</v>
      </c>
      <c r="BZ635" s="70">
        <v>167.73</v>
      </c>
      <c r="CA635" s="70">
        <v>0</v>
      </c>
      <c r="CB635" s="70">
        <v>22.146999999999998</v>
      </c>
      <c r="CC635" s="70">
        <v>0</v>
      </c>
      <c r="CD635" s="70">
        <v>0</v>
      </c>
    </row>
    <row r="636" spans="1:82">
      <c r="A636" s="70" t="s">
        <v>2407</v>
      </c>
      <c r="B636" s="70">
        <v>527</v>
      </c>
      <c r="C636" s="70">
        <v>19</v>
      </c>
      <c r="D636" s="70">
        <v>31</v>
      </c>
      <c r="E636" s="70">
        <v>2022</v>
      </c>
      <c r="F636" s="70" t="s">
        <v>161</v>
      </c>
      <c r="G636" s="70" t="s">
        <v>2388</v>
      </c>
      <c r="H636" s="70" t="s">
        <v>2389</v>
      </c>
      <c r="I636" s="148"/>
      <c r="J636" s="71">
        <v>1564.0825796307724</v>
      </c>
      <c r="K636" s="71">
        <v>43.649482679040659</v>
      </c>
      <c r="L636" s="71">
        <v>128.33358000214409</v>
      </c>
      <c r="M636" s="71">
        <v>929.55037192786347</v>
      </c>
      <c r="N636" s="71">
        <v>950.3238603474224</v>
      </c>
      <c r="O636" s="71">
        <v>670.16950352904519</v>
      </c>
      <c r="P636" s="71">
        <v>636.6245250573902</v>
      </c>
      <c r="Q636" s="71">
        <v>42.320293511650227</v>
      </c>
      <c r="R636" s="71">
        <v>102.49548496975281</v>
      </c>
      <c r="S636" s="71">
        <v>70.534059959376592</v>
      </c>
      <c r="T636" s="72"/>
      <c r="U636" s="71">
        <v>219320893</v>
      </c>
      <c r="V636" s="71">
        <v>21097</v>
      </c>
      <c r="W636" s="71">
        <v>4058</v>
      </c>
      <c r="X636" s="71">
        <v>260922</v>
      </c>
      <c r="Y636" s="71">
        <v>338467</v>
      </c>
      <c r="Z636" s="71">
        <v>468484</v>
      </c>
      <c r="AA636" s="71">
        <v>139097</v>
      </c>
      <c r="AB636" s="71">
        <v>718879</v>
      </c>
      <c r="AC636" s="71">
        <v>17847779</v>
      </c>
      <c r="AD636" s="71">
        <v>70.534059959376592</v>
      </c>
      <c r="AE636" s="72"/>
      <c r="AF636" s="71">
        <v>1912969717.3710639</v>
      </c>
      <c r="AG636" s="71">
        <v>34005812.967001751</v>
      </c>
      <c r="AH636" s="71">
        <v>40351394.769791387</v>
      </c>
      <c r="AI636" s="71">
        <v>1633766197.6794751</v>
      </c>
      <c r="AJ636" s="71">
        <v>2029820298.6437991</v>
      </c>
      <c r="AK636" s="71">
        <v>0</v>
      </c>
      <c r="AL636" s="71">
        <v>0</v>
      </c>
      <c r="AM636" s="71">
        <v>92826900.276092842</v>
      </c>
      <c r="AN636" s="71">
        <v>0</v>
      </c>
      <c r="AO636" s="71">
        <v>0</v>
      </c>
      <c r="AP636" s="71">
        <v>5743740321.7072239</v>
      </c>
      <c r="AQ636" s="72"/>
      <c r="AR636" s="71">
        <v>22229</v>
      </c>
      <c r="AS636" s="71">
        <v>10887</v>
      </c>
      <c r="AT636" s="71">
        <v>4</v>
      </c>
      <c r="AU636" s="71">
        <v>8</v>
      </c>
      <c r="AV636" s="71">
        <v>0</v>
      </c>
      <c r="AW636" s="71">
        <v>5</v>
      </c>
      <c r="AX636" s="71"/>
      <c r="AY636" s="72"/>
      <c r="AZ636" s="71">
        <v>113378.86700000105</v>
      </c>
      <c r="BA636" s="71">
        <v>712716.56899999699</v>
      </c>
      <c r="BB636" s="71">
        <v>54020.1</v>
      </c>
      <c r="BC636" s="71">
        <v>461.3</v>
      </c>
      <c r="BD636" s="71">
        <v>0</v>
      </c>
      <c r="BE636" s="71">
        <v>82827.010999999999</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2408</v>
      </c>
      <c r="B637" s="70">
        <v>527</v>
      </c>
      <c r="C637" s="70">
        <v>20</v>
      </c>
      <c r="D637" s="70">
        <v>31</v>
      </c>
      <c r="E637" s="70">
        <v>2023</v>
      </c>
      <c r="F637" s="70" t="s">
        <v>1539</v>
      </c>
      <c r="G637" s="70" t="s">
        <v>2388</v>
      </c>
      <c r="H637" s="70" t="s">
        <v>2389</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23791</v>
      </c>
      <c r="AS637" s="71">
        <v>10989</v>
      </c>
      <c r="AT637" s="71">
        <v>4</v>
      </c>
      <c r="AU637" s="71">
        <v>8</v>
      </c>
      <c r="AV637" s="71">
        <v>0</v>
      </c>
      <c r="AW637" s="71">
        <v>6</v>
      </c>
      <c r="AX637" s="71"/>
      <c r="AY637" s="72"/>
      <c r="AZ637" s="71">
        <v>122902.54799999947</v>
      </c>
      <c r="BA637" s="71">
        <v>720198.36899999692</v>
      </c>
      <c r="BB637" s="71">
        <v>54020.1</v>
      </c>
      <c r="BC637" s="71">
        <v>461.3</v>
      </c>
      <c r="BD637" s="71">
        <v>0</v>
      </c>
      <c r="BE637" s="71">
        <v>157777.011</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2409</v>
      </c>
      <c r="B638" s="70">
        <v>527</v>
      </c>
      <c r="C638" s="70">
        <v>21</v>
      </c>
      <c r="D638" s="70">
        <v>31</v>
      </c>
      <c r="E638" s="70">
        <v>2024</v>
      </c>
      <c r="F638" s="70" t="s">
        <v>1554</v>
      </c>
      <c r="G638" s="70" t="s">
        <v>2388</v>
      </c>
      <c r="H638" s="70" t="s">
        <v>2389</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1621</v>
      </c>
      <c r="IX6" s="1058" t="s">
        <v>1621</v>
      </c>
      <c r="IY6" s="1058" t="s">
        <v>1621</v>
      </c>
      <c r="IZ6" s="1058" t="s">
        <v>1621</v>
      </c>
      <c r="JA6" s="1058" t="s">
        <v>1621</v>
      </c>
      <c r="JB6" s="1058" t="s">
        <v>1621</v>
      </c>
      <c r="JC6" s="1058" t="s">
        <v>1621</v>
      </c>
      <c r="JD6" s="1058" t="s">
        <v>1621</v>
      </c>
      <c r="JE6" s="1058" t="s">
        <v>1621</v>
      </c>
      <c r="JF6" s="1058" t="s">
        <v>1621</v>
      </c>
      <c r="JG6" s="1058" t="s">
        <v>1621</v>
      </c>
      <c r="JH6" s="1058" t="s">
        <v>1621</v>
      </c>
      <c r="JI6" s="1058" t="s">
        <v>1621</v>
      </c>
      <c r="JJ6" s="1058" t="s">
        <v>1621</v>
      </c>
      <c r="JK6" s="1058" t="s">
        <v>1621</v>
      </c>
      <c r="JL6" s="1058" t="s">
        <v>1621</v>
      </c>
      <c r="JM6" s="1058" t="s">
        <v>1621</v>
      </c>
      <c r="JN6" s="1058" t="s">
        <v>1621</v>
      </c>
      <c r="JO6" s="1058" t="s">
        <v>1621</v>
      </c>
      <c r="JP6" s="1058" t="s">
        <v>1621</v>
      </c>
      <c r="JQ6" s="1058" t="s">
        <v>1621</v>
      </c>
      <c r="JR6" s="1058" t="s">
        <v>1621</v>
      </c>
      <c r="JS6" s="1058" t="s">
        <v>1621</v>
      </c>
      <c r="JT6" s="1058" t="s">
        <v>1621</v>
      </c>
      <c r="JU6" s="1058" t="s">
        <v>1621</v>
      </c>
      <c r="JV6" s="1058" t="s">
        <v>1621</v>
      </c>
      <c r="JW6" s="1058" t="s">
        <v>1621</v>
      </c>
      <c r="JX6" s="1058" t="s">
        <v>1621</v>
      </c>
      <c r="JY6" s="1058" t="s">
        <v>1621</v>
      </c>
      <c r="JZ6" s="1058" t="s">
        <v>1621</v>
      </c>
      <c r="KA6" s="1058" t="s">
        <v>1621</v>
      </c>
      <c r="KB6" s="1058" t="s">
        <v>1621</v>
      </c>
      <c r="KC6" s="1058" t="s">
        <v>1621</v>
      </c>
      <c r="KD6" s="1058" t="s">
        <v>1621</v>
      </c>
      <c r="KE6" s="1058" t="s">
        <v>1621</v>
      </c>
      <c r="KF6" s="1058" t="s">
        <v>1621</v>
      </c>
      <c r="KG6" s="1058" t="s">
        <v>1621</v>
      </c>
      <c r="KH6" s="1058" t="s">
        <v>1621</v>
      </c>
      <c r="KI6" s="1058" t="s">
        <v>1621</v>
      </c>
      <c r="KJ6" s="1058" t="s">
        <v>1621</v>
      </c>
      <c r="KK6" s="1058" t="s">
        <v>1621</v>
      </c>
      <c r="KL6" s="1058" t="s">
        <v>1621</v>
      </c>
      <c r="KM6" s="1058" t="s">
        <v>1621</v>
      </c>
      <c r="KN6" s="1058" t="s">
        <v>1621</v>
      </c>
      <c r="KO6" s="1058" t="s">
        <v>1621</v>
      </c>
      <c r="KP6" s="1058" t="s">
        <v>1621</v>
      </c>
      <c r="KQ6" s="1058" t="s">
        <v>1621</v>
      </c>
      <c r="KR6" s="1058" t="s">
        <v>1621</v>
      </c>
      <c r="KS6" s="1058" t="s">
        <v>1621</v>
      </c>
      <c r="KT6" s="1058" t="s">
        <v>1621</v>
      </c>
      <c r="KU6" s="1058" t="s">
        <v>1621</v>
      </c>
      <c r="KV6" s="1058" t="s">
        <v>1621</v>
      </c>
      <c r="KW6" s="1058" t="s">
        <v>1621</v>
      </c>
      <c r="KX6" s="1058" t="s">
        <v>1621</v>
      </c>
      <c r="KY6" s="1058" t="s">
        <v>1621</v>
      </c>
      <c r="KZ6" s="1058" t="s">
        <v>1621</v>
      </c>
      <c r="LA6" s="1058" t="s">
        <v>1621</v>
      </c>
      <c r="LB6" s="1058" t="s">
        <v>1621</v>
      </c>
      <c r="LC6" s="1058" t="s">
        <v>1621</v>
      </c>
      <c r="LD6" s="1058" t="s">
        <v>1621</v>
      </c>
      <c r="LE6" s="1058" t="s">
        <v>1621</v>
      </c>
      <c r="LF6" s="1058" t="s">
        <v>1621</v>
      </c>
      <c r="LG6" s="1058" t="s">
        <v>1621</v>
      </c>
      <c r="LH6" s="1058" t="s">
        <v>1621</v>
      </c>
      <c r="LI6" s="1058" t="s">
        <v>1621</v>
      </c>
      <c r="LJ6" s="1058" t="s">
        <v>1621</v>
      </c>
      <c r="LK6" s="1058" t="s">
        <v>1621</v>
      </c>
      <c r="LL6" s="1058" t="s">
        <v>1621</v>
      </c>
      <c r="LM6" s="1058" t="s">
        <v>1621</v>
      </c>
      <c r="LN6" s="1058" t="s">
        <v>1621</v>
      </c>
      <c r="LO6" s="1058" t="s">
        <v>1621</v>
      </c>
      <c r="LP6" s="1058" t="s">
        <v>1621</v>
      </c>
      <c r="LQ6" s="1058" t="s">
        <v>1621</v>
      </c>
      <c r="LR6" s="1058" t="s">
        <v>1621</v>
      </c>
      <c r="LS6" s="1058" t="s">
        <v>1621</v>
      </c>
      <c r="LT6" s="1058" t="s">
        <v>1621</v>
      </c>
      <c r="LU6" s="1058" t="s">
        <v>1621</v>
      </c>
      <c r="LV6" s="1058" t="s">
        <v>1621</v>
      </c>
      <c r="LW6" s="1058" t="s">
        <v>1621</v>
      </c>
      <c r="LX6" s="1058" t="s">
        <v>1621</v>
      </c>
      <c r="LY6" s="1058" t="s">
        <v>1621</v>
      </c>
      <c r="LZ6" s="1058" t="s">
        <v>1621</v>
      </c>
      <c r="MA6" s="1058" t="s">
        <v>1621</v>
      </c>
      <c r="MB6" s="1058" t="s">
        <v>1621</v>
      </c>
      <c r="MC6" s="1058" t="s">
        <v>1621</v>
      </c>
      <c r="MD6" s="1058" t="s">
        <v>1621</v>
      </c>
      <c r="ME6" s="1058" t="s">
        <v>1621</v>
      </c>
      <c r="MF6" s="1058" t="s">
        <v>1621</v>
      </c>
      <c r="MG6" s="1058" t="s">
        <v>1621</v>
      </c>
      <c r="MH6" s="1058" t="s">
        <v>1621</v>
      </c>
      <c r="MI6" s="1058" t="s">
        <v>1621</v>
      </c>
      <c r="MJ6" s="1058" t="s">
        <v>1621</v>
      </c>
      <c r="MK6" s="1058" t="s">
        <v>1621</v>
      </c>
      <c r="ML6" s="1058" t="s">
        <v>1621</v>
      </c>
      <c r="MM6" s="1058" t="s">
        <v>1621</v>
      </c>
      <c r="MN6" s="1058" t="s">
        <v>1621</v>
      </c>
      <c r="MO6" s="1058" t="s">
        <v>1621</v>
      </c>
      <c r="MP6" s="1058" t="s">
        <v>1621</v>
      </c>
      <c r="MQ6" s="1058" t="s">
        <v>1621</v>
      </c>
      <c r="MR6" s="1058" t="s">
        <v>1621</v>
      </c>
      <c r="MS6" s="1058" t="s">
        <v>1621</v>
      </c>
      <c r="MT6" s="1058" t="s">
        <v>1621</v>
      </c>
      <c r="MU6" s="1058" t="s">
        <v>1621</v>
      </c>
      <c r="MV6" s="1058" t="s">
        <v>1621</v>
      </c>
      <c r="MW6" s="1058" t="s">
        <v>1621</v>
      </c>
      <c r="MX6" s="1058" t="s">
        <v>1621</v>
      </c>
      <c r="MY6" s="1058" t="s">
        <v>1621</v>
      </c>
      <c r="MZ6" s="1058" t="s">
        <v>1621</v>
      </c>
      <c r="NA6" s="1058" t="s">
        <v>1621</v>
      </c>
      <c r="NB6" s="1058" t="s">
        <v>1621</v>
      </c>
      <c r="NC6" s="1058" t="s">
        <v>1621</v>
      </c>
      <c r="ND6" s="1058" t="s">
        <v>1621</v>
      </c>
      <c r="NE6" s="1058" t="s">
        <v>1621</v>
      </c>
      <c r="NF6" s="1058" t="s">
        <v>1621</v>
      </c>
      <c r="NG6" s="1058" t="s">
        <v>1621</v>
      </c>
      <c r="NH6" s="1058" t="s">
        <v>1621</v>
      </c>
      <c r="NI6" s="1058" t="s">
        <v>1621</v>
      </c>
      <c r="NJ6" s="1058" t="s">
        <v>1621</v>
      </c>
      <c r="NK6" s="1058" t="s">
        <v>1621</v>
      </c>
      <c r="NL6" s="1058" t="s">
        <v>1621</v>
      </c>
      <c r="NM6" s="1058" t="s">
        <v>1621</v>
      </c>
      <c r="NN6" s="1058" t="s">
        <v>1621</v>
      </c>
      <c r="NO6" s="1058" t="s">
        <v>1621</v>
      </c>
      <c r="NP6" s="1058" t="s">
        <v>1621</v>
      </c>
      <c r="NQ6" s="1058" t="s">
        <v>1621</v>
      </c>
      <c r="NR6" s="1058" t="s">
        <v>1621</v>
      </c>
      <c r="NS6" s="1058" t="s">
        <v>1621</v>
      </c>
      <c r="NT6" s="1058" t="s">
        <v>1621</v>
      </c>
      <c r="NU6" s="1058" t="s">
        <v>1621</v>
      </c>
      <c r="NV6" s="1058" t="s">
        <v>1621</v>
      </c>
      <c r="NW6" s="1058" t="s">
        <v>1621</v>
      </c>
      <c r="NX6" s="1058" t="s">
        <v>1621</v>
      </c>
      <c r="NY6" s="1058" t="s">
        <v>1621</v>
      </c>
      <c r="NZ6" s="1058" t="s">
        <v>1621</v>
      </c>
      <c r="OA6" s="1058" t="s">
        <v>1621</v>
      </c>
      <c r="OB6" s="1058" t="s">
        <v>1621</v>
      </c>
      <c r="OC6" s="1058" t="s">
        <v>1621</v>
      </c>
      <c r="OD6" s="1058" t="s">
        <v>1621</v>
      </c>
      <c r="OE6" s="1058" t="s">
        <v>1621</v>
      </c>
      <c r="OF6" s="1058" t="s">
        <v>1621</v>
      </c>
      <c r="OG6" s="1058" t="s">
        <v>1621</v>
      </c>
      <c r="OH6" s="1058" t="s">
        <v>1621</v>
      </c>
      <c r="OI6" s="1058" t="s">
        <v>1621</v>
      </c>
      <c r="OJ6" s="1058" t="s">
        <v>1621</v>
      </c>
      <c r="OK6" s="1058" t="s">
        <v>1621</v>
      </c>
      <c r="OL6" s="1058" t="s">
        <v>1621</v>
      </c>
      <c r="OM6" s="1058" t="s">
        <v>1621</v>
      </c>
      <c r="ON6" s="1058" t="s">
        <v>1621</v>
      </c>
      <c r="OO6" s="1058" t="s">
        <v>1621</v>
      </c>
      <c r="OP6" s="1058" t="s">
        <v>1621</v>
      </c>
      <c r="OQ6" s="1058" t="s">
        <v>1621</v>
      </c>
      <c r="OR6" s="1058" t="s">
        <v>1621</v>
      </c>
      <c r="OS6" s="1058" t="s">
        <v>1621</v>
      </c>
      <c r="OT6" s="1058" t="s">
        <v>1621</v>
      </c>
      <c r="OU6" s="1058" t="s">
        <v>1621</v>
      </c>
      <c r="OV6" s="1058" t="s">
        <v>1621</v>
      </c>
      <c r="OW6" s="1058" t="s">
        <v>1621</v>
      </c>
      <c r="OX6" s="1058" t="s">
        <v>1621</v>
      </c>
      <c r="OY6" s="1058" t="s">
        <v>1621</v>
      </c>
      <c r="OZ6" s="1058" t="s">
        <v>1621</v>
      </c>
      <c r="PA6" s="1058" t="s">
        <v>1621</v>
      </c>
      <c r="PB6" s="1058" t="s">
        <v>1621</v>
      </c>
      <c r="PC6" s="1058" t="s">
        <v>1621</v>
      </c>
      <c r="PD6" s="1058" t="s">
        <v>1621</v>
      </c>
      <c r="PE6" s="1058" t="s">
        <v>1621</v>
      </c>
      <c r="PF6" s="1058" t="s">
        <v>1621</v>
      </c>
      <c r="PG6" s="1058" t="s">
        <v>1621</v>
      </c>
      <c r="PH6" s="1058" t="s">
        <v>1621</v>
      </c>
      <c r="PI6" s="1058" t="s">
        <v>1621</v>
      </c>
      <c r="PJ6" s="1058" t="s">
        <v>1621</v>
      </c>
      <c r="PK6" s="1058" t="s">
        <v>1621</v>
      </c>
      <c r="PL6" s="1058" t="s">
        <v>1621</v>
      </c>
      <c r="PM6" s="1058" t="s">
        <v>1621</v>
      </c>
      <c r="PN6" s="1058" t="s">
        <v>1621</v>
      </c>
      <c r="PO6" s="1058" t="s">
        <v>1621</v>
      </c>
      <c r="PP6" s="1058" t="s">
        <v>1621</v>
      </c>
      <c r="PQ6" s="1058" t="s">
        <v>1621</v>
      </c>
      <c r="PR6" s="1058" t="s">
        <v>1621</v>
      </c>
      <c r="PS6" s="1058" t="s">
        <v>1621</v>
      </c>
      <c r="PT6" s="1058" t="s">
        <v>1621</v>
      </c>
      <c r="PU6" s="1058" t="s">
        <v>1621</v>
      </c>
      <c r="PV6" s="1058" t="s">
        <v>1621</v>
      </c>
      <c r="PW6" s="1058" t="s">
        <v>1621</v>
      </c>
      <c r="PX6" s="1058" t="s">
        <v>1621</v>
      </c>
      <c r="PY6" s="1058" t="s">
        <v>1621</v>
      </c>
      <c r="PZ6" s="1058" t="s">
        <v>1621</v>
      </c>
      <c r="QA6" s="1058" t="s">
        <v>1621</v>
      </c>
      <c r="QB6" s="1058" t="s">
        <v>1621</v>
      </c>
      <c r="QC6" s="1058" t="s">
        <v>1621</v>
      </c>
      <c r="QD6" s="1058" t="s">
        <v>1621</v>
      </c>
      <c r="QE6" s="1058" t="s">
        <v>1621</v>
      </c>
      <c r="QF6" s="1058" t="s">
        <v>1621</v>
      </c>
      <c r="QG6" s="1058" t="s">
        <v>1621</v>
      </c>
      <c r="QH6" s="1058" t="s">
        <v>1621</v>
      </c>
      <c r="QI6" s="1058" t="s">
        <v>1621</v>
      </c>
      <c r="QJ6" s="1058" t="s">
        <v>1621</v>
      </c>
      <c r="QK6" s="1058" t="s">
        <v>1621</v>
      </c>
      <c r="QL6" s="1058" t="s">
        <v>1621</v>
      </c>
      <c r="QM6" s="1058" t="s">
        <v>1621</v>
      </c>
      <c r="QN6" s="1058" t="s">
        <v>1621</v>
      </c>
      <c r="QO6" s="1058" t="s">
        <v>1621</v>
      </c>
      <c r="QP6" s="1058" t="s">
        <v>1621</v>
      </c>
      <c r="QQ6" s="1058" t="s">
        <v>1621</v>
      </c>
      <c r="QR6" s="1058" t="s">
        <v>1621</v>
      </c>
      <c r="QS6" s="1058" t="s">
        <v>1621</v>
      </c>
      <c r="QT6" s="1058" t="s">
        <v>1621</v>
      </c>
      <c r="QU6" s="1058" t="s">
        <v>1621</v>
      </c>
      <c r="QV6" s="1058" t="s">
        <v>1621</v>
      </c>
      <c r="QW6" s="1058" t="s">
        <v>1621</v>
      </c>
      <c r="QX6" s="1058" t="s">
        <v>1621</v>
      </c>
      <c r="QY6" s="1058" t="s">
        <v>1621</v>
      </c>
      <c r="QZ6" s="1058" t="s">
        <v>1621</v>
      </c>
      <c r="RA6" s="1058" t="s">
        <v>1621</v>
      </c>
      <c r="RB6" s="1058" t="s">
        <v>1621</v>
      </c>
      <c r="RC6" s="1058" t="s">
        <v>1621</v>
      </c>
      <c r="RD6" s="1058" t="s">
        <v>1621</v>
      </c>
      <c r="RE6" s="1058" t="s">
        <v>1621</v>
      </c>
      <c r="RF6" s="1058" t="s">
        <v>1621</v>
      </c>
      <c r="RG6" s="1058" t="s">
        <v>1621</v>
      </c>
      <c r="RH6" s="1058" t="s">
        <v>1621</v>
      </c>
      <c r="RI6" s="1058" t="s">
        <v>1621</v>
      </c>
      <c r="RJ6" s="1058" t="s">
        <v>1621</v>
      </c>
      <c r="RK6" s="1058" t="s">
        <v>1621</v>
      </c>
      <c r="RL6" s="1058" t="s">
        <v>1621</v>
      </c>
      <c r="RM6" s="1058" t="s">
        <v>1621</v>
      </c>
      <c r="RN6" s="1058" t="s">
        <v>1621</v>
      </c>
      <c r="RO6" s="1058" t="s">
        <v>1621</v>
      </c>
      <c r="RP6" s="1058" t="s">
        <v>1621</v>
      </c>
      <c r="RQ6" s="1058" t="s">
        <v>1621</v>
      </c>
      <c r="RR6" s="1058" t="s">
        <v>1621</v>
      </c>
      <c r="RS6" s="1058" t="s">
        <v>1621</v>
      </c>
      <c r="RT6" s="1058" t="s">
        <v>1621</v>
      </c>
      <c r="RU6" s="1058" t="s">
        <v>1621</v>
      </c>
      <c r="RV6" s="1058" t="s">
        <v>1621</v>
      </c>
      <c r="RW6" s="1058" t="s">
        <v>1621</v>
      </c>
      <c r="RX6" s="1058" t="s">
        <v>1621</v>
      </c>
      <c r="RY6" s="1058" t="s">
        <v>1621</v>
      </c>
      <c r="RZ6" s="1058" t="s">
        <v>1621</v>
      </c>
      <c r="SA6" s="1058" t="s">
        <v>1621</v>
      </c>
      <c r="SB6" s="1058" t="s">
        <v>1621</v>
      </c>
      <c r="SC6" s="1058" t="s">
        <v>1621</v>
      </c>
      <c r="SD6" s="1058" t="s">
        <v>1621</v>
      </c>
      <c r="SE6" s="1058" t="s">
        <v>1621</v>
      </c>
      <c r="SF6" s="1058" t="s">
        <v>1621</v>
      </c>
      <c r="SG6" s="1058" t="s">
        <v>1621</v>
      </c>
      <c r="SH6" s="1058" t="s">
        <v>1621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1735</v>
      </c>
      <c r="B9" s="70">
        <v>1</v>
      </c>
      <c r="C9" s="70">
        <v>1</v>
      </c>
      <c r="D9" s="70">
        <v>1</v>
      </c>
      <c r="E9" s="70">
        <v>1990</v>
      </c>
      <c r="F9" s="70" t="s">
        <v>787</v>
      </c>
      <c r="G9" s="1073" t="s">
        <v>1736</v>
      </c>
      <c r="H9" s="70" t="s">
        <v>1737</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1738</v>
      </c>
      <c r="B10" s="70">
        <v>2</v>
      </c>
      <c r="C10" s="70">
        <v>2</v>
      </c>
      <c r="D10" s="70">
        <v>1</v>
      </c>
      <c r="E10" s="70">
        <v>2005</v>
      </c>
      <c r="F10" s="70" t="s">
        <v>789</v>
      </c>
      <c r="G10" s="1073" t="s">
        <v>1736</v>
      </c>
      <c r="H10" s="70" t="s">
        <v>1737</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1739</v>
      </c>
      <c r="B11" s="70">
        <v>3</v>
      </c>
      <c r="C11" s="70">
        <v>3</v>
      </c>
      <c r="D11" s="70">
        <v>1</v>
      </c>
      <c r="E11" s="70">
        <v>2006</v>
      </c>
      <c r="F11" s="70" t="s">
        <v>790</v>
      </c>
      <c r="G11" s="1073" t="s">
        <v>1736</v>
      </c>
      <c r="H11" s="70" t="s">
        <v>1737</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1740</v>
      </c>
      <c r="B12" s="70">
        <v>4</v>
      </c>
      <c r="C12" s="70">
        <v>4</v>
      </c>
      <c r="D12" s="70">
        <v>1</v>
      </c>
      <c r="E12" s="70">
        <v>2007</v>
      </c>
      <c r="F12" s="70" t="s">
        <v>791</v>
      </c>
      <c r="G12" s="1073" t="s">
        <v>1736</v>
      </c>
      <c r="H12" s="70" t="s">
        <v>1737</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1741</v>
      </c>
      <c r="B13" s="70">
        <v>5</v>
      </c>
      <c r="C13" s="70">
        <v>5</v>
      </c>
      <c r="D13" s="70">
        <v>1</v>
      </c>
      <c r="E13" s="70">
        <v>2008</v>
      </c>
      <c r="F13" s="70" t="s">
        <v>792</v>
      </c>
      <c r="G13" s="1073" t="s">
        <v>1736</v>
      </c>
      <c r="H13" s="70" t="s">
        <v>1737</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1742</v>
      </c>
      <c r="B14" s="70">
        <v>6</v>
      </c>
      <c r="C14" s="70">
        <v>6</v>
      </c>
      <c r="D14" s="70">
        <v>1</v>
      </c>
      <c r="E14" s="70">
        <v>2009</v>
      </c>
      <c r="F14" s="70" t="s">
        <v>176</v>
      </c>
      <c r="G14" s="1073" t="s">
        <v>1736</v>
      </c>
      <c r="H14" s="70" t="s">
        <v>1737</v>
      </c>
      <c r="I14" s="1066"/>
      <c r="J14" s="73">
        <v>0</v>
      </c>
      <c r="K14" s="73">
        <v>0</v>
      </c>
      <c r="L14" s="73">
        <v>0</v>
      </c>
      <c r="M14" s="73">
        <v>0</v>
      </c>
      <c r="N14" s="73">
        <v>0</v>
      </c>
      <c r="O14" s="73">
        <v>0</v>
      </c>
      <c r="P14" s="73">
        <v>0</v>
      </c>
      <c r="Q14" s="73">
        <v>0</v>
      </c>
      <c r="R14" s="73">
        <v>0</v>
      </c>
      <c r="S14" s="73">
        <v>0</v>
      </c>
      <c r="T14" s="73">
        <v>0</v>
      </c>
      <c r="U14" s="73">
        <v>0</v>
      </c>
      <c r="V14" s="73">
        <v>0</v>
      </c>
      <c r="W14" s="73">
        <v>3.1059999999999999</v>
      </c>
      <c r="X14" s="73">
        <v>0</v>
      </c>
      <c r="Y14" s="73">
        <v>212.428</v>
      </c>
      <c r="Z14" s="73">
        <v>0</v>
      </c>
      <c r="AA14" s="73">
        <v>11.1</v>
      </c>
      <c r="AB14" s="73">
        <v>0</v>
      </c>
      <c r="AC14" s="73">
        <v>0</v>
      </c>
      <c r="AD14" s="73">
        <v>2.8</v>
      </c>
      <c r="AE14" s="73">
        <v>0</v>
      </c>
      <c r="AF14" s="73">
        <v>0</v>
      </c>
      <c r="AG14" s="73">
        <v>0</v>
      </c>
      <c r="AH14" s="73">
        <v>0</v>
      </c>
      <c r="AI14" s="73">
        <v>0</v>
      </c>
      <c r="AJ14" s="73">
        <v>0</v>
      </c>
      <c r="AK14" s="73">
        <v>2.9470000000000001</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2.3109999999999999</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12.082000000000001</v>
      </c>
      <c r="CG14" s="73">
        <v>0</v>
      </c>
      <c r="CH14" s="73">
        <v>0</v>
      </c>
      <c r="CI14" s="73">
        <v>0</v>
      </c>
      <c r="CJ14" s="73">
        <v>0</v>
      </c>
      <c r="CK14" s="73">
        <v>0</v>
      </c>
      <c r="CL14" s="73">
        <v>0</v>
      </c>
      <c r="CM14" s="73">
        <v>0</v>
      </c>
      <c r="CN14" s="73">
        <v>3.43</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3.1059999999999999</v>
      </c>
      <c r="DY14" s="73">
        <v>0</v>
      </c>
      <c r="DZ14" s="73">
        <v>212.428</v>
      </c>
      <c r="EA14" s="73">
        <v>0</v>
      </c>
      <c r="EB14" s="73">
        <v>11.1</v>
      </c>
      <c r="EC14" s="73">
        <v>0</v>
      </c>
      <c r="ED14" s="73">
        <v>0</v>
      </c>
      <c r="EE14" s="73">
        <v>2.8</v>
      </c>
      <c r="EF14" s="73">
        <v>0</v>
      </c>
      <c r="EG14" s="73">
        <v>0</v>
      </c>
      <c r="EH14" s="73">
        <v>0</v>
      </c>
      <c r="EI14" s="73">
        <v>0</v>
      </c>
      <c r="EJ14" s="73">
        <v>0</v>
      </c>
      <c r="EK14" s="73">
        <v>0</v>
      </c>
      <c r="EL14" s="73">
        <v>2.9470000000000001</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2.3109999999999999</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12.082000000000001</v>
      </c>
      <c r="GH14" s="73">
        <v>0</v>
      </c>
      <c r="GI14" s="73">
        <v>0</v>
      </c>
      <c r="GJ14" s="73">
        <v>0</v>
      </c>
      <c r="GK14" s="73">
        <v>0</v>
      </c>
      <c r="GL14" s="73">
        <v>0</v>
      </c>
      <c r="GM14" s="73">
        <v>0</v>
      </c>
      <c r="GN14" s="73">
        <v>0</v>
      </c>
      <c r="GO14" s="73">
        <v>3.43</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232.381</v>
      </c>
      <c r="HL14" s="73">
        <v>0</v>
      </c>
      <c r="HM14" s="73">
        <v>0</v>
      </c>
      <c r="HN14" s="73">
        <v>0</v>
      </c>
      <c r="HO14" s="73">
        <v>2.3109999999999999</v>
      </c>
      <c r="HP14" s="73">
        <v>0</v>
      </c>
      <c r="HQ14" s="73">
        <v>0</v>
      </c>
      <c r="HR14" s="73">
        <v>0</v>
      </c>
      <c r="HS14" s="73">
        <v>12.082000000000001</v>
      </c>
      <c r="HT14" s="73">
        <v>0</v>
      </c>
      <c r="HU14" s="73">
        <v>0</v>
      </c>
      <c r="HV14" s="73">
        <v>3.43</v>
      </c>
      <c r="HW14" s="73">
        <v>0</v>
      </c>
      <c r="HX14" s="73">
        <v>0</v>
      </c>
      <c r="HY14" s="73">
        <v>0</v>
      </c>
      <c r="HZ14" s="73">
        <v>0</v>
      </c>
      <c r="IA14" s="73">
        <v>0</v>
      </c>
      <c r="IB14" s="73">
        <v>0</v>
      </c>
      <c r="IC14" s="73">
        <v>0</v>
      </c>
      <c r="ID14" s="73">
        <v>0</v>
      </c>
      <c r="IE14" s="73">
        <v>0</v>
      </c>
      <c r="IF14" s="73">
        <v>232.381</v>
      </c>
      <c r="IG14" s="73">
        <v>0</v>
      </c>
      <c r="IH14" s="73">
        <v>0</v>
      </c>
      <c r="II14" s="73">
        <v>0</v>
      </c>
      <c r="IJ14" s="73">
        <v>2.3109999999999999</v>
      </c>
      <c r="IK14" s="73">
        <v>0</v>
      </c>
      <c r="IL14" s="73">
        <v>0</v>
      </c>
      <c r="IM14" s="73">
        <v>0</v>
      </c>
      <c r="IN14" s="73">
        <v>12.082000000000001</v>
      </c>
      <c r="IO14" s="73">
        <v>0</v>
      </c>
      <c r="IP14" s="73">
        <v>0</v>
      </c>
      <c r="IQ14" s="73">
        <v>3.43</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1</v>
      </c>
      <c r="JK14" s="71">
        <v>0</v>
      </c>
      <c r="JL14" s="71">
        <v>3</v>
      </c>
      <c r="JM14" s="71">
        <v>0</v>
      </c>
      <c r="JN14" s="71">
        <v>1</v>
      </c>
      <c r="JO14" s="71">
        <v>0</v>
      </c>
      <c r="JP14" s="71">
        <v>0</v>
      </c>
      <c r="JQ14" s="71">
        <v>1</v>
      </c>
      <c r="JR14" s="71">
        <v>0</v>
      </c>
      <c r="JS14" s="71">
        <v>0</v>
      </c>
      <c r="JT14" s="71">
        <v>0</v>
      </c>
      <c r="JU14" s="71">
        <v>0</v>
      </c>
      <c r="JV14" s="71">
        <v>0</v>
      </c>
      <c r="JW14" s="71">
        <v>0</v>
      </c>
      <c r="JX14" s="71">
        <v>1</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1</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2</v>
      </c>
      <c r="LT14" s="71">
        <v>0</v>
      </c>
      <c r="LU14" s="71">
        <v>0</v>
      </c>
      <c r="LV14" s="71">
        <v>0</v>
      </c>
      <c r="LW14" s="71">
        <v>0</v>
      </c>
      <c r="LX14" s="71">
        <v>0</v>
      </c>
      <c r="LY14" s="71">
        <v>0</v>
      </c>
      <c r="LZ14" s="71">
        <v>0</v>
      </c>
      <c r="MA14" s="71">
        <v>1</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1</v>
      </c>
      <c r="NL14" s="71">
        <v>0</v>
      </c>
      <c r="NM14" s="71">
        <v>3</v>
      </c>
      <c r="NN14" s="71">
        <v>0</v>
      </c>
      <c r="NO14" s="71">
        <v>1</v>
      </c>
      <c r="NP14" s="71">
        <v>0</v>
      </c>
      <c r="NQ14" s="71">
        <v>0</v>
      </c>
      <c r="NR14" s="71">
        <v>1</v>
      </c>
      <c r="NS14" s="71">
        <v>0</v>
      </c>
      <c r="NT14" s="71">
        <v>0</v>
      </c>
      <c r="NU14" s="71">
        <v>0</v>
      </c>
      <c r="NV14" s="71">
        <v>0</v>
      </c>
      <c r="NW14" s="71">
        <v>0</v>
      </c>
      <c r="NX14" s="71">
        <v>0</v>
      </c>
      <c r="NY14" s="71">
        <v>1</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1</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2</v>
      </c>
      <c r="PU14" s="71">
        <v>0</v>
      </c>
      <c r="PV14" s="71">
        <v>0</v>
      </c>
      <c r="PW14" s="71">
        <v>0</v>
      </c>
      <c r="PX14" s="71">
        <v>0</v>
      </c>
      <c r="PY14" s="71">
        <v>0</v>
      </c>
      <c r="PZ14" s="71">
        <v>0</v>
      </c>
      <c r="QA14" s="71">
        <v>0</v>
      </c>
      <c r="QB14" s="71">
        <v>1</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7</v>
      </c>
      <c r="QY14" s="71">
        <v>0</v>
      </c>
      <c r="QZ14" s="71">
        <v>0</v>
      </c>
      <c r="RA14" s="71">
        <v>0</v>
      </c>
      <c r="RB14" s="71">
        <v>1</v>
      </c>
      <c r="RC14" s="71">
        <v>0</v>
      </c>
      <c r="RD14" s="71">
        <v>0</v>
      </c>
      <c r="RE14" s="71">
        <v>0</v>
      </c>
      <c r="RF14" s="71">
        <v>2</v>
      </c>
      <c r="RG14" s="71">
        <v>0</v>
      </c>
      <c r="RH14" s="71">
        <v>0</v>
      </c>
      <c r="RI14" s="71">
        <v>1</v>
      </c>
      <c r="RJ14" s="71">
        <v>0</v>
      </c>
      <c r="RK14" s="71">
        <v>0</v>
      </c>
      <c r="RL14" s="71">
        <v>0</v>
      </c>
      <c r="RM14" s="71">
        <v>0</v>
      </c>
      <c r="RN14" s="71">
        <v>0</v>
      </c>
      <c r="RO14" s="71">
        <v>0</v>
      </c>
      <c r="RP14" s="71">
        <v>0</v>
      </c>
      <c r="RQ14" s="71">
        <v>0</v>
      </c>
      <c r="RR14" s="71">
        <v>0</v>
      </c>
      <c r="RS14" s="71">
        <v>7</v>
      </c>
      <c r="RT14" s="71">
        <v>0</v>
      </c>
      <c r="RU14" s="71">
        <v>0</v>
      </c>
      <c r="RV14" s="71">
        <v>0</v>
      </c>
      <c r="RW14" s="71">
        <v>1</v>
      </c>
      <c r="RX14" s="71">
        <v>0</v>
      </c>
      <c r="RY14" s="71">
        <v>0</v>
      </c>
      <c r="RZ14" s="71">
        <v>0</v>
      </c>
      <c r="SA14" s="71">
        <v>2</v>
      </c>
      <c r="SB14" s="71">
        <v>0</v>
      </c>
      <c r="SC14" s="71">
        <v>0</v>
      </c>
      <c r="SD14" s="71">
        <v>1</v>
      </c>
      <c r="SE14" s="71">
        <v>0</v>
      </c>
      <c r="SF14" s="71">
        <v>0</v>
      </c>
      <c r="SG14" s="71">
        <v>0</v>
      </c>
      <c r="SH14" s="71">
        <v>0</v>
      </c>
    </row>
    <row r="15" spans="1:503">
      <c r="A15" s="16" t="s">
        <v>1743</v>
      </c>
      <c r="B15" s="70">
        <v>7</v>
      </c>
      <c r="C15" s="70">
        <v>7</v>
      </c>
      <c r="D15" s="70">
        <v>1</v>
      </c>
      <c r="E15" s="70">
        <v>2010</v>
      </c>
      <c r="F15" s="70" t="s">
        <v>177</v>
      </c>
      <c r="G15" s="1073" t="s">
        <v>1736</v>
      </c>
      <c r="H15" s="70" t="s">
        <v>1737</v>
      </c>
      <c r="I15" s="1066"/>
      <c r="J15" s="73">
        <v>0</v>
      </c>
      <c r="K15" s="73">
        <v>0</v>
      </c>
      <c r="L15" s="73">
        <v>0</v>
      </c>
      <c r="M15" s="73">
        <v>0</v>
      </c>
      <c r="N15" s="73">
        <v>0</v>
      </c>
      <c r="O15" s="73">
        <v>0</v>
      </c>
      <c r="P15" s="73">
        <v>0</v>
      </c>
      <c r="Q15" s="73">
        <v>0</v>
      </c>
      <c r="R15" s="73">
        <v>0</v>
      </c>
      <c r="S15" s="73">
        <v>0</v>
      </c>
      <c r="T15" s="73">
        <v>0</v>
      </c>
      <c r="U15" s="73">
        <v>0</v>
      </c>
      <c r="V15" s="73">
        <v>0</v>
      </c>
      <c r="W15" s="73">
        <v>3.3290000000000002</v>
      </c>
      <c r="X15" s="73">
        <v>0</v>
      </c>
      <c r="Y15" s="73">
        <v>197.35400000000001</v>
      </c>
      <c r="Z15" s="73">
        <v>0</v>
      </c>
      <c r="AA15" s="73">
        <v>10.461</v>
      </c>
      <c r="AB15" s="73">
        <v>0</v>
      </c>
      <c r="AC15" s="73">
        <v>0</v>
      </c>
      <c r="AD15" s="73">
        <v>2.7290000000000001</v>
      </c>
      <c r="AE15" s="73">
        <v>0</v>
      </c>
      <c r="AF15" s="73">
        <v>0</v>
      </c>
      <c r="AG15" s="73">
        <v>0</v>
      </c>
      <c r="AH15" s="73">
        <v>0</v>
      </c>
      <c r="AI15" s="73">
        <v>0</v>
      </c>
      <c r="AJ15" s="73">
        <v>0</v>
      </c>
      <c r="AK15" s="73">
        <v>7.274</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2.5019999999999998</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12.75</v>
      </c>
      <c r="CG15" s="73">
        <v>0</v>
      </c>
      <c r="CH15" s="73">
        <v>0</v>
      </c>
      <c r="CI15" s="73">
        <v>0</v>
      </c>
      <c r="CJ15" s="73">
        <v>0</v>
      </c>
      <c r="CK15" s="73">
        <v>0</v>
      </c>
      <c r="CL15" s="73">
        <v>0</v>
      </c>
      <c r="CM15" s="73">
        <v>0</v>
      </c>
      <c r="CN15" s="73">
        <v>3.7869999999999999</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3.3290000000000002</v>
      </c>
      <c r="DY15" s="73">
        <v>0</v>
      </c>
      <c r="DZ15" s="73">
        <v>197.35400000000001</v>
      </c>
      <c r="EA15" s="73">
        <v>0</v>
      </c>
      <c r="EB15" s="73">
        <v>10.461</v>
      </c>
      <c r="EC15" s="73">
        <v>0</v>
      </c>
      <c r="ED15" s="73">
        <v>0</v>
      </c>
      <c r="EE15" s="73">
        <v>2.7290000000000001</v>
      </c>
      <c r="EF15" s="73">
        <v>0</v>
      </c>
      <c r="EG15" s="73">
        <v>0</v>
      </c>
      <c r="EH15" s="73">
        <v>0</v>
      </c>
      <c r="EI15" s="73">
        <v>0</v>
      </c>
      <c r="EJ15" s="73">
        <v>0</v>
      </c>
      <c r="EK15" s="73">
        <v>0</v>
      </c>
      <c r="EL15" s="73">
        <v>7.274</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2.5019999999999998</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12.75</v>
      </c>
      <c r="GH15" s="73">
        <v>0</v>
      </c>
      <c r="GI15" s="73">
        <v>0</v>
      </c>
      <c r="GJ15" s="73">
        <v>0</v>
      </c>
      <c r="GK15" s="73">
        <v>0</v>
      </c>
      <c r="GL15" s="73">
        <v>0</v>
      </c>
      <c r="GM15" s="73">
        <v>0</v>
      </c>
      <c r="GN15" s="73">
        <v>0</v>
      </c>
      <c r="GO15" s="73">
        <v>3.7869999999999999</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221.14699999999999</v>
      </c>
      <c r="HL15" s="73">
        <v>0</v>
      </c>
      <c r="HM15" s="73">
        <v>0</v>
      </c>
      <c r="HN15" s="73">
        <v>0</v>
      </c>
      <c r="HO15" s="73">
        <v>2.5019999999999998</v>
      </c>
      <c r="HP15" s="73">
        <v>0</v>
      </c>
      <c r="HQ15" s="73">
        <v>0</v>
      </c>
      <c r="HR15" s="73">
        <v>0</v>
      </c>
      <c r="HS15" s="73">
        <v>12.75</v>
      </c>
      <c r="HT15" s="73">
        <v>0</v>
      </c>
      <c r="HU15" s="73">
        <v>0</v>
      </c>
      <c r="HV15" s="73">
        <v>3.7869999999999999</v>
      </c>
      <c r="HW15" s="73">
        <v>0</v>
      </c>
      <c r="HX15" s="73">
        <v>0</v>
      </c>
      <c r="HY15" s="73">
        <v>0</v>
      </c>
      <c r="HZ15" s="73">
        <v>0</v>
      </c>
      <c r="IA15" s="73">
        <v>0</v>
      </c>
      <c r="IB15" s="73">
        <v>0</v>
      </c>
      <c r="IC15" s="73">
        <v>0</v>
      </c>
      <c r="ID15" s="73">
        <v>0</v>
      </c>
      <c r="IE15" s="73">
        <v>0</v>
      </c>
      <c r="IF15" s="73">
        <v>221.14699999999999</v>
      </c>
      <c r="IG15" s="73">
        <v>0</v>
      </c>
      <c r="IH15" s="73">
        <v>0</v>
      </c>
      <c r="II15" s="73">
        <v>0</v>
      </c>
      <c r="IJ15" s="73">
        <v>2.5019999999999998</v>
      </c>
      <c r="IK15" s="73">
        <v>0</v>
      </c>
      <c r="IL15" s="73">
        <v>0</v>
      </c>
      <c r="IM15" s="73">
        <v>0</v>
      </c>
      <c r="IN15" s="73">
        <v>12.75</v>
      </c>
      <c r="IO15" s="73">
        <v>0</v>
      </c>
      <c r="IP15" s="73">
        <v>0</v>
      </c>
      <c r="IQ15" s="73">
        <v>3.7869999999999999</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1</v>
      </c>
      <c r="JK15" s="71">
        <v>0</v>
      </c>
      <c r="JL15" s="71">
        <v>3</v>
      </c>
      <c r="JM15" s="71">
        <v>0</v>
      </c>
      <c r="JN15" s="71">
        <v>1</v>
      </c>
      <c r="JO15" s="71">
        <v>0</v>
      </c>
      <c r="JP15" s="71">
        <v>0</v>
      </c>
      <c r="JQ15" s="71">
        <v>1</v>
      </c>
      <c r="JR15" s="71">
        <v>0</v>
      </c>
      <c r="JS15" s="71">
        <v>0</v>
      </c>
      <c r="JT15" s="71">
        <v>0</v>
      </c>
      <c r="JU15" s="71">
        <v>0</v>
      </c>
      <c r="JV15" s="71">
        <v>0</v>
      </c>
      <c r="JW15" s="71">
        <v>0</v>
      </c>
      <c r="JX15" s="71">
        <v>1</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1</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2</v>
      </c>
      <c r="LT15" s="71">
        <v>0</v>
      </c>
      <c r="LU15" s="71">
        <v>0</v>
      </c>
      <c r="LV15" s="71">
        <v>0</v>
      </c>
      <c r="LW15" s="71">
        <v>0</v>
      </c>
      <c r="LX15" s="71">
        <v>0</v>
      </c>
      <c r="LY15" s="71">
        <v>0</v>
      </c>
      <c r="LZ15" s="71">
        <v>0</v>
      </c>
      <c r="MA15" s="71">
        <v>1</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1</v>
      </c>
      <c r="NL15" s="71">
        <v>0</v>
      </c>
      <c r="NM15" s="71">
        <v>3</v>
      </c>
      <c r="NN15" s="71">
        <v>0</v>
      </c>
      <c r="NO15" s="71">
        <v>1</v>
      </c>
      <c r="NP15" s="71">
        <v>0</v>
      </c>
      <c r="NQ15" s="71">
        <v>0</v>
      </c>
      <c r="NR15" s="71">
        <v>1</v>
      </c>
      <c r="NS15" s="71">
        <v>0</v>
      </c>
      <c r="NT15" s="71">
        <v>0</v>
      </c>
      <c r="NU15" s="71">
        <v>0</v>
      </c>
      <c r="NV15" s="71">
        <v>0</v>
      </c>
      <c r="NW15" s="71">
        <v>0</v>
      </c>
      <c r="NX15" s="71">
        <v>0</v>
      </c>
      <c r="NY15" s="71">
        <v>1</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1</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2</v>
      </c>
      <c r="PU15" s="71">
        <v>0</v>
      </c>
      <c r="PV15" s="71">
        <v>0</v>
      </c>
      <c r="PW15" s="71">
        <v>0</v>
      </c>
      <c r="PX15" s="71">
        <v>0</v>
      </c>
      <c r="PY15" s="71">
        <v>0</v>
      </c>
      <c r="PZ15" s="71">
        <v>0</v>
      </c>
      <c r="QA15" s="71">
        <v>0</v>
      </c>
      <c r="QB15" s="71">
        <v>1</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7</v>
      </c>
      <c r="QY15" s="71">
        <v>0</v>
      </c>
      <c r="QZ15" s="71">
        <v>0</v>
      </c>
      <c r="RA15" s="71">
        <v>0</v>
      </c>
      <c r="RB15" s="71">
        <v>1</v>
      </c>
      <c r="RC15" s="71">
        <v>0</v>
      </c>
      <c r="RD15" s="71">
        <v>0</v>
      </c>
      <c r="RE15" s="71">
        <v>0</v>
      </c>
      <c r="RF15" s="71">
        <v>2</v>
      </c>
      <c r="RG15" s="71">
        <v>0</v>
      </c>
      <c r="RH15" s="71">
        <v>0</v>
      </c>
      <c r="RI15" s="71">
        <v>1</v>
      </c>
      <c r="RJ15" s="71">
        <v>0</v>
      </c>
      <c r="RK15" s="71">
        <v>0</v>
      </c>
      <c r="RL15" s="71">
        <v>0</v>
      </c>
      <c r="RM15" s="71">
        <v>0</v>
      </c>
      <c r="RN15" s="71">
        <v>0</v>
      </c>
      <c r="RO15" s="71">
        <v>0</v>
      </c>
      <c r="RP15" s="71">
        <v>0</v>
      </c>
      <c r="RQ15" s="71">
        <v>0</v>
      </c>
      <c r="RR15" s="71">
        <v>0</v>
      </c>
      <c r="RS15" s="71">
        <v>7</v>
      </c>
      <c r="RT15" s="71">
        <v>0</v>
      </c>
      <c r="RU15" s="71">
        <v>0</v>
      </c>
      <c r="RV15" s="71">
        <v>0</v>
      </c>
      <c r="RW15" s="71">
        <v>1</v>
      </c>
      <c r="RX15" s="71">
        <v>0</v>
      </c>
      <c r="RY15" s="71">
        <v>0</v>
      </c>
      <c r="RZ15" s="71">
        <v>0</v>
      </c>
      <c r="SA15" s="71">
        <v>2</v>
      </c>
      <c r="SB15" s="71">
        <v>0</v>
      </c>
      <c r="SC15" s="71">
        <v>0</v>
      </c>
      <c r="SD15" s="71">
        <v>1</v>
      </c>
      <c r="SE15" s="71">
        <v>0</v>
      </c>
      <c r="SF15" s="71">
        <v>0</v>
      </c>
      <c r="SG15" s="71">
        <v>0</v>
      </c>
      <c r="SH15" s="71">
        <v>0</v>
      </c>
    </row>
    <row r="16" spans="1:503">
      <c r="A16" s="16" t="s">
        <v>1744</v>
      </c>
      <c r="B16" s="70">
        <v>8</v>
      </c>
      <c r="C16" s="70">
        <v>8</v>
      </c>
      <c r="D16" s="70">
        <v>1</v>
      </c>
      <c r="E16" s="70">
        <v>2011</v>
      </c>
      <c r="F16" s="70" t="s">
        <v>178</v>
      </c>
      <c r="G16" s="1073" t="s">
        <v>1736</v>
      </c>
      <c r="H16" s="70" t="s">
        <v>1737</v>
      </c>
      <c r="I16" s="1066"/>
      <c r="J16" s="73">
        <v>0</v>
      </c>
      <c r="K16" s="73">
        <v>0</v>
      </c>
      <c r="L16" s="73">
        <v>0</v>
      </c>
      <c r="M16" s="73">
        <v>0</v>
      </c>
      <c r="N16" s="73">
        <v>0</v>
      </c>
      <c r="O16" s="73">
        <v>0</v>
      </c>
      <c r="P16" s="73">
        <v>0</v>
      </c>
      <c r="Q16" s="73">
        <v>0</v>
      </c>
      <c r="R16" s="73">
        <v>0</v>
      </c>
      <c r="S16" s="73">
        <v>0</v>
      </c>
      <c r="T16" s="73">
        <v>0</v>
      </c>
      <c r="U16" s="73">
        <v>0</v>
      </c>
      <c r="V16" s="73">
        <v>0</v>
      </c>
      <c r="W16" s="73">
        <v>2.8460000000000001</v>
      </c>
      <c r="X16" s="73">
        <v>0</v>
      </c>
      <c r="Y16" s="73">
        <v>170.01499999999999</v>
      </c>
      <c r="Z16" s="73">
        <v>0</v>
      </c>
      <c r="AA16" s="73">
        <v>9.6270000000000007</v>
      </c>
      <c r="AB16" s="73">
        <v>0</v>
      </c>
      <c r="AC16" s="73">
        <v>0</v>
      </c>
      <c r="AD16" s="73">
        <v>2.3679999999999999</v>
      </c>
      <c r="AE16" s="73">
        <v>0</v>
      </c>
      <c r="AF16" s="73">
        <v>0</v>
      </c>
      <c r="AG16" s="73">
        <v>0</v>
      </c>
      <c r="AH16" s="73">
        <v>0</v>
      </c>
      <c r="AI16" s="73">
        <v>0</v>
      </c>
      <c r="AJ16" s="73">
        <v>0</v>
      </c>
      <c r="AK16" s="73">
        <v>8.2560000000000002</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1.9530000000000001</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10.72</v>
      </c>
      <c r="CG16" s="73">
        <v>0</v>
      </c>
      <c r="CH16" s="73">
        <v>0</v>
      </c>
      <c r="CI16" s="73">
        <v>0</v>
      </c>
      <c r="CJ16" s="73">
        <v>0</v>
      </c>
      <c r="CK16" s="73">
        <v>0</v>
      </c>
      <c r="CL16" s="73">
        <v>0</v>
      </c>
      <c r="CM16" s="73">
        <v>0</v>
      </c>
      <c r="CN16" s="73">
        <v>3.286</v>
      </c>
      <c r="CO16" s="73">
        <v>0</v>
      </c>
      <c r="CP16" s="73">
        <v>0</v>
      </c>
      <c r="CQ16" s="73">
        <v>0</v>
      </c>
      <c r="CR16" s="73">
        <v>0</v>
      </c>
      <c r="CS16" s="73">
        <v>5.3310000000000004</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2.8460000000000001</v>
      </c>
      <c r="DY16" s="73">
        <v>0</v>
      </c>
      <c r="DZ16" s="73">
        <v>170.01499999999999</v>
      </c>
      <c r="EA16" s="73">
        <v>0</v>
      </c>
      <c r="EB16" s="73">
        <v>9.6270000000000007</v>
      </c>
      <c r="EC16" s="73">
        <v>0</v>
      </c>
      <c r="ED16" s="73">
        <v>0</v>
      </c>
      <c r="EE16" s="73">
        <v>2.3679999999999999</v>
      </c>
      <c r="EF16" s="73">
        <v>0</v>
      </c>
      <c r="EG16" s="73">
        <v>0</v>
      </c>
      <c r="EH16" s="73">
        <v>0</v>
      </c>
      <c r="EI16" s="73">
        <v>0</v>
      </c>
      <c r="EJ16" s="73">
        <v>0</v>
      </c>
      <c r="EK16" s="73">
        <v>0</v>
      </c>
      <c r="EL16" s="73">
        <v>8.2560000000000002</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1.9530000000000001</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10.72</v>
      </c>
      <c r="GH16" s="73">
        <v>0</v>
      </c>
      <c r="GI16" s="73">
        <v>0</v>
      </c>
      <c r="GJ16" s="73">
        <v>0</v>
      </c>
      <c r="GK16" s="73">
        <v>0</v>
      </c>
      <c r="GL16" s="73">
        <v>0</v>
      </c>
      <c r="GM16" s="73">
        <v>0</v>
      </c>
      <c r="GN16" s="73">
        <v>0</v>
      </c>
      <c r="GO16" s="73">
        <v>3.286</v>
      </c>
      <c r="GP16" s="73">
        <v>0</v>
      </c>
      <c r="GQ16" s="73">
        <v>0</v>
      </c>
      <c r="GR16" s="73">
        <v>0</v>
      </c>
      <c r="GS16" s="73">
        <v>0</v>
      </c>
      <c r="GT16" s="73">
        <v>5.3310000000000004</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193.11199999999999</v>
      </c>
      <c r="HL16" s="73">
        <v>0</v>
      </c>
      <c r="HM16" s="73">
        <v>0</v>
      </c>
      <c r="HN16" s="73">
        <v>0</v>
      </c>
      <c r="HO16" s="73">
        <v>1.9530000000000001</v>
      </c>
      <c r="HP16" s="73">
        <v>0</v>
      </c>
      <c r="HQ16" s="73">
        <v>0</v>
      </c>
      <c r="HR16" s="73">
        <v>0</v>
      </c>
      <c r="HS16" s="73">
        <v>10.72</v>
      </c>
      <c r="HT16" s="73">
        <v>0</v>
      </c>
      <c r="HU16" s="73">
        <v>0</v>
      </c>
      <c r="HV16" s="73">
        <v>3.286</v>
      </c>
      <c r="HW16" s="73">
        <v>0</v>
      </c>
      <c r="HX16" s="73">
        <v>5.3310000000000004</v>
      </c>
      <c r="HY16" s="73">
        <v>0</v>
      </c>
      <c r="HZ16" s="73">
        <v>0</v>
      </c>
      <c r="IA16" s="73">
        <v>0</v>
      </c>
      <c r="IB16" s="73">
        <v>0</v>
      </c>
      <c r="IC16" s="73">
        <v>0</v>
      </c>
      <c r="ID16" s="73">
        <v>0</v>
      </c>
      <c r="IE16" s="73">
        <v>0</v>
      </c>
      <c r="IF16" s="73">
        <v>193.11199999999999</v>
      </c>
      <c r="IG16" s="73">
        <v>0</v>
      </c>
      <c r="IH16" s="73">
        <v>0</v>
      </c>
      <c r="II16" s="73">
        <v>0</v>
      </c>
      <c r="IJ16" s="73">
        <v>1.9530000000000001</v>
      </c>
      <c r="IK16" s="73">
        <v>0</v>
      </c>
      <c r="IL16" s="73">
        <v>0</v>
      </c>
      <c r="IM16" s="73">
        <v>0</v>
      </c>
      <c r="IN16" s="73">
        <v>10.72</v>
      </c>
      <c r="IO16" s="73">
        <v>0</v>
      </c>
      <c r="IP16" s="73">
        <v>0</v>
      </c>
      <c r="IQ16" s="73">
        <v>3.286</v>
      </c>
      <c r="IR16" s="73">
        <v>0</v>
      </c>
      <c r="IS16" s="73">
        <v>5.3310000000000004</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1</v>
      </c>
      <c r="JK16" s="71">
        <v>0</v>
      </c>
      <c r="JL16" s="71">
        <v>3</v>
      </c>
      <c r="JM16" s="71">
        <v>0</v>
      </c>
      <c r="JN16" s="71">
        <v>1</v>
      </c>
      <c r="JO16" s="71">
        <v>0</v>
      </c>
      <c r="JP16" s="71">
        <v>0</v>
      </c>
      <c r="JQ16" s="71">
        <v>1</v>
      </c>
      <c r="JR16" s="71">
        <v>0</v>
      </c>
      <c r="JS16" s="71">
        <v>0</v>
      </c>
      <c r="JT16" s="71">
        <v>0</v>
      </c>
      <c r="JU16" s="71">
        <v>0</v>
      </c>
      <c r="JV16" s="71">
        <v>0</v>
      </c>
      <c r="JW16" s="71">
        <v>0</v>
      </c>
      <c r="JX16" s="71">
        <v>1</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1</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2</v>
      </c>
      <c r="LT16" s="71">
        <v>0</v>
      </c>
      <c r="LU16" s="71">
        <v>0</v>
      </c>
      <c r="LV16" s="71">
        <v>0</v>
      </c>
      <c r="LW16" s="71">
        <v>0</v>
      </c>
      <c r="LX16" s="71">
        <v>0</v>
      </c>
      <c r="LY16" s="71">
        <v>0</v>
      </c>
      <c r="LZ16" s="71">
        <v>0</v>
      </c>
      <c r="MA16" s="71">
        <v>1</v>
      </c>
      <c r="MB16" s="71">
        <v>0</v>
      </c>
      <c r="MC16" s="71">
        <v>0</v>
      </c>
      <c r="MD16" s="71">
        <v>0</v>
      </c>
      <c r="ME16" s="71">
        <v>0</v>
      </c>
      <c r="MF16" s="71">
        <v>1</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1</v>
      </c>
      <c r="NL16" s="71">
        <v>0</v>
      </c>
      <c r="NM16" s="71">
        <v>3</v>
      </c>
      <c r="NN16" s="71">
        <v>0</v>
      </c>
      <c r="NO16" s="71">
        <v>1</v>
      </c>
      <c r="NP16" s="71">
        <v>0</v>
      </c>
      <c r="NQ16" s="71">
        <v>0</v>
      </c>
      <c r="NR16" s="71">
        <v>1</v>
      </c>
      <c r="NS16" s="71">
        <v>0</v>
      </c>
      <c r="NT16" s="71">
        <v>0</v>
      </c>
      <c r="NU16" s="71">
        <v>0</v>
      </c>
      <c r="NV16" s="71">
        <v>0</v>
      </c>
      <c r="NW16" s="71">
        <v>0</v>
      </c>
      <c r="NX16" s="71">
        <v>0</v>
      </c>
      <c r="NY16" s="71">
        <v>1</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1</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2</v>
      </c>
      <c r="PU16" s="71">
        <v>0</v>
      </c>
      <c r="PV16" s="71">
        <v>0</v>
      </c>
      <c r="PW16" s="71">
        <v>0</v>
      </c>
      <c r="PX16" s="71">
        <v>0</v>
      </c>
      <c r="PY16" s="71">
        <v>0</v>
      </c>
      <c r="PZ16" s="71">
        <v>0</v>
      </c>
      <c r="QA16" s="71">
        <v>0</v>
      </c>
      <c r="QB16" s="71">
        <v>1</v>
      </c>
      <c r="QC16" s="71">
        <v>0</v>
      </c>
      <c r="QD16" s="71">
        <v>0</v>
      </c>
      <c r="QE16" s="71">
        <v>0</v>
      </c>
      <c r="QF16" s="71">
        <v>0</v>
      </c>
      <c r="QG16" s="71">
        <v>1</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7</v>
      </c>
      <c r="QY16" s="71">
        <v>0</v>
      </c>
      <c r="QZ16" s="71">
        <v>0</v>
      </c>
      <c r="RA16" s="71">
        <v>0</v>
      </c>
      <c r="RB16" s="71">
        <v>1</v>
      </c>
      <c r="RC16" s="71">
        <v>0</v>
      </c>
      <c r="RD16" s="71">
        <v>0</v>
      </c>
      <c r="RE16" s="71">
        <v>0</v>
      </c>
      <c r="RF16" s="71">
        <v>2</v>
      </c>
      <c r="RG16" s="71">
        <v>0</v>
      </c>
      <c r="RH16" s="71">
        <v>0</v>
      </c>
      <c r="RI16" s="71">
        <v>1</v>
      </c>
      <c r="RJ16" s="71">
        <v>0</v>
      </c>
      <c r="RK16" s="71">
        <v>1</v>
      </c>
      <c r="RL16" s="71">
        <v>0</v>
      </c>
      <c r="RM16" s="71">
        <v>0</v>
      </c>
      <c r="RN16" s="71">
        <v>0</v>
      </c>
      <c r="RO16" s="71">
        <v>0</v>
      </c>
      <c r="RP16" s="71">
        <v>0</v>
      </c>
      <c r="RQ16" s="71">
        <v>0</v>
      </c>
      <c r="RR16" s="71">
        <v>0</v>
      </c>
      <c r="RS16" s="71">
        <v>7</v>
      </c>
      <c r="RT16" s="71">
        <v>0</v>
      </c>
      <c r="RU16" s="71">
        <v>0</v>
      </c>
      <c r="RV16" s="71">
        <v>0</v>
      </c>
      <c r="RW16" s="71">
        <v>1</v>
      </c>
      <c r="RX16" s="71">
        <v>0</v>
      </c>
      <c r="RY16" s="71">
        <v>0</v>
      </c>
      <c r="RZ16" s="71">
        <v>0</v>
      </c>
      <c r="SA16" s="71">
        <v>2</v>
      </c>
      <c r="SB16" s="71">
        <v>0</v>
      </c>
      <c r="SC16" s="71">
        <v>0</v>
      </c>
      <c r="SD16" s="71">
        <v>1</v>
      </c>
      <c r="SE16" s="71">
        <v>0</v>
      </c>
      <c r="SF16" s="71">
        <v>1</v>
      </c>
      <c r="SG16" s="71">
        <v>0</v>
      </c>
      <c r="SH16" s="71">
        <v>0</v>
      </c>
    </row>
    <row r="17" spans="1:502">
      <c r="A17" s="16" t="s">
        <v>1745</v>
      </c>
      <c r="B17" s="70">
        <v>9</v>
      </c>
      <c r="C17" s="70">
        <v>9</v>
      </c>
      <c r="D17" s="70">
        <v>1</v>
      </c>
      <c r="E17" s="70">
        <v>2012</v>
      </c>
      <c r="F17" s="70" t="s">
        <v>179</v>
      </c>
      <c r="G17" s="1073" t="s">
        <v>1736</v>
      </c>
      <c r="H17" s="70" t="s">
        <v>1737</v>
      </c>
      <c r="I17" s="1066"/>
      <c r="J17" s="73">
        <v>0</v>
      </c>
      <c r="K17" s="73">
        <v>0</v>
      </c>
      <c r="L17" s="73">
        <v>0</v>
      </c>
      <c r="M17" s="73">
        <v>0</v>
      </c>
      <c r="N17" s="73">
        <v>0</v>
      </c>
      <c r="O17" s="73">
        <v>0</v>
      </c>
      <c r="P17" s="73">
        <v>0</v>
      </c>
      <c r="Q17" s="73">
        <v>0</v>
      </c>
      <c r="R17" s="73">
        <v>0</v>
      </c>
      <c r="S17" s="73">
        <v>0</v>
      </c>
      <c r="T17" s="73">
        <v>0</v>
      </c>
      <c r="U17" s="73">
        <v>0</v>
      </c>
      <c r="V17" s="73">
        <v>0</v>
      </c>
      <c r="W17" s="73">
        <v>4.1790000000000003</v>
      </c>
      <c r="X17" s="73">
        <v>0</v>
      </c>
      <c r="Y17" s="73">
        <v>208.65600000000001</v>
      </c>
      <c r="Z17" s="73">
        <v>0</v>
      </c>
      <c r="AA17" s="73">
        <v>10.742000000000001</v>
      </c>
      <c r="AB17" s="73">
        <v>0</v>
      </c>
      <c r="AC17" s="73">
        <v>0</v>
      </c>
      <c r="AD17" s="73">
        <v>3.6949999999999998</v>
      </c>
      <c r="AE17" s="73">
        <v>0</v>
      </c>
      <c r="AF17" s="73">
        <v>0</v>
      </c>
      <c r="AG17" s="73">
        <v>0</v>
      </c>
      <c r="AH17" s="73">
        <v>0</v>
      </c>
      <c r="AI17" s="73">
        <v>0</v>
      </c>
      <c r="AJ17" s="73">
        <v>0</v>
      </c>
      <c r="AK17" s="73">
        <v>14.407999999999999</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3.0569999999999999</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13.441000000000001</v>
      </c>
      <c r="CG17" s="73">
        <v>0</v>
      </c>
      <c r="CH17" s="73">
        <v>0</v>
      </c>
      <c r="CI17" s="73">
        <v>0</v>
      </c>
      <c r="CJ17" s="73">
        <v>0</v>
      </c>
      <c r="CK17" s="73">
        <v>0</v>
      </c>
      <c r="CL17" s="73">
        <v>0</v>
      </c>
      <c r="CM17" s="73">
        <v>0</v>
      </c>
      <c r="CN17" s="73">
        <v>4.633</v>
      </c>
      <c r="CO17" s="73">
        <v>0</v>
      </c>
      <c r="CP17" s="73">
        <v>0</v>
      </c>
      <c r="CQ17" s="73">
        <v>0</v>
      </c>
      <c r="CR17" s="73">
        <v>0</v>
      </c>
      <c r="CS17" s="73">
        <v>5.306</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4.1790000000000003</v>
      </c>
      <c r="DY17" s="73">
        <v>0</v>
      </c>
      <c r="DZ17" s="73">
        <v>208.65600000000001</v>
      </c>
      <c r="EA17" s="73">
        <v>0</v>
      </c>
      <c r="EB17" s="73">
        <v>10.742000000000001</v>
      </c>
      <c r="EC17" s="73">
        <v>0</v>
      </c>
      <c r="ED17" s="73">
        <v>0</v>
      </c>
      <c r="EE17" s="73">
        <v>3.6949999999999998</v>
      </c>
      <c r="EF17" s="73">
        <v>0</v>
      </c>
      <c r="EG17" s="73">
        <v>0</v>
      </c>
      <c r="EH17" s="73">
        <v>0</v>
      </c>
      <c r="EI17" s="73">
        <v>0</v>
      </c>
      <c r="EJ17" s="73">
        <v>0</v>
      </c>
      <c r="EK17" s="73">
        <v>0</v>
      </c>
      <c r="EL17" s="73">
        <v>14.407999999999999</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3.0569999999999999</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13.441000000000001</v>
      </c>
      <c r="GH17" s="73">
        <v>0</v>
      </c>
      <c r="GI17" s="73">
        <v>0</v>
      </c>
      <c r="GJ17" s="73">
        <v>0</v>
      </c>
      <c r="GK17" s="73">
        <v>0</v>
      </c>
      <c r="GL17" s="73">
        <v>0</v>
      </c>
      <c r="GM17" s="73">
        <v>0</v>
      </c>
      <c r="GN17" s="73">
        <v>0</v>
      </c>
      <c r="GO17" s="73">
        <v>4.633</v>
      </c>
      <c r="GP17" s="73">
        <v>0</v>
      </c>
      <c r="GQ17" s="73">
        <v>0</v>
      </c>
      <c r="GR17" s="73">
        <v>0</v>
      </c>
      <c r="GS17" s="73">
        <v>0</v>
      </c>
      <c r="GT17" s="73">
        <v>5.306</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241.68</v>
      </c>
      <c r="HL17" s="73">
        <v>0</v>
      </c>
      <c r="HM17" s="73">
        <v>0</v>
      </c>
      <c r="HN17" s="73">
        <v>0</v>
      </c>
      <c r="HO17" s="73">
        <v>3.0569999999999999</v>
      </c>
      <c r="HP17" s="73">
        <v>0</v>
      </c>
      <c r="HQ17" s="73">
        <v>0</v>
      </c>
      <c r="HR17" s="73">
        <v>0</v>
      </c>
      <c r="HS17" s="73">
        <v>13.441000000000001</v>
      </c>
      <c r="HT17" s="73">
        <v>0</v>
      </c>
      <c r="HU17" s="73">
        <v>0</v>
      </c>
      <c r="HV17" s="73">
        <v>4.633</v>
      </c>
      <c r="HW17" s="73">
        <v>0</v>
      </c>
      <c r="HX17" s="73">
        <v>5.306</v>
      </c>
      <c r="HY17" s="73">
        <v>0</v>
      </c>
      <c r="HZ17" s="73">
        <v>0</v>
      </c>
      <c r="IA17" s="73">
        <v>0</v>
      </c>
      <c r="IB17" s="73">
        <v>0</v>
      </c>
      <c r="IC17" s="73">
        <v>0</v>
      </c>
      <c r="ID17" s="73">
        <v>0</v>
      </c>
      <c r="IE17" s="73">
        <v>0</v>
      </c>
      <c r="IF17" s="73">
        <v>241.68</v>
      </c>
      <c r="IG17" s="73">
        <v>0</v>
      </c>
      <c r="IH17" s="73">
        <v>0</v>
      </c>
      <c r="II17" s="73">
        <v>0</v>
      </c>
      <c r="IJ17" s="73">
        <v>3.0569999999999999</v>
      </c>
      <c r="IK17" s="73">
        <v>0</v>
      </c>
      <c r="IL17" s="73">
        <v>0</v>
      </c>
      <c r="IM17" s="73">
        <v>0</v>
      </c>
      <c r="IN17" s="73">
        <v>13.441000000000001</v>
      </c>
      <c r="IO17" s="73">
        <v>0</v>
      </c>
      <c r="IP17" s="73">
        <v>0</v>
      </c>
      <c r="IQ17" s="73">
        <v>4.633</v>
      </c>
      <c r="IR17" s="73">
        <v>0</v>
      </c>
      <c r="IS17" s="73">
        <v>5.306</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1</v>
      </c>
      <c r="JK17" s="71">
        <v>0</v>
      </c>
      <c r="JL17" s="71">
        <v>3</v>
      </c>
      <c r="JM17" s="71">
        <v>0</v>
      </c>
      <c r="JN17" s="71">
        <v>1</v>
      </c>
      <c r="JO17" s="71">
        <v>0</v>
      </c>
      <c r="JP17" s="71">
        <v>0</v>
      </c>
      <c r="JQ17" s="71">
        <v>1</v>
      </c>
      <c r="JR17" s="71">
        <v>0</v>
      </c>
      <c r="JS17" s="71">
        <v>0</v>
      </c>
      <c r="JT17" s="71">
        <v>0</v>
      </c>
      <c r="JU17" s="71">
        <v>0</v>
      </c>
      <c r="JV17" s="71">
        <v>0</v>
      </c>
      <c r="JW17" s="71">
        <v>0</v>
      </c>
      <c r="JX17" s="71">
        <v>1</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1</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2</v>
      </c>
      <c r="LT17" s="71">
        <v>0</v>
      </c>
      <c r="LU17" s="71">
        <v>0</v>
      </c>
      <c r="LV17" s="71">
        <v>0</v>
      </c>
      <c r="LW17" s="71">
        <v>0</v>
      </c>
      <c r="LX17" s="71">
        <v>0</v>
      </c>
      <c r="LY17" s="71">
        <v>0</v>
      </c>
      <c r="LZ17" s="71">
        <v>0</v>
      </c>
      <c r="MA17" s="71">
        <v>1</v>
      </c>
      <c r="MB17" s="71">
        <v>0</v>
      </c>
      <c r="MC17" s="71">
        <v>0</v>
      </c>
      <c r="MD17" s="71">
        <v>0</v>
      </c>
      <c r="ME17" s="71">
        <v>0</v>
      </c>
      <c r="MF17" s="71">
        <v>1</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1</v>
      </c>
      <c r="NL17" s="71">
        <v>0</v>
      </c>
      <c r="NM17" s="71">
        <v>3</v>
      </c>
      <c r="NN17" s="71">
        <v>0</v>
      </c>
      <c r="NO17" s="71">
        <v>1</v>
      </c>
      <c r="NP17" s="71">
        <v>0</v>
      </c>
      <c r="NQ17" s="71">
        <v>0</v>
      </c>
      <c r="NR17" s="71">
        <v>1</v>
      </c>
      <c r="NS17" s="71">
        <v>0</v>
      </c>
      <c r="NT17" s="71">
        <v>0</v>
      </c>
      <c r="NU17" s="71">
        <v>0</v>
      </c>
      <c r="NV17" s="71">
        <v>0</v>
      </c>
      <c r="NW17" s="71">
        <v>0</v>
      </c>
      <c r="NX17" s="71">
        <v>0</v>
      </c>
      <c r="NY17" s="71">
        <v>1</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1</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2</v>
      </c>
      <c r="PU17" s="71">
        <v>0</v>
      </c>
      <c r="PV17" s="71">
        <v>0</v>
      </c>
      <c r="PW17" s="71">
        <v>0</v>
      </c>
      <c r="PX17" s="71">
        <v>0</v>
      </c>
      <c r="PY17" s="71">
        <v>0</v>
      </c>
      <c r="PZ17" s="71">
        <v>0</v>
      </c>
      <c r="QA17" s="71">
        <v>0</v>
      </c>
      <c r="QB17" s="71">
        <v>1</v>
      </c>
      <c r="QC17" s="71">
        <v>0</v>
      </c>
      <c r="QD17" s="71">
        <v>0</v>
      </c>
      <c r="QE17" s="71">
        <v>0</v>
      </c>
      <c r="QF17" s="71">
        <v>0</v>
      </c>
      <c r="QG17" s="71">
        <v>1</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7</v>
      </c>
      <c r="QY17" s="71">
        <v>0</v>
      </c>
      <c r="QZ17" s="71">
        <v>0</v>
      </c>
      <c r="RA17" s="71">
        <v>0</v>
      </c>
      <c r="RB17" s="71">
        <v>1</v>
      </c>
      <c r="RC17" s="71">
        <v>0</v>
      </c>
      <c r="RD17" s="71">
        <v>0</v>
      </c>
      <c r="RE17" s="71">
        <v>0</v>
      </c>
      <c r="RF17" s="71">
        <v>2</v>
      </c>
      <c r="RG17" s="71">
        <v>0</v>
      </c>
      <c r="RH17" s="71">
        <v>0</v>
      </c>
      <c r="RI17" s="71">
        <v>1</v>
      </c>
      <c r="RJ17" s="71">
        <v>0</v>
      </c>
      <c r="RK17" s="71">
        <v>1</v>
      </c>
      <c r="RL17" s="71">
        <v>0</v>
      </c>
      <c r="RM17" s="71">
        <v>0</v>
      </c>
      <c r="RN17" s="71">
        <v>0</v>
      </c>
      <c r="RO17" s="71">
        <v>0</v>
      </c>
      <c r="RP17" s="71">
        <v>0</v>
      </c>
      <c r="RQ17" s="71">
        <v>0</v>
      </c>
      <c r="RR17" s="71">
        <v>0</v>
      </c>
      <c r="RS17" s="71">
        <v>7</v>
      </c>
      <c r="RT17" s="71">
        <v>0</v>
      </c>
      <c r="RU17" s="71">
        <v>0</v>
      </c>
      <c r="RV17" s="71">
        <v>0</v>
      </c>
      <c r="RW17" s="71">
        <v>1</v>
      </c>
      <c r="RX17" s="71">
        <v>0</v>
      </c>
      <c r="RY17" s="71">
        <v>0</v>
      </c>
      <c r="RZ17" s="71">
        <v>0</v>
      </c>
      <c r="SA17" s="71">
        <v>2</v>
      </c>
      <c r="SB17" s="71">
        <v>0</v>
      </c>
      <c r="SC17" s="71">
        <v>0</v>
      </c>
      <c r="SD17" s="71">
        <v>1</v>
      </c>
      <c r="SE17" s="71">
        <v>0</v>
      </c>
      <c r="SF17" s="71">
        <v>1</v>
      </c>
      <c r="SG17" s="71">
        <v>0</v>
      </c>
      <c r="SH17" s="71">
        <v>0</v>
      </c>
    </row>
    <row r="18" spans="1:502">
      <c r="A18" s="16" t="s">
        <v>1746</v>
      </c>
      <c r="B18" s="70">
        <v>10</v>
      </c>
      <c r="C18" s="70">
        <v>10</v>
      </c>
      <c r="D18" s="70">
        <v>1</v>
      </c>
      <c r="E18" s="70">
        <v>2013</v>
      </c>
      <c r="F18" s="70" t="s">
        <v>180</v>
      </c>
      <c r="G18" s="1073" t="s">
        <v>1736</v>
      </c>
      <c r="H18" s="70" t="s">
        <v>1737</v>
      </c>
      <c r="I18" s="1066"/>
      <c r="J18" s="73">
        <v>0</v>
      </c>
      <c r="K18" s="73">
        <v>0</v>
      </c>
      <c r="L18" s="73">
        <v>0</v>
      </c>
      <c r="M18" s="73">
        <v>0</v>
      </c>
      <c r="N18" s="73">
        <v>0</v>
      </c>
      <c r="O18" s="73">
        <v>0</v>
      </c>
      <c r="P18" s="73">
        <v>0</v>
      </c>
      <c r="Q18" s="73">
        <v>0</v>
      </c>
      <c r="R18" s="73">
        <v>0</v>
      </c>
      <c r="S18" s="73">
        <v>0</v>
      </c>
      <c r="T18" s="73">
        <v>0</v>
      </c>
      <c r="U18" s="73">
        <v>0</v>
      </c>
      <c r="V18" s="73">
        <v>0</v>
      </c>
      <c r="W18" s="73">
        <v>5.4630000000000001</v>
      </c>
      <c r="X18" s="73">
        <v>0</v>
      </c>
      <c r="Y18" s="73">
        <v>212.30199999999999</v>
      </c>
      <c r="Z18" s="73">
        <v>0</v>
      </c>
      <c r="AA18" s="73">
        <v>12.381</v>
      </c>
      <c r="AB18" s="73">
        <v>0</v>
      </c>
      <c r="AC18" s="73">
        <v>0</v>
      </c>
      <c r="AD18" s="73">
        <v>4.2450000000000001</v>
      </c>
      <c r="AE18" s="73">
        <v>0</v>
      </c>
      <c r="AF18" s="73">
        <v>0</v>
      </c>
      <c r="AG18" s="73">
        <v>0</v>
      </c>
      <c r="AH18" s="73">
        <v>0</v>
      </c>
      <c r="AI18" s="73">
        <v>0</v>
      </c>
      <c r="AJ18" s="73">
        <v>0</v>
      </c>
      <c r="AK18" s="73">
        <v>17.143999999999998</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14.042</v>
      </c>
      <c r="CG18" s="73">
        <v>0</v>
      </c>
      <c r="CH18" s="73">
        <v>0</v>
      </c>
      <c r="CI18" s="73">
        <v>0</v>
      </c>
      <c r="CJ18" s="73">
        <v>0</v>
      </c>
      <c r="CK18" s="73">
        <v>0</v>
      </c>
      <c r="CL18" s="73">
        <v>0</v>
      </c>
      <c r="CM18" s="73">
        <v>0</v>
      </c>
      <c r="CN18" s="73">
        <v>5.5430000000000001</v>
      </c>
      <c r="CO18" s="73">
        <v>0</v>
      </c>
      <c r="CP18" s="73">
        <v>0</v>
      </c>
      <c r="CQ18" s="73">
        <v>0</v>
      </c>
      <c r="CR18" s="73">
        <v>0</v>
      </c>
      <c r="CS18" s="73">
        <v>3.669</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5.4630000000000001</v>
      </c>
      <c r="DY18" s="73">
        <v>0</v>
      </c>
      <c r="DZ18" s="73">
        <v>212.30199999999999</v>
      </c>
      <c r="EA18" s="73">
        <v>0</v>
      </c>
      <c r="EB18" s="73">
        <v>12.381</v>
      </c>
      <c r="EC18" s="73">
        <v>0</v>
      </c>
      <c r="ED18" s="73">
        <v>0</v>
      </c>
      <c r="EE18" s="73">
        <v>4.2450000000000001</v>
      </c>
      <c r="EF18" s="73">
        <v>0</v>
      </c>
      <c r="EG18" s="73">
        <v>0</v>
      </c>
      <c r="EH18" s="73">
        <v>0</v>
      </c>
      <c r="EI18" s="73">
        <v>0</v>
      </c>
      <c r="EJ18" s="73">
        <v>0</v>
      </c>
      <c r="EK18" s="73">
        <v>0</v>
      </c>
      <c r="EL18" s="73">
        <v>17.143999999999998</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14.042</v>
      </c>
      <c r="GH18" s="73">
        <v>0</v>
      </c>
      <c r="GI18" s="73">
        <v>0</v>
      </c>
      <c r="GJ18" s="73">
        <v>0</v>
      </c>
      <c r="GK18" s="73">
        <v>0</v>
      </c>
      <c r="GL18" s="73">
        <v>0</v>
      </c>
      <c r="GM18" s="73">
        <v>0</v>
      </c>
      <c r="GN18" s="73">
        <v>0</v>
      </c>
      <c r="GO18" s="73">
        <v>5.5430000000000001</v>
      </c>
      <c r="GP18" s="73">
        <v>0</v>
      </c>
      <c r="GQ18" s="73">
        <v>0</v>
      </c>
      <c r="GR18" s="73">
        <v>0</v>
      </c>
      <c r="GS18" s="73">
        <v>0</v>
      </c>
      <c r="GT18" s="73">
        <v>3.669</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251.535</v>
      </c>
      <c r="HL18" s="73">
        <v>0</v>
      </c>
      <c r="HM18" s="73">
        <v>0</v>
      </c>
      <c r="HN18" s="73">
        <v>0</v>
      </c>
      <c r="HO18" s="73">
        <v>0</v>
      </c>
      <c r="HP18" s="73">
        <v>0</v>
      </c>
      <c r="HQ18" s="73">
        <v>0</v>
      </c>
      <c r="HR18" s="73">
        <v>0</v>
      </c>
      <c r="HS18" s="73">
        <v>14.042</v>
      </c>
      <c r="HT18" s="73">
        <v>0</v>
      </c>
      <c r="HU18" s="73">
        <v>0</v>
      </c>
      <c r="HV18" s="73">
        <v>5.5430000000000001</v>
      </c>
      <c r="HW18" s="73">
        <v>0</v>
      </c>
      <c r="HX18" s="73">
        <v>3.669</v>
      </c>
      <c r="HY18" s="73">
        <v>0</v>
      </c>
      <c r="HZ18" s="73">
        <v>0</v>
      </c>
      <c r="IA18" s="73">
        <v>0</v>
      </c>
      <c r="IB18" s="73">
        <v>0</v>
      </c>
      <c r="IC18" s="73">
        <v>0</v>
      </c>
      <c r="ID18" s="73">
        <v>0</v>
      </c>
      <c r="IE18" s="73">
        <v>0</v>
      </c>
      <c r="IF18" s="73">
        <v>251.535</v>
      </c>
      <c r="IG18" s="73">
        <v>0</v>
      </c>
      <c r="IH18" s="73">
        <v>0</v>
      </c>
      <c r="II18" s="73">
        <v>0</v>
      </c>
      <c r="IJ18" s="73">
        <v>0</v>
      </c>
      <c r="IK18" s="73">
        <v>0</v>
      </c>
      <c r="IL18" s="73">
        <v>0</v>
      </c>
      <c r="IM18" s="73">
        <v>0</v>
      </c>
      <c r="IN18" s="73">
        <v>14.042</v>
      </c>
      <c r="IO18" s="73">
        <v>0</v>
      </c>
      <c r="IP18" s="73">
        <v>0</v>
      </c>
      <c r="IQ18" s="73">
        <v>5.5430000000000001</v>
      </c>
      <c r="IR18" s="73">
        <v>0</v>
      </c>
      <c r="IS18" s="73">
        <v>3.669</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1</v>
      </c>
      <c r="JK18" s="71">
        <v>0</v>
      </c>
      <c r="JL18" s="71">
        <v>3</v>
      </c>
      <c r="JM18" s="71">
        <v>0</v>
      </c>
      <c r="JN18" s="71">
        <v>1</v>
      </c>
      <c r="JO18" s="71">
        <v>0</v>
      </c>
      <c r="JP18" s="71">
        <v>0</v>
      </c>
      <c r="JQ18" s="71">
        <v>1</v>
      </c>
      <c r="JR18" s="71">
        <v>0</v>
      </c>
      <c r="JS18" s="71">
        <v>0</v>
      </c>
      <c r="JT18" s="71">
        <v>0</v>
      </c>
      <c r="JU18" s="71">
        <v>0</v>
      </c>
      <c r="JV18" s="71">
        <v>0</v>
      </c>
      <c r="JW18" s="71">
        <v>0</v>
      </c>
      <c r="JX18" s="71">
        <v>1</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2</v>
      </c>
      <c r="LT18" s="71">
        <v>0</v>
      </c>
      <c r="LU18" s="71">
        <v>0</v>
      </c>
      <c r="LV18" s="71">
        <v>0</v>
      </c>
      <c r="LW18" s="71">
        <v>0</v>
      </c>
      <c r="LX18" s="71">
        <v>0</v>
      </c>
      <c r="LY18" s="71">
        <v>0</v>
      </c>
      <c r="LZ18" s="71">
        <v>0</v>
      </c>
      <c r="MA18" s="71">
        <v>1</v>
      </c>
      <c r="MB18" s="71">
        <v>0</v>
      </c>
      <c r="MC18" s="71">
        <v>0</v>
      </c>
      <c r="MD18" s="71">
        <v>0</v>
      </c>
      <c r="ME18" s="71">
        <v>0</v>
      </c>
      <c r="MF18" s="71">
        <v>1</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1</v>
      </c>
      <c r="NL18" s="71">
        <v>0</v>
      </c>
      <c r="NM18" s="71">
        <v>3</v>
      </c>
      <c r="NN18" s="71">
        <v>0</v>
      </c>
      <c r="NO18" s="71">
        <v>1</v>
      </c>
      <c r="NP18" s="71">
        <v>0</v>
      </c>
      <c r="NQ18" s="71">
        <v>0</v>
      </c>
      <c r="NR18" s="71">
        <v>1</v>
      </c>
      <c r="NS18" s="71">
        <v>0</v>
      </c>
      <c r="NT18" s="71">
        <v>0</v>
      </c>
      <c r="NU18" s="71">
        <v>0</v>
      </c>
      <c r="NV18" s="71">
        <v>0</v>
      </c>
      <c r="NW18" s="71">
        <v>0</v>
      </c>
      <c r="NX18" s="71">
        <v>0</v>
      </c>
      <c r="NY18" s="71">
        <v>1</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2</v>
      </c>
      <c r="PU18" s="71">
        <v>0</v>
      </c>
      <c r="PV18" s="71">
        <v>0</v>
      </c>
      <c r="PW18" s="71">
        <v>0</v>
      </c>
      <c r="PX18" s="71">
        <v>0</v>
      </c>
      <c r="PY18" s="71">
        <v>0</v>
      </c>
      <c r="PZ18" s="71">
        <v>0</v>
      </c>
      <c r="QA18" s="71">
        <v>0</v>
      </c>
      <c r="QB18" s="71">
        <v>1</v>
      </c>
      <c r="QC18" s="71">
        <v>0</v>
      </c>
      <c r="QD18" s="71">
        <v>0</v>
      </c>
      <c r="QE18" s="71">
        <v>0</v>
      </c>
      <c r="QF18" s="71">
        <v>0</v>
      </c>
      <c r="QG18" s="71">
        <v>1</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7</v>
      </c>
      <c r="QY18" s="71">
        <v>0</v>
      </c>
      <c r="QZ18" s="71">
        <v>0</v>
      </c>
      <c r="RA18" s="71">
        <v>0</v>
      </c>
      <c r="RB18" s="71">
        <v>0</v>
      </c>
      <c r="RC18" s="71">
        <v>0</v>
      </c>
      <c r="RD18" s="71">
        <v>0</v>
      </c>
      <c r="RE18" s="71">
        <v>0</v>
      </c>
      <c r="RF18" s="71">
        <v>2</v>
      </c>
      <c r="RG18" s="71">
        <v>0</v>
      </c>
      <c r="RH18" s="71">
        <v>0</v>
      </c>
      <c r="RI18" s="71">
        <v>1</v>
      </c>
      <c r="RJ18" s="71">
        <v>0</v>
      </c>
      <c r="RK18" s="71">
        <v>1</v>
      </c>
      <c r="RL18" s="71">
        <v>0</v>
      </c>
      <c r="RM18" s="71">
        <v>0</v>
      </c>
      <c r="RN18" s="71">
        <v>0</v>
      </c>
      <c r="RO18" s="71">
        <v>0</v>
      </c>
      <c r="RP18" s="71">
        <v>0</v>
      </c>
      <c r="RQ18" s="71">
        <v>0</v>
      </c>
      <c r="RR18" s="71">
        <v>0</v>
      </c>
      <c r="RS18" s="71">
        <v>7</v>
      </c>
      <c r="RT18" s="71">
        <v>0</v>
      </c>
      <c r="RU18" s="71">
        <v>0</v>
      </c>
      <c r="RV18" s="71">
        <v>0</v>
      </c>
      <c r="RW18" s="71">
        <v>0</v>
      </c>
      <c r="RX18" s="71">
        <v>0</v>
      </c>
      <c r="RY18" s="71">
        <v>0</v>
      </c>
      <c r="RZ18" s="71">
        <v>0</v>
      </c>
      <c r="SA18" s="71">
        <v>2</v>
      </c>
      <c r="SB18" s="71">
        <v>0</v>
      </c>
      <c r="SC18" s="71">
        <v>0</v>
      </c>
      <c r="SD18" s="71">
        <v>1</v>
      </c>
      <c r="SE18" s="71">
        <v>0</v>
      </c>
      <c r="SF18" s="71">
        <v>1</v>
      </c>
      <c r="SG18" s="71">
        <v>0</v>
      </c>
      <c r="SH18" s="71">
        <v>0</v>
      </c>
    </row>
    <row r="19" spans="1:502">
      <c r="A19" s="16" t="s">
        <v>1747</v>
      </c>
      <c r="B19" s="70">
        <v>11</v>
      </c>
      <c r="C19" s="70">
        <v>11</v>
      </c>
      <c r="D19" s="70">
        <v>1</v>
      </c>
      <c r="E19" s="70">
        <v>2014</v>
      </c>
      <c r="F19" s="70" t="s">
        <v>181</v>
      </c>
      <c r="G19" s="1073" t="s">
        <v>1736</v>
      </c>
      <c r="H19" s="70" t="s">
        <v>1737</v>
      </c>
      <c r="I19" s="1066"/>
      <c r="J19" s="73">
        <v>0</v>
      </c>
      <c r="K19" s="73">
        <v>0</v>
      </c>
      <c r="L19" s="73">
        <v>0</v>
      </c>
      <c r="M19" s="73">
        <v>0</v>
      </c>
      <c r="N19" s="73">
        <v>0</v>
      </c>
      <c r="O19" s="73">
        <v>0</v>
      </c>
      <c r="P19" s="73">
        <v>0</v>
      </c>
      <c r="Q19" s="73">
        <v>0</v>
      </c>
      <c r="R19" s="73">
        <v>0</v>
      </c>
      <c r="S19" s="73">
        <v>0</v>
      </c>
      <c r="T19" s="73">
        <v>0</v>
      </c>
      <c r="U19" s="73">
        <v>0</v>
      </c>
      <c r="V19" s="73">
        <v>0</v>
      </c>
      <c r="W19" s="73">
        <v>5.14</v>
      </c>
      <c r="X19" s="73">
        <v>0</v>
      </c>
      <c r="Y19" s="73">
        <v>215.15799999999999</v>
      </c>
      <c r="Z19" s="73">
        <v>0</v>
      </c>
      <c r="AA19" s="73">
        <v>12.331</v>
      </c>
      <c r="AB19" s="73">
        <v>0</v>
      </c>
      <c r="AC19" s="73">
        <v>0</v>
      </c>
      <c r="AD19" s="73">
        <v>4.8330000000000002</v>
      </c>
      <c r="AE19" s="73">
        <v>0</v>
      </c>
      <c r="AF19" s="73">
        <v>0</v>
      </c>
      <c r="AG19" s="73">
        <v>0</v>
      </c>
      <c r="AH19" s="73">
        <v>0</v>
      </c>
      <c r="AI19" s="73">
        <v>0</v>
      </c>
      <c r="AJ19" s="73">
        <v>0</v>
      </c>
      <c r="AK19" s="73">
        <v>19.677</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14.352</v>
      </c>
      <c r="CG19" s="73">
        <v>0</v>
      </c>
      <c r="CH19" s="73">
        <v>0</v>
      </c>
      <c r="CI19" s="73">
        <v>0</v>
      </c>
      <c r="CJ19" s="73">
        <v>0</v>
      </c>
      <c r="CK19" s="73">
        <v>0</v>
      </c>
      <c r="CL19" s="73">
        <v>0</v>
      </c>
      <c r="CM19" s="73">
        <v>0</v>
      </c>
      <c r="CN19" s="73">
        <v>5.5270000000000001</v>
      </c>
      <c r="CO19" s="73">
        <v>0</v>
      </c>
      <c r="CP19" s="73">
        <v>0</v>
      </c>
      <c r="CQ19" s="73">
        <v>0</v>
      </c>
      <c r="CR19" s="73">
        <v>0</v>
      </c>
      <c r="CS19" s="73">
        <v>5.6029999999999998</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5.14</v>
      </c>
      <c r="DY19" s="73">
        <v>0</v>
      </c>
      <c r="DZ19" s="73">
        <v>215.15799999999999</v>
      </c>
      <c r="EA19" s="73">
        <v>0</v>
      </c>
      <c r="EB19" s="73">
        <v>12.331</v>
      </c>
      <c r="EC19" s="73">
        <v>0</v>
      </c>
      <c r="ED19" s="73">
        <v>0</v>
      </c>
      <c r="EE19" s="73">
        <v>4.8330000000000002</v>
      </c>
      <c r="EF19" s="73">
        <v>0</v>
      </c>
      <c r="EG19" s="73">
        <v>0</v>
      </c>
      <c r="EH19" s="73">
        <v>0</v>
      </c>
      <c r="EI19" s="73">
        <v>0</v>
      </c>
      <c r="EJ19" s="73">
        <v>0</v>
      </c>
      <c r="EK19" s="73">
        <v>0</v>
      </c>
      <c r="EL19" s="73">
        <v>19.677</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14.352</v>
      </c>
      <c r="GH19" s="73">
        <v>0</v>
      </c>
      <c r="GI19" s="73">
        <v>0</v>
      </c>
      <c r="GJ19" s="73">
        <v>0</v>
      </c>
      <c r="GK19" s="73">
        <v>0</v>
      </c>
      <c r="GL19" s="73">
        <v>0</v>
      </c>
      <c r="GM19" s="73">
        <v>0</v>
      </c>
      <c r="GN19" s="73">
        <v>0</v>
      </c>
      <c r="GO19" s="73">
        <v>5.5270000000000001</v>
      </c>
      <c r="GP19" s="73">
        <v>0</v>
      </c>
      <c r="GQ19" s="73">
        <v>0</v>
      </c>
      <c r="GR19" s="73">
        <v>0</v>
      </c>
      <c r="GS19" s="73">
        <v>0</v>
      </c>
      <c r="GT19" s="73">
        <v>5.6029999999999998</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257.13900000000001</v>
      </c>
      <c r="HL19" s="73">
        <v>0</v>
      </c>
      <c r="HM19" s="73">
        <v>0</v>
      </c>
      <c r="HN19" s="73">
        <v>0</v>
      </c>
      <c r="HO19" s="73">
        <v>0</v>
      </c>
      <c r="HP19" s="73">
        <v>0</v>
      </c>
      <c r="HQ19" s="73">
        <v>0</v>
      </c>
      <c r="HR19" s="73">
        <v>0</v>
      </c>
      <c r="HS19" s="73">
        <v>14.352</v>
      </c>
      <c r="HT19" s="73">
        <v>0</v>
      </c>
      <c r="HU19" s="73">
        <v>0</v>
      </c>
      <c r="HV19" s="73">
        <v>5.5270000000000001</v>
      </c>
      <c r="HW19" s="73">
        <v>0</v>
      </c>
      <c r="HX19" s="73">
        <v>5.6029999999999998</v>
      </c>
      <c r="HY19" s="73">
        <v>0</v>
      </c>
      <c r="HZ19" s="73">
        <v>0</v>
      </c>
      <c r="IA19" s="73">
        <v>0</v>
      </c>
      <c r="IB19" s="73">
        <v>0</v>
      </c>
      <c r="IC19" s="73">
        <v>0</v>
      </c>
      <c r="ID19" s="73">
        <v>0</v>
      </c>
      <c r="IE19" s="73">
        <v>0</v>
      </c>
      <c r="IF19" s="73">
        <v>257.13900000000001</v>
      </c>
      <c r="IG19" s="73">
        <v>0</v>
      </c>
      <c r="IH19" s="73">
        <v>0</v>
      </c>
      <c r="II19" s="73">
        <v>0</v>
      </c>
      <c r="IJ19" s="73">
        <v>0</v>
      </c>
      <c r="IK19" s="73">
        <v>0</v>
      </c>
      <c r="IL19" s="73">
        <v>0</v>
      </c>
      <c r="IM19" s="73">
        <v>0</v>
      </c>
      <c r="IN19" s="73">
        <v>14.352</v>
      </c>
      <c r="IO19" s="73">
        <v>0</v>
      </c>
      <c r="IP19" s="73">
        <v>0</v>
      </c>
      <c r="IQ19" s="73">
        <v>5.5270000000000001</v>
      </c>
      <c r="IR19" s="73">
        <v>0</v>
      </c>
      <c r="IS19" s="73">
        <v>5.6029999999999998</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1</v>
      </c>
      <c r="JK19" s="71">
        <v>0</v>
      </c>
      <c r="JL19" s="71">
        <v>3</v>
      </c>
      <c r="JM19" s="71">
        <v>0</v>
      </c>
      <c r="JN19" s="71">
        <v>1</v>
      </c>
      <c r="JO19" s="71">
        <v>0</v>
      </c>
      <c r="JP19" s="71">
        <v>0</v>
      </c>
      <c r="JQ19" s="71">
        <v>1</v>
      </c>
      <c r="JR19" s="71">
        <v>0</v>
      </c>
      <c r="JS19" s="71">
        <v>0</v>
      </c>
      <c r="JT19" s="71">
        <v>0</v>
      </c>
      <c r="JU19" s="71">
        <v>0</v>
      </c>
      <c r="JV19" s="71">
        <v>0</v>
      </c>
      <c r="JW19" s="71">
        <v>0</v>
      </c>
      <c r="JX19" s="71">
        <v>1</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2</v>
      </c>
      <c r="LT19" s="71">
        <v>0</v>
      </c>
      <c r="LU19" s="71">
        <v>0</v>
      </c>
      <c r="LV19" s="71">
        <v>0</v>
      </c>
      <c r="LW19" s="71">
        <v>0</v>
      </c>
      <c r="LX19" s="71">
        <v>0</v>
      </c>
      <c r="LY19" s="71">
        <v>0</v>
      </c>
      <c r="LZ19" s="71">
        <v>0</v>
      </c>
      <c r="MA19" s="71">
        <v>1</v>
      </c>
      <c r="MB19" s="71">
        <v>0</v>
      </c>
      <c r="MC19" s="71">
        <v>0</v>
      </c>
      <c r="MD19" s="71">
        <v>0</v>
      </c>
      <c r="ME19" s="71">
        <v>0</v>
      </c>
      <c r="MF19" s="71">
        <v>1</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1</v>
      </c>
      <c r="NL19" s="71">
        <v>0</v>
      </c>
      <c r="NM19" s="71">
        <v>3</v>
      </c>
      <c r="NN19" s="71">
        <v>0</v>
      </c>
      <c r="NO19" s="71">
        <v>1</v>
      </c>
      <c r="NP19" s="71">
        <v>0</v>
      </c>
      <c r="NQ19" s="71">
        <v>0</v>
      </c>
      <c r="NR19" s="71">
        <v>1</v>
      </c>
      <c r="NS19" s="71">
        <v>0</v>
      </c>
      <c r="NT19" s="71">
        <v>0</v>
      </c>
      <c r="NU19" s="71">
        <v>0</v>
      </c>
      <c r="NV19" s="71">
        <v>0</v>
      </c>
      <c r="NW19" s="71">
        <v>0</v>
      </c>
      <c r="NX19" s="71">
        <v>0</v>
      </c>
      <c r="NY19" s="71">
        <v>1</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2</v>
      </c>
      <c r="PU19" s="71">
        <v>0</v>
      </c>
      <c r="PV19" s="71">
        <v>0</v>
      </c>
      <c r="PW19" s="71">
        <v>0</v>
      </c>
      <c r="PX19" s="71">
        <v>0</v>
      </c>
      <c r="PY19" s="71">
        <v>0</v>
      </c>
      <c r="PZ19" s="71">
        <v>0</v>
      </c>
      <c r="QA19" s="71">
        <v>0</v>
      </c>
      <c r="QB19" s="71">
        <v>1</v>
      </c>
      <c r="QC19" s="71">
        <v>0</v>
      </c>
      <c r="QD19" s="71">
        <v>0</v>
      </c>
      <c r="QE19" s="71">
        <v>0</v>
      </c>
      <c r="QF19" s="71">
        <v>0</v>
      </c>
      <c r="QG19" s="71">
        <v>1</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7</v>
      </c>
      <c r="QY19" s="71">
        <v>0</v>
      </c>
      <c r="QZ19" s="71">
        <v>0</v>
      </c>
      <c r="RA19" s="71">
        <v>0</v>
      </c>
      <c r="RB19" s="71">
        <v>0</v>
      </c>
      <c r="RC19" s="71">
        <v>0</v>
      </c>
      <c r="RD19" s="71">
        <v>0</v>
      </c>
      <c r="RE19" s="71">
        <v>0</v>
      </c>
      <c r="RF19" s="71">
        <v>2</v>
      </c>
      <c r="RG19" s="71">
        <v>0</v>
      </c>
      <c r="RH19" s="71">
        <v>0</v>
      </c>
      <c r="RI19" s="71">
        <v>1</v>
      </c>
      <c r="RJ19" s="71">
        <v>0</v>
      </c>
      <c r="RK19" s="71">
        <v>1</v>
      </c>
      <c r="RL19" s="71">
        <v>0</v>
      </c>
      <c r="RM19" s="71">
        <v>0</v>
      </c>
      <c r="RN19" s="71">
        <v>0</v>
      </c>
      <c r="RO19" s="71">
        <v>0</v>
      </c>
      <c r="RP19" s="71">
        <v>0</v>
      </c>
      <c r="RQ19" s="71">
        <v>0</v>
      </c>
      <c r="RR19" s="71">
        <v>0</v>
      </c>
      <c r="RS19" s="71">
        <v>7</v>
      </c>
      <c r="RT19" s="71">
        <v>0</v>
      </c>
      <c r="RU19" s="71">
        <v>0</v>
      </c>
      <c r="RV19" s="71">
        <v>0</v>
      </c>
      <c r="RW19" s="71">
        <v>0</v>
      </c>
      <c r="RX19" s="71">
        <v>0</v>
      </c>
      <c r="RY19" s="71">
        <v>0</v>
      </c>
      <c r="RZ19" s="71">
        <v>0</v>
      </c>
      <c r="SA19" s="71">
        <v>2</v>
      </c>
      <c r="SB19" s="71">
        <v>0</v>
      </c>
      <c r="SC19" s="71">
        <v>0</v>
      </c>
      <c r="SD19" s="71">
        <v>1</v>
      </c>
      <c r="SE19" s="71">
        <v>0</v>
      </c>
      <c r="SF19" s="71">
        <v>1</v>
      </c>
      <c r="SG19" s="71">
        <v>0</v>
      </c>
      <c r="SH19" s="71">
        <v>0</v>
      </c>
    </row>
    <row r="20" spans="1:502">
      <c r="A20" s="16" t="s">
        <v>1748</v>
      </c>
      <c r="B20" s="70">
        <v>12</v>
      </c>
      <c r="C20" s="70">
        <v>12</v>
      </c>
      <c r="D20" s="70">
        <v>1</v>
      </c>
      <c r="E20" s="70">
        <v>2015</v>
      </c>
      <c r="F20" s="70" t="s">
        <v>182</v>
      </c>
      <c r="G20" s="1073" t="s">
        <v>1736</v>
      </c>
      <c r="H20" s="70" t="s">
        <v>1737</v>
      </c>
      <c r="I20" s="1066"/>
      <c r="J20" s="73">
        <v>0</v>
      </c>
      <c r="K20" s="73">
        <v>0</v>
      </c>
      <c r="L20" s="73">
        <v>0</v>
      </c>
      <c r="M20" s="73">
        <v>0</v>
      </c>
      <c r="N20" s="73">
        <v>0</v>
      </c>
      <c r="O20" s="73">
        <v>0</v>
      </c>
      <c r="P20" s="73">
        <v>0</v>
      </c>
      <c r="Q20" s="73">
        <v>0</v>
      </c>
      <c r="R20" s="73">
        <v>0</v>
      </c>
      <c r="S20" s="73">
        <v>0</v>
      </c>
      <c r="T20" s="73">
        <v>0</v>
      </c>
      <c r="U20" s="73">
        <v>0</v>
      </c>
      <c r="V20" s="73">
        <v>0</v>
      </c>
      <c r="W20" s="73">
        <v>5.1379999999999999</v>
      </c>
      <c r="X20" s="73">
        <v>0</v>
      </c>
      <c r="Y20" s="73">
        <v>213.20699999999999</v>
      </c>
      <c r="Z20" s="73">
        <v>0</v>
      </c>
      <c r="AA20" s="73">
        <v>11.694000000000001</v>
      </c>
      <c r="AB20" s="73">
        <v>0</v>
      </c>
      <c r="AC20" s="73">
        <v>0</v>
      </c>
      <c r="AD20" s="73">
        <v>4.476</v>
      </c>
      <c r="AE20" s="73">
        <v>0</v>
      </c>
      <c r="AF20" s="73">
        <v>0</v>
      </c>
      <c r="AG20" s="73">
        <v>0</v>
      </c>
      <c r="AH20" s="73">
        <v>0</v>
      </c>
      <c r="AI20" s="73">
        <v>0</v>
      </c>
      <c r="AJ20" s="73">
        <v>0</v>
      </c>
      <c r="AK20" s="73">
        <v>21.173999999999999</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13.747</v>
      </c>
      <c r="CG20" s="73">
        <v>0</v>
      </c>
      <c r="CH20" s="73">
        <v>0</v>
      </c>
      <c r="CI20" s="73">
        <v>0</v>
      </c>
      <c r="CJ20" s="73">
        <v>0</v>
      </c>
      <c r="CK20" s="73">
        <v>0</v>
      </c>
      <c r="CL20" s="73">
        <v>0</v>
      </c>
      <c r="CM20" s="73">
        <v>0</v>
      </c>
      <c r="CN20" s="73">
        <v>5.476</v>
      </c>
      <c r="CO20" s="73">
        <v>0</v>
      </c>
      <c r="CP20" s="73">
        <v>0</v>
      </c>
      <c r="CQ20" s="73">
        <v>0</v>
      </c>
      <c r="CR20" s="73">
        <v>0</v>
      </c>
      <c r="CS20" s="73">
        <v>5.9370000000000003</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5.1379999999999999</v>
      </c>
      <c r="DY20" s="73">
        <v>0</v>
      </c>
      <c r="DZ20" s="73">
        <v>213.20699999999999</v>
      </c>
      <c r="EA20" s="73">
        <v>0</v>
      </c>
      <c r="EB20" s="73">
        <v>11.694000000000001</v>
      </c>
      <c r="EC20" s="73">
        <v>0</v>
      </c>
      <c r="ED20" s="73">
        <v>0</v>
      </c>
      <c r="EE20" s="73">
        <v>4.476</v>
      </c>
      <c r="EF20" s="73">
        <v>0</v>
      </c>
      <c r="EG20" s="73">
        <v>0</v>
      </c>
      <c r="EH20" s="73">
        <v>0</v>
      </c>
      <c r="EI20" s="73">
        <v>0</v>
      </c>
      <c r="EJ20" s="73">
        <v>0</v>
      </c>
      <c r="EK20" s="73">
        <v>0</v>
      </c>
      <c r="EL20" s="73">
        <v>21.173999999999999</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13.747</v>
      </c>
      <c r="GH20" s="73">
        <v>0</v>
      </c>
      <c r="GI20" s="73">
        <v>0</v>
      </c>
      <c r="GJ20" s="73">
        <v>0</v>
      </c>
      <c r="GK20" s="73">
        <v>0</v>
      </c>
      <c r="GL20" s="73">
        <v>0</v>
      </c>
      <c r="GM20" s="73">
        <v>0</v>
      </c>
      <c r="GN20" s="73">
        <v>0</v>
      </c>
      <c r="GO20" s="73">
        <v>5.476</v>
      </c>
      <c r="GP20" s="73">
        <v>0</v>
      </c>
      <c r="GQ20" s="73">
        <v>0</v>
      </c>
      <c r="GR20" s="73">
        <v>0</v>
      </c>
      <c r="GS20" s="73">
        <v>0</v>
      </c>
      <c r="GT20" s="73">
        <v>5.9370000000000003</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255.68899999999999</v>
      </c>
      <c r="HL20" s="73">
        <v>0</v>
      </c>
      <c r="HM20" s="73">
        <v>0</v>
      </c>
      <c r="HN20" s="73">
        <v>0</v>
      </c>
      <c r="HO20" s="73">
        <v>0</v>
      </c>
      <c r="HP20" s="73">
        <v>0</v>
      </c>
      <c r="HQ20" s="73">
        <v>0</v>
      </c>
      <c r="HR20" s="73">
        <v>0</v>
      </c>
      <c r="HS20" s="73">
        <v>13.747</v>
      </c>
      <c r="HT20" s="73">
        <v>0</v>
      </c>
      <c r="HU20" s="73">
        <v>0</v>
      </c>
      <c r="HV20" s="73">
        <v>5.476</v>
      </c>
      <c r="HW20" s="73">
        <v>0</v>
      </c>
      <c r="HX20" s="73">
        <v>5.9370000000000003</v>
      </c>
      <c r="HY20" s="73">
        <v>0</v>
      </c>
      <c r="HZ20" s="73">
        <v>0</v>
      </c>
      <c r="IA20" s="73">
        <v>0</v>
      </c>
      <c r="IB20" s="73">
        <v>0</v>
      </c>
      <c r="IC20" s="73">
        <v>0</v>
      </c>
      <c r="ID20" s="73">
        <v>0</v>
      </c>
      <c r="IE20" s="73">
        <v>0</v>
      </c>
      <c r="IF20" s="73">
        <v>255.68899999999999</v>
      </c>
      <c r="IG20" s="73">
        <v>0</v>
      </c>
      <c r="IH20" s="73">
        <v>0</v>
      </c>
      <c r="II20" s="73">
        <v>0</v>
      </c>
      <c r="IJ20" s="73">
        <v>0</v>
      </c>
      <c r="IK20" s="73">
        <v>0</v>
      </c>
      <c r="IL20" s="73">
        <v>0</v>
      </c>
      <c r="IM20" s="73">
        <v>0</v>
      </c>
      <c r="IN20" s="73">
        <v>13.747</v>
      </c>
      <c r="IO20" s="73">
        <v>0</v>
      </c>
      <c r="IP20" s="73">
        <v>0</v>
      </c>
      <c r="IQ20" s="73">
        <v>5.476</v>
      </c>
      <c r="IR20" s="73">
        <v>0</v>
      </c>
      <c r="IS20" s="73">
        <v>5.9370000000000003</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1</v>
      </c>
      <c r="JK20" s="71">
        <v>0</v>
      </c>
      <c r="JL20" s="71">
        <v>3</v>
      </c>
      <c r="JM20" s="71">
        <v>0</v>
      </c>
      <c r="JN20" s="71">
        <v>1</v>
      </c>
      <c r="JO20" s="71">
        <v>0</v>
      </c>
      <c r="JP20" s="71">
        <v>0</v>
      </c>
      <c r="JQ20" s="71">
        <v>1</v>
      </c>
      <c r="JR20" s="71">
        <v>0</v>
      </c>
      <c r="JS20" s="71">
        <v>0</v>
      </c>
      <c r="JT20" s="71">
        <v>0</v>
      </c>
      <c r="JU20" s="71">
        <v>0</v>
      </c>
      <c r="JV20" s="71">
        <v>0</v>
      </c>
      <c r="JW20" s="71">
        <v>0</v>
      </c>
      <c r="JX20" s="71">
        <v>1</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2</v>
      </c>
      <c r="LT20" s="71">
        <v>0</v>
      </c>
      <c r="LU20" s="71">
        <v>0</v>
      </c>
      <c r="LV20" s="71">
        <v>0</v>
      </c>
      <c r="LW20" s="71">
        <v>0</v>
      </c>
      <c r="LX20" s="71">
        <v>0</v>
      </c>
      <c r="LY20" s="71">
        <v>0</v>
      </c>
      <c r="LZ20" s="71">
        <v>0</v>
      </c>
      <c r="MA20" s="71">
        <v>1</v>
      </c>
      <c r="MB20" s="71">
        <v>0</v>
      </c>
      <c r="MC20" s="71">
        <v>0</v>
      </c>
      <c r="MD20" s="71">
        <v>0</v>
      </c>
      <c r="ME20" s="71">
        <v>0</v>
      </c>
      <c r="MF20" s="71">
        <v>1</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1</v>
      </c>
      <c r="NL20" s="71">
        <v>0</v>
      </c>
      <c r="NM20" s="71">
        <v>3</v>
      </c>
      <c r="NN20" s="71">
        <v>0</v>
      </c>
      <c r="NO20" s="71">
        <v>1</v>
      </c>
      <c r="NP20" s="71">
        <v>0</v>
      </c>
      <c r="NQ20" s="71">
        <v>0</v>
      </c>
      <c r="NR20" s="71">
        <v>1</v>
      </c>
      <c r="NS20" s="71">
        <v>0</v>
      </c>
      <c r="NT20" s="71">
        <v>0</v>
      </c>
      <c r="NU20" s="71">
        <v>0</v>
      </c>
      <c r="NV20" s="71">
        <v>0</v>
      </c>
      <c r="NW20" s="71">
        <v>0</v>
      </c>
      <c r="NX20" s="71">
        <v>0</v>
      </c>
      <c r="NY20" s="71">
        <v>1</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2</v>
      </c>
      <c r="PU20" s="71">
        <v>0</v>
      </c>
      <c r="PV20" s="71">
        <v>0</v>
      </c>
      <c r="PW20" s="71">
        <v>0</v>
      </c>
      <c r="PX20" s="71">
        <v>0</v>
      </c>
      <c r="PY20" s="71">
        <v>0</v>
      </c>
      <c r="PZ20" s="71">
        <v>0</v>
      </c>
      <c r="QA20" s="71">
        <v>0</v>
      </c>
      <c r="QB20" s="71">
        <v>1</v>
      </c>
      <c r="QC20" s="71">
        <v>0</v>
      </c>
      <c r="QD20" s="71">
        <v>0</v>
      </c>
      <c r="QE20" s="71">
        <v>0</v>
      </c>
      <c r="QF20" s="71">
        <v>0</v>
      </c>
      <c r="QG20" s="71">
        <v>1</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7</v>
      </c>
      <c r="QY20" s="71">
        <v>0</v>
      </c>
      <c r="QZ20" s="71">
        <v>0</v>
      </c>
      <c r="RA20" s="71">
        <v>0</v>
      </c>
      <c r="RB20" s="71">
        <v>0</v>
      </c>
      <c r="RC20" s="71">
        <v>0</v>
      </c>
      <c r="RD20" s="71">
        <v>0</v>
      </c>
      <c r="RE20" s="71">
        <v>0</v>
      </c>
      <c r="RF20" s="71">
        <v>2</v>
      </c>
      <c r="RG20" s="71">
        <v>0</v>
      </c>
      <c r="RH20" s="71">
        <v>0</v>
      </c>
      <c r="RI20" s="71">
        <v>1</v>
      </c>
      <c r="RJ20" s="71">
        <v>0</v>
      </c>
      <c r="RK20" s="71">
        <v>1</v>
      </c>
      <c r="RL20" s="71">
        <v>0</v>
      </c>
      <c r="RM20" s="71">
        <v>0</v>
      </c>
      <c r="RN20" s="71">
        <v>0</v>
      </c>
      <c r="RO20" s="71">
        <v>0</v>
      </c>
      <c r="RP20" s="71">
        <v>0</v>
      </c>
      <c r="RQ20" s="71">
        <v>0</v>
      </c>
      <c r="RR20" s="71">
        <v>0</v>
      </c>
      <c r="RS20" s="71">
        <v>7</v>
      </c>
      <c r="RT20" s="71">
        <v>0</v>
      </c>
      <c r="RU20" s="71">
        <v>0</v>
      </c>
      <c r="RV20" s="71">
        <v>0</v>
      </c>
      <c r="RW20" s="71">
        <v>0</v>
      </c>
      <c r="RX20" s="71">
        <v>0</v>
      </c>
      <c r="RY20" s="71">
        <v>0</v>
      </c>
      <c r="RZ20" s="71">
        <v>0</v>
      </c>
      <c r="SA20" s="71">
        <v>2</v>
      </c>
      <c r="SB20" s="71">
        <v>0</v>
      </c>
      <c r="SC20" s="71">
        <v>0</v>
      </c>
      <c r="SD20" s="71">
        <v>1</v>
      </c>
      <c r="SE20" s="71">
        <v>0</v>
      </c>
      <c r="SF20" s="71">
        <v>1</v>
      </c>
      <c r="SG20" s="71">
        <v>0</v>
      </c>
      <c r="SH20" s="71">
        <v>0</v>
      </c>
    </row>
    <row r="21" spans="1:502">
      <c r="A21" s="16" t="s">
        <v>1749</v>
      </c>
      <c r="B21" s="70">
        <v>13</v>
      </c>
      <c r="C21" s="70">
        <v>13</v>
      </c>
      <c r="D21" s="70">
        <v>1</v>
      </c>
      <c r="E21" s="70">
        <v>2016</v>
      </c>
      <c r="F21" s="70" t="s">
        <v>155</v>
      </c>
      <c r="G21" s="1073" t="s">
        <v>1736</v>
      </c>
      <c r="H21" s="70" t="s">
        <v>1737</v>
      </c>
      <c r="I21" s="1066"/>
      <c r="J21" s="73">
        <v>0</v>
      </c>
      <c r="K21" s="73">
        <v>0</v>
      </c>
      <c r="L21" s="73">
        <v>0</v>
      </c>
      <c r="M21" s="73">
        <v>0</v>
      </c>
      <c r="N21" s="73">
        <v>0</v>
      </c>
      <c r="O21" s="73">
        <v>0</v>
      </c>
      <c r="P21" s="73">
        <v>0</v>
      </c>
      <c r="Q21" s="73">
        <v>0</v>
      </c>
      <c r="R21" s="73">
        <v>0</v>
      </c>
      <c r="S21" s="73">
        <v>0</v>
      </c>
      <c r="T21" s="73">
        <v>0</v>
      </c>
      <c r="U21" s="73">
        <v>0</v>
      </c>
      <c r="V21" s="73">
        <v>0</v>
      </c>
      <c r="W21" s="73">
        <v>5.03</v>
      </c>
      <c r="X21" s="73">
        <v>0</v>
      </c>
      <c r="Y21" s="73">
        <v>210.827</v>
      </c>
      <c r="Z21" s="73">
        <v>0</v>
      </c>
      <c r="AA21" s="73">
        <v>9.6910000000000007</v>
      </c>
      <c r="AB21" s="73">
        <v>0</v>
      </c>
      <c r="AC21" s="73">
        <v>0</v>
      </c>
      <c r="AD21" s="73">
        <v>4.5359999999999996</v>
      </c>
      <c r="AE21" s="73">
        <v>0</v>
      </c>
      <c r="AF21" s="73">
        <v>0</v>
      </c>
      <c r="AG21" s="73">
        <v>0</v>
      </c>
      <c r="AH21" s="73">
        <v>0</v>
      </c>
      <c r="AI21" s="73">
        <v>0</v>
      </c>
      <c r="AJ21" s="73">
        <v>0</v>
      </c>
      <c r="AK21" s="73">
        <v>19.678000000000001</v>
      </c>
      <c r="AL21" s="73">
        <v>0</v>
      </c>
      <c r="AM21" s="73">
        <v>0</v>
      </c>
      <c r="AN21" s="73">
        <v>0</v>
      </c>
      <c r="AO21" s="73">
        <v>4.0629999999999997</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13.746</v>
      </c>
      <c r="CG21" s="73">
        <v>0</v>
      </c>
      <c r="CH21" s="73">
        <v>0</v>
      </c>
      <c r="CI21" s="73">
        <v>0</v>
      </c>
      <c r="CJ21" s="73">
        <v>0</v>
      </c>
      <c r="CK21" s="73">
        <v>0</v>
      </c>
      <c r="CL21" s="73">
        <v>0</v>
      </c>
      <c r="CM21" s="73">
        <v>0</v>
      </c>
      <c r="CN21" s="73">
        <v>5.5039999999999996</v>
      </c>
      <c r="CO21" s="73">
        <v>0</v>
      </c>
      <c r="CP21" s="73">
        <v>0</v>
      </c>
      <c r="CQ21" s="73">
        <v>0</v>
      </c>
      <c r="CR21" s="73">
        <v>0</v>
      </c>
      <c r="CS21" s="73">
        <v>6.5270000000000001</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5.03</v>
      </c>
      <c r="DY21" s="73">
        <v>0</v>
      </c>
      <c r="DZ21" s="73">
        <v>210.827</v>
      </c>
      <c r="EA21" s="73">
        <v>0</v>
      </c>
      <c r="EB21" s="73">
        <v>9.6910000000000007</v>
      </c>
      <c r="EC21" s="73">
        <v>0</v>
      </c>
      <c r="ED21" s="73">
        <v>0</v>
      </c>
      <c r="EE21" s="73">
        <v>4.5359999999999996</v>
      </c>
      <c r="EF21" s="73">
        <v>0</v>
      </c>
      <c r="EG21" s="73">
        <v>0</v>
      </c>
      <c r="EH21" s="73">
        <v>0</v>
      </c>
      <c r="EI21" s="73">
        <v>0</v>
      </c>
      <c r="EJ21" s="73">
        <v>0</v>
      </c>
      <c r="EK21" s="73">
        <v>0</v>
      </c>
      <c r="EL21" s="73">
        <v>19.678000000000001</v>
      </c>
      <c r="EM21" s="73">
        <v>0</v>
      </c>
      <c r="EN21" s="73">
        <v>0</v>
      </c>
      <c r="EO21" s="73">
        <v>0</v>
      </c>
      <c r="EP21" s="73">
        <v>4.0629999999999997</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13.746</v>
      </c>
      <c r="GH21" s="73">
        <v>0</v>
      </c>
      <c r="GI21" s="73">
        <v>0</v>
      </c>
      <c r="GJ21" s="73">
        <v>0</v>
      </c>
      <c r="GK21" s="73">
        <v>0</v>
      </c>
      <c r="GL21" s="73">
        <v>0</v>
      </c>
      <c r="GM21" s="73">
        <v>0</v>
      </c>
      <c r="GN21" s="73">
        <v>0</v>
      </c>
      <c r="GO21" s="73">
        <v>5.5039999999999996</v>
      </c>
      <c r="GP21" s="73">
        <v>0</v>
      </c>
      <c r="GQ21" s="73">
        <v>0</v>
      </c>
      <c r="GR21" s="73">
        <v>0</v>
      </c>
      <c r="GS21" s="73">
        <v>0</v>
      </c>
      <c r="GT21" s="73">
        <v>6.5270000000000001</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253.82499999999999</v>
      </c>
      <c r="HL21" s="73">
        <v>0</v>
      </c>
      <c r="HM21" s="73">
        <v>0</v>
      </c>
      <c r="HN21" s="73">
        <v>0</v>
      </c>
      <c r="HO21" s="73">
        <v>0</v>
      </c>
      <c r="HP21" s="73">
        <v>0</v>
      </c>
      <c r="HQ21" s="73">
        <v>0</v>
      </c>
      <c r="HR21" s="73">
        <v>0</v>
      </c>
      <c r="HS21" s="73">
        <v>13.746</v>
      </c>
      <c r="HT21" s="73">
        <v>0</v>
      </c>
      <c r="HU21" s="73">
        <v>0</v>
      </c>
      <c r="HV21" s="73">
        <v>5.5039999999999996</v>
      </c>
      <c r="HW21" s="73">
        <v>0</v>
      </c>
      <c r="HX21" s="73">
        <v>6.5270000000000001</v>
      </c>
      <c r="HY21" s="73">
        <v>0</v>
      </c>
      <c r="HZ21" s="73">
        <v>0</v>
      </c>
      <c r="IA21" s="73">
        <v>0</v>
      </c>
      <c r="IB21" s="73">
        <v>0</v>
      </c>
      <c r="IC21" s="73">
        <v>0</v>
      </c>
      <c r="ID21" s="73">
        <v>0</v>
      </c>
      <c r="IE21" s="73">
        <v>0</v>
      </c>
      <c r="IF21" s="73">
        <v>253.82499999999999</v>
      </c>
      <c r="IG21" s="73">
        <v>0</v>
      </c>
      <c r="IH21" s="73">
        <v>0</v>
      </c>
      <c r="II21" s="73">
        <v>0</v>
      </c>
      <c r="IJ21" s="73">
        <v>0</v>
      </c>
      <c r="IK21" s="73">
        <v>0</v>
      </c>
      <c r="IL21" s="73">
        <v>0</v>
      </c>
      <c r="IM21" s="73">
        <v>0</v>
      </c>
      <c r="IN21" s="73">
        <v>13.746</v>
      </c>
      <c r="IO21" s="73">
        <v>0</v>
      </c>
      <c r="IP21" s="73">
        <v>0</v>
      </c>
      <c r="IQ21" s="73">
        <v>5.5039999999999996</v>
      </c>
      <c r="IR21" s="73">
        <v>0</v>
      </c>
      <c r="IS21" s="73">
        <v>6.5270000000000001</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1</v>
      </c>
      <c r="JK21" s="71">
        <v>0</v>
      </c>
      <c r="JL21" s="71">
        <v>3</v>
      </c>
      <c r="JM21" s="71">
        <v>0</v>
      </c>
      <c r="JN21" s="71">
        <v>1</v>
      </c>
      <c r="JO21" s="71">
        <v>0</v>
      </c>
      <c r="JP21" s="71">
        <v>0</v>
      </c>
      <c r="JQ21" s="71">
        <v>1</v>
      </c>
      <c r="JR21" s="71">
        <v>0</v>
      </c>
      <c r="JS21" s="71">
        <v>0</v>
      </c>
      <c r="JT21" s="71">
        <v>0</v>
      </c>
      <c r="JU21" s="71">
        <v>0</v>
      </c>
      <c r="JV21" s="71">
        <v>0</v>
      </c>
      <c r="JW21" s="71">
        <v>0</v>
      </c>
      <c r="JX21" s="71">
        <v>1</v>
      </c>
      <c r="JY21" s="71">
        <v>0</v>
      </c>
      <c r="JZ21" s="71">
        <v>0</v>
      </c>
      <c r="KA21" s="71">
        <v>0</v>
      </c>
      <c r="KB21" s="71">
        <v>1</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2</v>
      </c>
      <c r="LT21" s="71">
        <v>0</v>
      </c>
      <c r="LU21" s="71">
        <v>0</v>
      </c>
      <c r="LV21" s="71">
        <v>0</v>
      </c>
      <c r="LW21" s="71">
        <v>0</v>
      </c>
      <c r="LX21" s="71">
        <v>0</v>
      </c>
      <c r="LY21" s="71">
        <v>0</v>
      </c>
      <c r="LZ21" s="71">
        <v>0</v>
      </c>
      <c r="MA21" s="71">
        <v>1</v>
      </c>
      <c r="MB21" s="71">
        <v>0</v>
      </c>
      <c r="MC21" s="71">
        <v>0</v>
      </c>
      <c r="MD21" s="71">
        <v>0</v>
      </c>
      <c r="ME21" s="71">
        <v>0</v>
      </c>
      <c r="MF21" s="71">
        <v>1</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1</v>
      </c>
      <c r="NL21" s="71">
        <v>0</v>
      </c>
      <c r="NM21" s="71">
        <v>3</v>
      </c>
      <c r="NN21" s="71">
        <v>0</v>
      </c>
      <c r="NO21" s="71">
        <v>1</v>
      </c>
      <c r="NP21" s="71">
        <v>0</v>
      </c>
      <c r="NQ21" s="71">
        <v>0</v>
      </c>
      <c r="NR21" s="71">
        <v>1</v>
      </c>
      <c r="NS21" s="71">
        <v>0</v>
      </c>
      <c r="NT21" s="71">
        <v>0</v>
      </c>
      <c r="NU21" s="71">
        <v>0</v>
      </c>
      <c r="NV21" s="71">
        <v>0</v>
      </c>
      <c r="NW21" s="71">
        <v>0</v>
      </c>
      <c r="NX21" s="71">
        <v>0</v>
      </c>
      <c r="NY21" s="71">
        <v>1</v>
      </c>
      <c r="NZ21" s="71">
        <v>0</v>
      </c>
      <c r="OA21" s="71">
        <v>0</v>
      </c>
      <c r="OB21" s="71">
        <v>0</v>
      </c>
      <c r="OC21" s="71">
        <v>1</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2</v>
      </c>
      <c r="PU21" s="71">
        <v>0</v>
      </c>
      <c r="PV21" s="71">
        <v>0</v>
      </c>
      <c r="PW21" s="71">
        <v>0</v>
      </c>
      <c r="PX21" s="71">
        <v>0</v>
      </c>
      <c r="PY21" s="71">
        <v>0</v>
      </c>
      <c r="PZ21" s="71">
        <v>0</v>
      </c>
      <c r="QA21" s="71">
        <v>0</v>
      </c>
      <c r="QB21" s="71">
        <v>1</v>
      </c>
      <c r="QC21" s="71">
        <v>0</v>
      </c>
      <c r="QD21" s="71">
        <v>0</v>
      </c>
      <c r="QE21" s="71">
        <v>0</v>
      </c>
      <c r="QF21" s="71">
        <v>0</v>
      </c>
      <c r="QG21" s="71">
        <v>1</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8</v>
      </c>
      <c r="QY21" s="71">
        <v>0</v>
      </c>
      <c r="QZ21" s="71">
        <v>0</v>
      </c>
      <c r="RA21" s="71">
        <v>0</v>
      </c>
      <c r="RB21" s="71">
        <v>0</v>
      </c>
      <c r="RC21" s="71">
        <v>0</v>
      </c>
      <c r="RD21" s="71">
        <v>0</v>
      </c>
      <c r="RE21" s="71">
        <v>0</v>
      </c>
      <c r="RF21" s="71">
        <v>2</v>
      </c>
      <c r="RG21" s="71">
        <v>0</v>
      </c>
      <c r="RH21" s="71">
        <v>0</v>
      </c>
      <c r="RI21" s="71">
        <v>1</v>
      </c>
      <c r="RJ21" s="71">
        <v>0</v>
      </c>
      <c r="RK21" s="71">
        <v>1</v>
      </c>
      <c r="RL21" s="71">
        <v>0</v>
      </c>
      <c r="RM21" s="71">
        <v>0</v>
      </c>
      <c r="RN21" s="71">
        <v>0</v>
      </c>
      <c r="RO21" s="71">
        <v>0</v>
      </c>
      <c r="RP21" s="71">
        <v>0</v>
      </c>
      <c r="RQ21" s="71">
        <v>0</v>
      </c>
      <c r="RR21" s="71">
        <v>0</v>
      </c>
      <c r="RS21" s="71">
        <v>8</v>
      </c>
      <c r="RT21" s="71">
        <v>0</v>
      </c>
      <c r="RU21" s="71">
        <v>0</v>
      </c>
      <c r="RV21" s="71">
        <v>0</v>
      </c>
      <c r="RW21" s="71">
        <v>0</v>
      </c>
      <c r="RX21" s="71">
        <v>0</v>
      </c>
      <c r="RY21" s="71">
        <v>0</v>
      </c>
      <c r="RZ21" s="71">
        <v>0</v>
      </c>
      <c r="SA21" s="71">
        <v>2</v>
      </c>
      <c r="SB21" s="71">
        <v>0</v>
      </c>
      <c r="SC21" s="71">
        <v>0</v>
      </c>
      <c r="SD21" s="71">
        <v>1</v>
      </c>
      <c r="SE21" s="71">
        <v>0</v>
      </c>
      <c r="SF21" s="71">
        <v>1</v>
      </c>
      <c r="SG21" s="71">
        <v>0</v>
      </c>
      <c r="SH21" s="71">
        <v>0</v>
      </c>
    </row>
    <row r="22" spans="1:502">
      <c r="A22" s="16" t="s">
        <v>1750</v>
      </c>
      <c r="B22" s="70">
        <v>14</v>
      </c>
      <c r="C22" s="70">
        <v>14</v>
      </c>
      <c r="D22" s="70">
        <v>1</v>
      </c>
      <c r="E22" s="70">
        <v>2017</v>
      </c>
      <c r="F22" s="70" t="s">
        <v>156</v>
      </c>
      <c r="G22" s="1073" t="s">
        <v>1736</v>
      </c>
      <c r="H22" s="70" t="s">
        <v>1737</v>
      </c>
      <c r="I22" s="1066"/>
      <c r="J22" s="73">
        <v>0</v>
      </c>
      <c r="K22" s="73">
        <v>0</v>
      </c>
      <c r="L22" s="73">
        <v>0</v>
      </c>
      <c r="M22" s="73">
        <v>0</v>
      </c>
      <c r="N22" s="73">
        <v>0</v>
      </c>
      <c r="O22" s="73">
        <v>0</v>
      </c>
      <c r="P22" s="73">
        <v>0</v>
      </c>
      <c r="Q22" s="73">
        <v>0</v>
      </c>
      <c r="R22" s="73">
        <v>0</v>
      </c>
      <c r="S22" s="73">
        <v>0</v>
      </c>
      <c r="T22" s="73">
        <v>0</v>
      </c>
      <c r="U22" s="73">
        <v>0</v>
      </c>
      <c r="V22" s="73">
        <v>0</v>
      </c>
      <c r="W22" s="73">
        <v>4.202</v>
      </c>
      <c r="X22" s="73">
        <v>0</v>
      </c>
      <c r="Y22" s="73">
        <v>202.869</v>
      </c>
      <c r="Z22" s="73">
        <v>0</v>
      </c>
      <c r="AA22" s="73">
        <v>7.1840000000000002</v>
      </c>
      <c r="AB22" s="73">
        <v>0</v>
      </c>
      <c r="AC22" s="73">
        <v>0</v>
      </c>
      <c r="AD22" s="73">
        <v>3.7370000000000001</v>
      </c>
      <c r="AE22" s="73">
        <v>0</v>
      </c>
      <c r="AF22" s="73">
        <v>0</v>
      </c>
      <c r="AG22" s="73">
        <v>0</v>
      </c>
      <c r="AH22" s="73">
        <v>0</v>
      </c>
      <c r="AI22" s="73">
        <v>0</v>
      </c>
      <c r="AJ22" s="73">
        <v>0</v>
      </c>
      <c r="AK22" s="73">
        <v>14.298</v>
      </c>
      <c r="AL22" s="73">
        <v>0</v>
      </c>
      <c r="AM22" s="73">
        <v>0</v>
      </c>
      <c r="AN22" s="73">
        <v>0</v>
      </c>
      <c r="AO22" s="73">
        <v>3.226</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11.286</v>
      </c>
      <c r="CG22" s="73">
        <v>0</v>
      </c>
      <c r="CH22" s="73">
        <v>0</v>
      </c>
      <c r="CI22" s="73">
        <v>0</v>
      </c>
      <c r="CJ22" s="73">
        <v>0</v>
      </c>
      <c r="CK22" s="73">
        <v>0</v>
      </c>
      <c r="CL22" s="73">
        <v>0</v>
      </c>
      <c r="CM22" s="73">
        <v>0</v>
      </c>
      <c r="CN22" s="73">
        <v>4.6859999999999999</v>
      </c>
      <c r="CO22" s="73">
        <v>0</v>
      </c>
      <c r="CP22" s="73">
        <v>0</v>
      </c>
      <c r="CQ22" s="73">
        <v>0</v>
      </c>
      <c r="CR22" s="73">
        <v>0</v>
      </c>
      <c r="CS22" s="73">
        <v>6.4790000000000001</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4.202</v>
      </c>
      <c r="DY22" s="73">
        <v>0</v>
      </c>
      <c r="DZ22" s="73">
        <v>202.869</v>
      </c>
      <c r="EA22" s="73">
        <v>0</v>
      </c>
      <c r="EB22" s="73">
        <v>7.1840000000000002</v>
      </c>
      <c r="EC22" s="73">
        <v>0</v>
      </c>
      <c r="ED22" s="73">
        <v>0</v>
      </c>
      <c r="EE22" s="73">
        <v>3.7370000000000001</v>
      </c>
      <c r="EF22" s="73">
        <v>0</v>
      </c>
      <c r="EG22" s="73">
        <v>0</v>
      </c>
      <c r="EH22" s="73">
        <v>0</v>
      </c>
      <c r="EI22" s="73">
        <v>0</v>
      </c>
      <c r="EJ22" s="73">
        <v>0</v>
      </c>
      <c r="EK22" s="73">
        <v>0</v>
      </c>
      <c r="EL22" s="73">
        <v>14.298</v>
      </c>
      <c r="EM22" s="73">
        <v>0</v>
      </c>
      <c r="EN22" s="73">
        <v>0</v>
      </c>
      <c r="EO22" s="73">
        <v>0</v>
      </c>
      <c r="EP22" s="73">
        <v>3.226</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11.286</v>
      </c>
      <c r="GH22" s="73">
        <v>0</v>
      </c>
      <c r="GI22" s="73">
        <v>0</v>
      </c>
      <c r="GJ22" s="73">
        <v>0</v>
      </c>
      <c r="GK22" s="73">
        <v>0</v>
      </c>
      <c r="GL22" s="73">
        <v>0</v>
      </c>
      <c r="GM22" s="73">
        <v>0</v>
      </c>
      <c r="GN22" s="73">
        <v>0</v>
      </c>
      <c r="GO22" s="73">
        <v>4.6859999999999999</v>
      </c>
      <c r="GP22" s="73">
        <v>0</v>
      </c>
      <c r="GQ22" s="73">
        <v>0</v>
      </c>
      <c r="GR22" s="73">
        <v>0</v>
      </c>
      <c r="GS22" s="73">
        <v>0</v>
      </c>
      <c r="GT22" s="73">
        <v>6.4790000000000001</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235.51599999999999</v>
      </c>
      <c r="HL22" s="73">
        <v>0</v>
      </c>
      <c r="HM22" s="73">
        <v>0</v>
      </c>
      <c r="HN22" s="73">
        <v>0</v>
      </c>
      <c r="HO22" s="73">
        <v>0</v>
      </c>
      <c r="HP22" s="73">
        <v>0</v>
      </c>
      <c r="HQ22" s="73">
        <v>0</v>
      </c>
      <c r="HR22" s="73">
        <v>0</v>
      </c>
      <c r="HS22" s="73">
        <v>11.286</v>
      </c>
      <c r="HT22" s="73">
        <v>0</v>
      </c>
      <c r="HU22" s="73">
        <v>0</v>
      </c>
      <c r="HV22" s="73">
        <v>4.6859999999999999</v>
      </c>
      <c r="HW22" s="73">
        <v>0</v>
      </c>
      <c r="HX22" s="73">
        <v>6.4790000000000001</v>
      </c>
      <c r="HY22" s="73">
        <v>0</v>
      </c>
      <c r="HZ22" s="73">
        <v>0</v>
      </c>
      <c r="IA22" s="73">
        <v>0</v>
      </c>
      <c r="IB22" s="73">
        <v>0</v>
      </c>
      <c r="IC22" s="73">
        <v>0</v>
      </c>
      <c r="ID22" s="73">
        <v>0</v>
      </c>
      <c r="IE22" s="73">
        <v>0</v>
      </c>
      <c r="IF22" s="73">
        <v>235.51599999999999</v>
      </c>
      <c r="IG22" s="73">
        <v>0</v>
      </c>
      <c r="IH22" s="73">
        <v>0</v>
      </c>
      <c r="II22" s="73">
        <v>0</v>
      </c>
      <c r="IJ22" s="73">
        <v>0</v>
      </c>
      <c r="IK22" s="73">
        <v>0</v>
      </c>
      <c r="IL22" s="73">
        <v>0</v>
      </c>
      <c r="IM22" s="73">
        <v>0</v>
      </c>
      <c r="IN22" s="73">
        <v>11.286</v>
      </c>
      <c r="IO22" s="73">
        <v>0</v>
      </c>
      <c r="IP22" s="73">
        <v>0</v>
      </c>
      <c r="IQ22" s="73">
        <v>4.6859999999999999</v>
      </c>
      <c r="IR22" s="73">
        <v>0</v>
      </c>
      <c r="IS22" s="73">
        <v>6.4790000000000001</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1</v>
      </c>
      <c r="JK22" s="71">
        <v>0</v>
      </c>
      <c r="JL22" s="71">
        <v>3</v>
      </c>
      <c r="JM22" s="71">
        <v>0</v>
      </c>
      <c r="JN22" s="71">
        <v>1</v>
      </c>
      <c r="JO22" s="71">
        <v>0</v>
      </c>
      <c r="JP22" s="71">
        <v>0</v>
      </c>
      <c r="JQ22" s="71">
        <v>1</v>
      </c>
      <c r="JR22" s="71">
        <v>0</v>
      </c>
      <c r="JS22" s="71">
        <v>0</v>
      </c>
      <c r="JT22" s="71">
        <v>0</v>
      </c>
      <c r="JU22" s="71">
        <v>0</v>
      </c>
      <c r="JV22" s="71">
        <v>0</v>
      </c>
      <c r="JW22" s="71">
        <v>0</v>
      </c>
      <c r="JX22" s="71">
        <v>1</v>
      </c>
      <c r="JY22" s="71">
        <v>0</v>
      </c>
      <c r="JZ22" s="71">
        <v>0</v>
      </c>
      <c r="KA22" s="71">
        <v>0</v>
      </c>
      <c r="KB22" s="71">
        <v>1</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2</v>
      </c>
      <c r="LT22" s="71">
        <v>0</v>
      </c>
      <c r="LU22" s="71">
        <v>0</v>
      </c>
      <c r="LV22" s="71">
        <v>0</v>
      </c>
      <c r="LW22" s="71">
        <v>0</v>
      </c>
      <c r="LX22" s="71">
        <v>0</v>
      </c>
      <c r="LY22" s="71">
        <v>0</v>
      </c>
      <c r="LZ22" s="71">
        <v>0</v>
      </c>
      <c r="MA22" s="71">
        <v>1</v>
      </c>
      <c r="MB22" s="71">
        <v>0</v>
      </c>
      <c r="MC22" s="71">
        <v>0</v>
      </c>
      <c r="MD22" s="71">
        <v>0</v>
      </c>
      <c r="ME22" s="71">
        <v>0</v>
      </c>
      <c r="MF22" s="71">
        <v>1</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1</v>
      </c>
      <c r="NL22" s="71">
        <v>0</v>
      </c>
      <c r="NM22" s="71">
        <v>3</v>
      </c>
      <c r="NN22" s="71">
        <v>0</v>
      </c>
      <c r="NO22" s="71">
        <v>1</v>
      </c>
      <c r="NP22" s="71">
        <v>0</v>
      </c>
      <c r="NQ22" s="71">
        <v>0</v>
      </c>
      <c r="NR22" s="71">
        <v>1</v>
      </c>
      <c r="NS22" s="71">
        <v>0</v>
      </c>
      <c r="NT22" s="71">
        <v>0</v>
      </c>
      <c r="NU22" s="71">
        <v>0</v>
      </c>
      <c r="NV22" s="71">
        <v>0</v>
      </c>
      <c r="NW22" s="71">
        <v>0</v>
      </c>
      <c r="NX22" s="71">
        <v>0</v>
      </c>
      <c r="NY22" s="71">
        <v>1</v>
      </c>
      <c r="NZ22" s="71">
        <v>0</v>
      </c>
      <c r="OA22" s="71">
        <v>0</v>
      </c>
      <c r="OB22" s="71">
        <v>0</v>
      </c>
      <c r="OC22" s="71">
        <v>1</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2</v>
      </c>
      <c r="PU22" s="71">
        <v>0</v>
      </c>
      <c r="PV22" s="71">
        <v>0</v>
      </c>
      <c r="PW22" s="71">
        <v>0</v>
      </c>
      <c r="PX22" s="71">
        <v>0</v>
      </c>
      <c r="PY22" s="71">
        <v>0</v>
      </c>
      <c r="PZ22" s="71">
        <v>0</v>
      </c>
      <c r="QA22" s="71">
        <v>0</v>
      </c>
      <c r="QB22" s="71">
        <v>1</v>
      </c>
      <c r="QC22" s="71">
        <v>0</v>
      </c>
      <c r="QD22" s="71">
        <v>0</v>
      </c>
      <c r="QE22" s="71">
        <v>0</v>
      </c>
      <c r="QF22" s="71">
        <v>0</v>
      </c>
      <c r="QG22" s="71">
        <v>1</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8</v>
      </c>
      <c r="QY22" s="71">
        <v>0</v>
      </c>
      <c r="QZ22" s="71">
        <v>0</v>
      </c>
      <c r="RA22" s="71">
        <v>0</v>
      </c>
      <c r="RB22" s="71">
        <v>0</v>
      </c>
      <c r="RC22" s="71">
        <v>0</v>
      </c>
      <c r="RD22" s="71">
        <v>0</v>
      </c>
      <c r="RE22" s="71">
        <v>0</v>
      </c>
      <c r="RF22" s="71">
        <v>2</v>
      </c>
      <c r="RG22" s="71">
        <v>0</v>
      </c>
      <c r="RH22" s="71">
        <v>0</v>
      </c>
      <c r="RI22" s="71">
        <v>1</v>
      </c>
      <c r="RJ22" s="71">
        <v>0</v>
      </c>
      <c r="RK22" s="71">
        <v>1</v>
      </c>
      <c r="RL22" s="71">
        <v>0</v>
      </c>
      <c r="RM22" s="71">
        <v>0</v>
      </c>
      <c r="RN22" s="71">
        <v>0</v>
      </c>
      <c r="RO22" s="71">
        <v>0</v>
      </c>
      <c r="RP22" s="71">
        <v>0</v>
      </c>
      <c r="RQ22" s="71">
        <v>0</v>
      </c>
      <c r="RR22" s="71">
        <v>0</v>
      </c>
      <c r="RS22" s="71">
        <v>8</v>
      </c>
      <c r="RT22" s="71">
        <v>0</v>
      </c>
      <c r="RU22" s="71">
        <v>0</v>
      </c>
      <c r="RV22" s="71">
        <v>0</v>
      </c>
      <c r="RW22" s="71">
        <v>0</v>
      </c>
      <c r="RX22" s="71">
        <v>0</v>
      </c>
      <c r="RY22" s="71">
        <v>0</v>
      </c>
      <c r="RZ22" s="71">
        <v>0</v>
      </c>
      <c r="SA22" s="71">
        <v>2</v>
      </c>
      <c r="SB22" s="71">
        <v>0</v>
      </c>
      <c r="SC22" s="71">
        <v>0</v>
      </c>
      <c r="SD22" s="71">
        <v>1</v>
      </c>
      <c r="SE22" s="71">
        <v>0</v>
      </c>
      <c r="SF22" s="71">
        <v>1</v>
      </c>
      <c r="SG22" s="71">
        <v>0</v>
      </c>
      <c r="SH22" s="71">
        <v>0</v>
      </c>
    </row>
    <row r="23" spans="1:502">
      <c r="A23" s="16" t="s">
        <v>1751</v>
      </c>
      <c r="B23" s="70">
        <v>15</v>
      </c>
      <c r="C23" s="70">
        <v>15</v>
      </c>
      <c r="D23" s="70">
        <v>1</v>
      </c>
      <c r="E23" s="70">
        <v>2018</v>
      </c>
      <c r="F23" s="70" t="s">
        <v>183</v>
      </c>
      <c r="G23" s="1073" t="s">
        <v>1736</v>
      </c>
      <c r="H23" s="70" t="s">
        <v>1737</v>
      </c>
      <c r="I23" s="1066"/>
      <c r="J23" s="73">
        <v>0</v>
      </c>
      <c r="K23" s="73">
        <v>0</v>
      </c>
      <c r="L23" s="73">
        <v>0</v>
      </c>
      <c r="M23" s="73">
        <v>0</v>
      </c>
      <c r="N23" s="73">
        <v>0</v>
      </c>
      <c r="O23" s="73">
        <v>0</v>
      </c>
      <c r="P23" s="73">
        <v>0</v>
      </c>
      <c r="Q23" s="73">
        <v>0</v>
      </c>
      <c r="R23" s="73">
        <v>0</v>
      </c>
      <c r="S23" s="73">
        <v>0</v>
      </c>
      <c r="T23" s="73">
        <v>0</v>
      </c>
      <c r="U23" s="73">
        <v>0</v>
      </c>
      <c r="V23" s="73">
        <v>0</v>
      </c>
      <c r="W23" s="73">
        <v>4.4489999999999998</v>
      </c>
      <c r="X23" s="73">
        <v>0</v>
      </c>
      <c r="Y23" s="73">
        <v>202.279</v>
      </c>
      <c r="Z23" s="73">
        <v>0</v>
      </c>
      <c r="AA23" s="73">
        <v>7.2850000000000001</v>
      </c>
      <c r="AB23" s="73">
        <v>0</v>
      </c>
      <c r="AC23" s="73">
        <v>0</v>
      </c>
      <c r="AD23" s="73">
        <v>3.8460000000000001</v>
      </c>
      <c r="AE23" s="73">
        <v>0</v>
      </c>
      <c r="AF23" s="73">
        <v>0</v>
      </c>
      <c r="AG23" s="73">
        <v>0</v>
      </c>
      <c r="AH23" s="73">
        <v>0</v>
      </c>
      <c r="AI23" s="73">
        <v>0</v>
      </c>
      <c r="AJ23" s="73">
        <v>0</v>
      </c>
      <c r="AK23" s="73">
        <v>12.86</v>
      </c>
      <c r="AL23" s="73">
        <v>0</v>
      </c>
      <c r="AM23" s="73">
        <v>0</v>
      </c>
      <c r="AN23" s="73">
        <v>0</v>
      </c>
      <c r="AO23" s="73">
        <v>3.3879999999999999</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10.936999999999999</v>
      </c>
      <c r="CG23" s="73">
        <v>0</v>
      </c>
      <c r="CH23" s="73">
        <v>0</v>
      </c>
      <c r="CI23" s="73">
        <v>0</v>
      </c>
      <c r="CJ23" s="73">
        <v>0</v>
      </c>
      <c r="CK23" s="73">
        <v>0</v>
      </c>
      <c r="CL23" s="73">
        <v>0</v>
      </c>
      <c r="CM23" s="73">
        <v>0</v>
      </c>
      <c r="CN23" s="73">
        <v>4.6619999999999999</v>
      </c>
      <c r="CO23" s="73">
        <v>0</v>
      </c>
      <c r="CP23" s="73">
        <v>0</v>
      </c>
      <c r="CQ23" s="73">
        <v>0</v>
      </c>
      <c r="CR23" s="73">
        <v>0</v>
      </c>
      <c r="CS23" s="73">
        <v>6.6029999999999998</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4.4489999999999998</v>
      </c>
      <c r="DY23" s="73">
        <v>0</v>
      </c>
      <c r="DZ23" s="73">
        <v>202.279</v>
      </c>
      <c r="EA23" s="73">
        <v>0</v>
      </c>
      <c r="EB23" s="73">
        <v>7.2850000000000001</v>
      </c>
      <c r="EC23" s="73">
        <v>0</v>
      </c>
      <c r="ED23" s="73">
        <v>0</v>
      </c>
      <c r="EE23" s="73">
        <v>3.8460000000000001</v>
      </c>
      <c r="EF23" s="73">
        <v>0</v>
      </c>
      <c r="EG23" s="73">
        <v>0</v>
      </c>
      <c r="EH23" s="73">
        <v>0</v>
      </c>
      <c r="EI23" s="73">
        <v>0</v>
      </c>
      <c r="EJ23" s="73">
        <v>0</v>
      </c>
      <c r="EK23" s="73">
        <v>0</v>
      </c>
      <c r="EL23" s="73">
        <v>12.86</v>
      </c>
      <c r="EM23" s="73">
        <v>0</v>
      </c>
      <c r="EN23" s="73">
        <v>0</v>
      </c>
      <c r="EO23" s="73">
        <v>0</v>
      </c>
      <c r="EP23" s="73">
        <v>3.3879999999999999</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10.936999999999999</v>
      </c>
      <c r="GH23" s="73">
        <v>0</v>
      </c>
      <c r="GI23" s="73">
        <v>0</v>
      </c>
      <c r="GJ23" s="73">
        <v>0</v>
      </c>
      <c r="GK23" s="73">
        <v>0</v>
      </c>
      <c r="GL23" s="73">
        <v>0</v>
      </c>
      <c r="GM23" s="73">
        <v>0</v>
      </c>
      <c r="GN23" s="73">
        <v>0</v>
      </c>
      <c r="GO23" s="73">
        <v>4.6619999999999999</v>
      </c>
      <c r="GP23" s="73">
        <v>0</v>
      </c>
      <c r="GQ23" s="73">
        <v>0</v>
      </c>
      <c r="GR23" s="73">
        <v>0</v>
      </c>
      <c r="GS23" s="73">
        <v>0</v>
      </c>
      <c r="GT23" s="73">
        <v>6.6029999999999998</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234.107</v>
      </c>
      <c r="HL23" s="73">
        <v>0</v>
      </c>
      <c r="HM23" s="73">
        <v>0</v>
      </c>
      <c r="HN23" s="73">
        <v>0</v>
      </c>
      <c r="HO23" s="73">
        <v>0</v>
      </c>
      <c r="HP23" s="73">
        <v>0</v>
      </c>
      <c r="HQ23" s="73">
        <v>0</v>
      </c>
      <c r="HR23" s="73">
        <v>0</v>
      </c>
      <c r="HS23" s="73">
        <v>10.936999999999999</v>
      </c>
      <c r="HT23" s="73">
        <v>0</v>
      </c>
      <c r="HU23" s="73">
        <v>0</v>
      </c>
      <c r="HV23" s="73">
        <v>4.6619999999999999</v>
      </c>
      <c r="HW23" s="73">
        <v>0</v>
      </c>
      <c r="HX23" s="73">
        <v>6.6029999999999998</v>
      </c>
      <c r="HY23" s="73">
        <v>0</v>
      </c>
      <c r="HZ23" s="73">
        <v>0</v>
      </c>
      <c r="IA23" s="73">
        <v>0</v>
      </c>
      <c r="IB23" s="73">
        <v>0</v>
      </c>
      <c r="IC23" s="73">
        <v>0</v>
      </c>
      <c r="ID23" s="73">
        <v>0</v>
      </c>
      <c r="IE23" s="73">
        <v>0</v>
      </c>
      <c r="IF23" s="73">
        <v>234.107</v>
      </c>
      <c r="IG23" s="73">
        <v>0</v>
      </c>
      <c r="IH23" s="73">
        <v>0</v>
      </c>
      <c r="II23" s="73">
        <v>0</v>
      </c>
      <c r="IJ23" s="73">
        <v>0</v>
      </c>
      <c r="IK23" s="73">
        <v>0</v>
      </c>
      <c r="IL23" s="73">
        <v>0</v>
      </c>
      <c r="IM23" s="73">
        <v>0</v>
      </c>
      <c r="IN23" s="73">
        <v>10.936999999999999</v>
      </c>
      <c r="IO23" s="73">
        <v>0</v>
      </c>
      <c r="IP23" s="73">
        <v>0</v>
      </c>
      <c r="IQ23" s="73">
        <v>4.6619999999999999</v>
      </c>
      <c r="IR23" s="73">
        <v>0</v>
      </c>
      <c r="IS23" s="73">
        <v>6.6029999999999998</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1</v>
      </c>
      <c r="JK23" s="71">
        <v>0</v>
      </c>
      <c r="JL23" s="71">
        <v>3</v>
      </c>
      <c r="JM23" s="71">
        <v>0</v>
      </c>
      <c r="JN23" s="71">
        <v>1</v>
      </c>
      <c r="JO23" s="71">
        <v>0</v>
      </c>
      <c r="JP23" s="71">
        <v>0</v>
      </c>
      <c r="JQ23" s="71">
        <v>1</v>
      </c>
      <c r="JR23" s="71">
        <v>0</v>
      </c>
      <c r="JS23" s="71">
        <v>0</v>
      </c>
      <c r="JT23" s="71">
        <v>0</v>
      </c>
      <c r="JU23" s="71">
        <v>0</v>
      </c>
      <c r="JV23" s="71">
        <v>0</v>
      </c>
      <c r="JW23" s="71">
        <v>0</v>
      </c>
      <c r="JX23" s="71">
        <v>1</v>
      </c>
      <c r="JY23" s="71">
        <v>0</v>
      </c>
      <c r="JZ23" s="71">
        <v>0</v>
      </c>
      <c r="KA23" s="71">
        <v>0</v>
      </c>
      <c r="KB23" s="71">
        <v>1</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2</v>
      </c>
      <c r="LT23" s="71">
        <v>0</v>
      </c>
      <c r="LU23" s="71">
        <v>0</v>
      </c>
      <c r="LV23" s="71">
        <v>0</v>
      </c>
      <c r="LW23" s="71">
        <v>0</v>
      </c>
      <c r="LX23" s="71">
        <v>0</v>
      </c>
      <c r="LY23" s="71">
        <v>0</v>
      </c>
      <c r="LZ23" s="71">
        <v>0</v>
      </c>
      <c r="MA23" s="71">
        <v>1</v>
      </c>
      <c r="MB23" s="71">
        <v>0</v>
      </c>
      <c r="MC23" s="71">
        <v>0</v>
      </c>
      <c r="MD23" s="71">
        <v>0</v>
      </c>
      <c r="ME23" s="71">
        <v>0</v>
      </c>
      <c r="MF23" s="71">
        <v>1</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1</v>
      </c>
      <c r="NL23" s="71">
        <v>0</v>
      </c>
      <c r="NM23" s="71">
        <v>3</v>
      </c>
      <c r="NN23" s="71">
        <v>0</v>
      </c>
      <c r="NO23" s="71">
        <v>1</v>
      </c>
      <c r="NP23" s="71">
        <v>0</v>
      </c>
      <c r="NQ23" s="71">
        <v>0</v>
      </c>
      <c r="NR23" s="71">
        <v>1</v>
      </c>
      <c r="NS23" s="71">
        <v>0</v>
      </c>
      <c r="NT23" s="71">
        <v>0</v>
      </c>
      <c r="NU23" s="71">
        <v>0</v>
      </c>
      <c r="NV23" s="71">
        <v>0</v>
      </c>
      <c r="NW23" s="71">
        <v>0</v>
      </c>
      <c r="NX23" s="71">
        <v>0</v>
      </c>
      <c r="NY23" s="71">
        <v>1</v>
      </c>
      <c r="NZ23" s="71">
        <v>0</v>
      </c>
      <c r="OA23" s="71">
        <v>0</v>
      </c>
      <c r="OB23" s="71">
        <v>0</v>
      </c>
      <c r="OC23" s="71">
        <v>1</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2</v>
      </c>
      <c r="PU23" s="71">
        <v>0</v>
      </c>
      <c r="PV23" s="71">
        <v>0</v>
      </c>
      <c r="PW23" s="71">
        <v>0</v>
      </c>
      <c r="PX23" s="71">
        <v>0</v>
      </c>
      <c r="PY23" s="71">
        <v>0</v>
      </c>
      <c r="PZ23" s="71">
        <v>0</v>
      </c>
      <c r="QA23" s="71">
        <v>0</v>
      </c>
      <c r="QB23" s="71">
        <v>1</v>
      </c>
      <c r="QC23" s="71">
        <v>0</v>
      </c>
      <c r="QD23" s="71">
        <v>0</v>
      </c>
      <c r="QE23" s="71">
        <v>0</v>
      </c>
      <c r="QF23" s="71">
        <v>0</v>
      </c>
      <c r="QG23" s="71">
        <v>1</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8</v>
      </c>
      <c r="QY23" s="71">
        <v>0</v>
      </c>
      <c r="QZ23" s="71">
        <v>0</v>
      </c>
      <c r="RA23" s="71">
        <v>0</v>
      </c>
      <c r="RB23" s="71">
        <v>0</v>
      </c>
      <c r="RC23" s="71">
        <v>0</v>
      </c>
      <c r="RD23" s="71">
        <v>0</v>
      </c>
      <c r="RE23" s="71">
        <v>0</v>
      </c>
      <c r="RF23" s="71">
        <v>2</v>
      </c>
      <c r="RG23" s="71">
        <v>0</v>
      </c>
      <c r="RH23" s="71">
        <v>0</v>
      </c>
      <c r="RI23" s="71">
        <v>1</v>
      </c>
      <c r="RJ23" s="71">
        <v>0</v>
      </c>
      <c r="RK23" s="71">
        <v>1</v>
      </c>
      <c r="RL23" s="71">
        <v>0</v>
      </c>
      <c r="RM23" s="71">
        <v>0</v>
      </c>
      <c r="RN23" s="71">
        <v>0</v>
      </c>
      <c r="RO23" s="71">
        <v>0</v>
      </c>
      <c r="RP23" s="71">
        <v>0</v>
      </c>
      <c r="RQ23" s="71">
        <v>0</v>
      </c>
      <c r="RR23" s="71">
        <v>0</v>
      </c>
      <c r="RS23" s="71">
        <v>8</v>
      </c>
      <c r="RT23" s="71">
        <v>0</v>
      </c>
      <c r="RU23" s="71">
        <v>0</v>
      </c>
      <c r="RV23" s="71">
        <v>0</v>
      </c>
      <c r="RW23" s="71">
        <v>0</v>
      </c>
      <c r="RX23" s="71">
        <v>0</v>
      </c>
      <c r="RY23" s="71">
        <v>0</v>
      </c>
      <c r="RZ23" s="71">
        <v>0</v>
      </c>
      <c r="SA23" s="71">
        <v>2</v>
      </c>
      <c r="SB23" s="71">
        <v>0</v>
      </c>
      <c r="SC23" s="71">
        <v>0</v>
      </c>
      <c r="SD23" s="71">
        <v>1</v>
      </c>
      <c r="SE23" s="71">
        <v>0</v>
      </c>
      <c r="SF23" s="71">
        <v>1</v>
      </c>
      <c r="SG23" s="71">
        <v>0</v>
      </c>
      <c r="SH23" s="71">
        <v>0</v>
      </c>
    </row>
    <row r="24" spans="1:502">
      <c r="A24" s="16" t="s">
        <v>1752</v>
      </c>
      <c r="B24" s="70">
        <v>16</v>
      </c>
      <c r="C24" s="70">
        <v>16</v>
      </c>
      <c r="D24" s="70">
        <v>1</v>
      </c>
      <c r="E24" s="70">
        <v>2019</v>
      </c>
      <c r="F24" s="70" t="s">
        <v>158</v>
      </c>
      <c r="G24" s="1073" t="s">
        <v>1736</v>
      </c>
      <c r="H24" s="70" t="s">
        <v>1737</v>
      </c>
      <c r="I24" s="1066"/>
      <c r="J24" s="73">
        <v>0</v>
      </c>
      <c r="K24" s="73">
        <v>0</v>
      </c>
      <c r="L24" s="73">
        <v>0</v>
      </c>
      <c r="M24" s="73">
        <v>0</v>
      </c>
      <c r="N24" s="73">
        <v>0</v>
      </c>
      <c r="O24" s="73">
        <v>0</v>
      </c>
      <c r="P24" s="73">
        <v>0</v>
      </c>
      <c r="Q24" s="73">
        <v>0</v>
      </c>
      <c r="R24" s="73">
        <v>0</v>
      </c>
      <c r="S24" s="73">
        <v>0</v>
      </c>
      <c r="T24" s="73">
        <v>0</v>
      </c>
      <c r="U24" s="73">
        <v>0</v>
      </c>
      <c r="V24" s="73">
        <v>0</v>
      </c>
      <c r="W24" s="73">
        <v>4.2809999999999997</v>
      </c>
      <c r="X24" s="73">
        <v>0</v>
      </c>
      <c r="Y24" s="73">
        <v>209.684</v>
      </c>
      <c r="Z24" s="73">
        <v>0</v>
      </c>
      <c r="AA24" s="73">
        <v>7.5629999999999997</v>
      </c>
      <c r="AB24" s="73">
        <v>0</v>
      </c>
      <c r="AC24" s="73">
        <v>0</v>
      </c>
      <c r="AD24" s="73">
        <v>3.415</v>
      </c>
      <c r="AE24" s="73">
        <v>0</v>
      </c>
      <c r="AF24" s="73">
        <v>0</v>
      </c>
      <c r="AG24" s="73">
        <v>0</v>
      </c>
      <c r="AH24" s="73">
        <v>0</v>
      </c>
      <c r="AI24" s="73">
        <v>0</v>
      </c>
      <c r="AJ24" s="73">
        <v>0</v>
      </c>
      <c r="AK24" s="73">
        <v>12.375</v>
      </c>
      <c r="AL24" s="73">
        <v>0</v>
      </c>
      <c r="AM24" s="73">
        <v>0</v>
      </c>
      <c r="AN24" s="73">
        <v>0</v>
      </c>
      <c r="AO24" s="73">
        <v>3.1930000000000001</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10.236000000000001</v>
      </c>
      <c r="CG24" s="73">
        <v>0</v>
      </c>
      <c r="CH24" s="73">
        <v>0</v>
      </c>
      <c r="CI24" s="73">
        <v>0</v>
      </c>
      <c r="CJ24" s="73">
        <v>0</v>
      </c>
      <c r="CK24" s="73">
        <v>0</v>
      </c>
      <c r="CL24" s="73">
        <v>0</v>
      </c>
      <c r="CM24" s="73">
        <v>0</v>
      </c>
      <c r="CN24" s="73">
        <v>4.7690000000000001</v>
      </c>
      <c r="CO24" s="73">
        <v>0</v>
      </c>
      <c r="CP24" s="73">
        <v>0</v>
      </c>
      <c r="CQ24" s="73">
        <v>0</v>
      </c>
      <c r="CR24" s="73">
        <v>0</v>
      </c>
      <c r="CS24" s="73">
        <v>11.731</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4.2809999999999997</v>
      </c>
      <c r="DY24" s="73">
        <v>0</v>
      </c>
      <c r="DZ24" s="73">
        <v>209.684</v>
      </c>
      <c r="EA24" s="73">
        <v>0</v>
      </c>
      <c r="EB24" s="73">
        <v>7.5629999999999997</v>
      </c>
      <c r="EC24" s="73">
        <v>0</v>
      </c>
      <c r="ED24" s="73">
        <v>0</v>
      </c>
      <c r="EE24" s="73">
        <v>3.415</v>
      </c>
      <c r="EF24" s="73">
        <v>0</v>
      </c>
      <c r="EG24" s="73">
        <v>0</v>
      </c>
      <c r="EH24" s="73">
        <v>0</v>
      </c>
      <c r="EI24" s="73">
        <v>0</v>
      </c>
      <c r="EJ24" s="73">
        <v>0</v>
      </c>
      <c r="EK24" s="73">
        <v>0</v>
      </c>
      <c r="EL24" s="73">
        <v>12.375</v>
      </c>
      <c r="EM24" s="73">
        <v>0</v>
      </c>
      <c r="EN24" s="73">
        <v>0</v>
      </c>
      <c r="EO24" s="73">
        <v>0</v>
      </c>
      <c r="EP24" s="73">
        <v>3.1930000000000001</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10.236000000000001</v>
      </c>
      <c r="GH24" s="73">
        <v>0</v>
      </c>
      <c r="GI24" s="73">
        <v>0</v>
      </c>
      <c r="GJ24" s="73">
        <v>0</v>
      </c>
      <c r="GK24" s="73">
        <v>0</v>
      </c>
      <c r="GL24" s="73">
        <v>0</v>
      </c>
      <c r="GM24" s="73">
        <v>0</v>
      </c>
      <c r="GN24" s="73">
        <v>0</v>
      </c>
      <c r="GO24" s="73">
        <v>4.7690000000000001</v>
      </c>
      <c r="GP24" s="73">
        <v>0</v>
      </c>
      <c r="GQ24" s="73">
        <v>0</v>
      </c>
      <c r="GR24" s="73">
        <v>0</v>
      </c>
      <c r="GS24" s="73">
        <v>0</v>
      </c>
      <c r="GT24" s="73">
        <v>11.731</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240.511</v>
      </c>
      <c r="HL24" s="73">
        <v>0</v>
      </c>
      <c r="HM24" s="73">
        <v>0</v>
      </c>
      <c r="HN24" s="73">
        <v>0</v>
      </c>
      <c r="HO24" s="73">
        <v>0</v>
      </c>
      <c r="HP24" s="73">
        <v>0</v>
      </c>
      <c r="HQ24" s="73">
        <v>0</v>
      </c>
      <c r="HR24" s="73">
        <v>0</v>
      </c>
      <c r="HS24" s="73">
        <v>10.236000000000001</v>
      </c>
      <c r="HT24" s="73">
        <v>0</v>
      </c>
      <c r="HU24" s="73">
        <v>0</v>
      </c>
      <c r="HV24" s="73">
        <v>4.7690000000000001</v>
      </c>
      <c r="HW24" s="73">
        <v>0</v>
      </c>
      <c r="HX24" s="73">
        <v>11.731</v>
      </c>
      <c r="HY24" s="73">
        <v>0</v>
      </c>
      <c r="HZ24" s="73">
        <v>0</v>
      </c>
      <c r="IA24" s="73">
        <v>0</v>
      </c>
      <c r="IB24" s="73">
        <v>0</v>
      </c>
      <c r="IC24" s="73">
        <v>0</v>
      </c>
      <c r="ID24" s="73">
        <v>0</v>
      </c>
      <c r="IE24" s="73">
        <v>0</v>
      </c>
      <c r="IF24" s="73">
        <v>240.511</v>
      </c>
      <c r="IG24" s="73">
        <v>0</v>
      </c>
      <c r="IH24" s="73">
        <v>0</v>
      </c>
      <c r="II24" s="73">
        <v>0</v>
      </c>
      <c r="IJ24" s="73">
        <v>0</v>
      </c>
      <c r="IK24" s="73">
        <v>0</v>
      </c>
      <c r="IL24" s="73">
        <v>0</v>
      </c>
      <c r="IM24" s="73">
        <v>0</v>
      </c>
      <c r="IN24" s="73">
        <v>10.236000000000001</v>
      </c>
      <c r="IO24" s="73">
        <v>0</v>
      </c>
      <c r="IP24" s="73">
        <v>0</v>
      </c>
      <c r="IQ24" s="73">
        <v>4.7690000000000001</v>
      </c>
      <c r="IR24" s="73">
        <v>0</v>
      </c>
      <c r="IS24" s="73">
        <v>11.731</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1</v>
      </c>
      <c r="JK24" s="71">
        <v>0</v>
      </c>
      <c r="JL24" s="71">
        <v>3</v>
      </c>
      <c r="JM24" s="71">
        <v>0</v>
      </c>
      <c r="JN24" s="71">
        <v>1</v>
      </c>
      <c r="JO24" s="71">
        <v>0</v>
      </c>
      <c r="JP24" s="71">
        <v>0</v>
      </c>
      <c r="JQ24" s="71">
        <v>1</v>
      </c>
      <c r="JR24" s="71">
        <v>0</v>
      </c>
      <c r="JS24" s="71">
        <v>0</v>
      </c>
      <c r="JT24" s="71">
        <v>0</v>
      </c>
      <c r="JU24" s="71">
        <v>0</v>
      </c>
      <c r="JV24" s="71">
        <v>0</v>
      </c>
      <c r="JW24" s="71">
        <v>0</v>
      </c>
      <c r="JX24" s="71">
        <v>1</v>
      </c>
      <c r="JY24" s="71">
        <v>0</v>
      </c>
      <c r="JZ24" s="71">
        <v>0</v>
      </c>
      <c r="KA24" s="71">
        <v>0</v>
      </c>
      <c r="KB24" s="71">
        <v>1</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2</v>
      </c>
      <c r="LT24" s="71">
        <v>0</v>
      </c>
      <c r="LU24" s="71">
        <v>0</v>
      </c>
      <c r="LV24" s="71">
        <v>0</v>
      </c>
      <c r="LW24" s="71">
        <v>0</v>
      </c>
      <c r="LX24" s="71">
        <v>0</v>
      </c>
      <c r="LY24" s="71">
        <v>0</v>
      </c>
      <c r="LZ24" s="71">
        <v>0</v>
      </c>
      <c r="MA24" s="71">
        <v>1</v>
      </c>
      <c r="MB24" s="71">
        <v>0</v>
      </c>
      <c r="MC24" s="71">
        <v>0</v>
      </c>
      <c r="MD24" s="71">
        <v>0</v>
      </c>
      <c r="ME24" s="71">
        <v>0</v>
      </c>
      <c r="MF24" s="71">
        <v>1</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1</v>
      </c>
      <c r="NL24" s="71">
        <v>0</v>
      </c>
      <c r="NM24" s="71">
        <v>3</v>
      </c>
      <c r="NN24" s="71">
        <v>0</v>
      </c>
      <c r="NO24" s="71">
        <v>1</v>
      </c>
      <c r="NP24" s="71">
        <v>0</v>
      </c>
      <c r="NQ24" s="71">
        <v>0</v>
      </c>
      <c r="NR24" s="71">
        <v>1</v>
      </c>
      <c r="NS24" s="71">
        <v>0</v>
      </c>
      <c r="NT24" s="71">
        <v>0</v>
      </c>
      <c r="NU24" s="71">
        <v>0</v>
      </c>
      <c r="NV24" s="71">
        <v>0</v>
      </c>
      <c r="NW24" s="71">
        <v>0</v>
      </c>
      <c r="NX24" s="71">
        <v>0</v>
      </c>
      <c r="NY24" s="71">
        <v>1</v>
      </c>
      <c r="NZ24" s="71">
        <v>0</v>
      </c>
      <c r="OA24" s="71">
        <v>0</v>
      </c>
      <c r="OB24" s="71">
        <v>0</v>
      </c>
      <c r="OC24" s="71">
        <v>1</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2</v>
      </c>
      <c r="PU24" s="71">
        <v>0</v>
      </c>
      <c r="PV24" s="71">
        <v>0</v>
      </c>
      <c r="PW24" s="71">
        <v>0</v>
      </c>
      <c r="PX24" s="71">
        <v>0</v>
      </c>
      <c r="PY24" s="71">
        <v>0</v>
      </c>
      <c r="PZ24" s="71">
        <v>0</v>
      </c>
      <c r="QA24" s="71">
        <v>0</v>
      </c>
      <c r="QB24" s="71">
        <v>1</v>
      </c>
      <c r="QC24" s="71">
        <v>0</v>
      </c>
      <c r="QD24" s="71">
        <v>0</v>
      </c>
      <c r="QE24" s="71">
        <v>0</v>
      </c>
      <c r="QF24" s="71">
        <v>0</v>
      </c>
      <c r="QG24" s="71">
        <v>1</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8</v>
      </c>
      <c r="QY24" s="71">
        <v>0</v>
      </c>
      <c r="QZ24" s="71">
        <v>0</v>
      </c>
      <c r="RA24" s="71">
        <v>0</v>
      </c>
      <c r="RB24" s="71">
        <v>0</v>
      </c>
      <c r="RC24" s="71">
        <v>0</v>
      </c>
      <c r="RD24" s="71">
        <v>0</v>
      </c>
      <c r="RE24" s="71">
        <v>0</v>
      </c>
      <c r="RF24" s="71">
        <v>2</v>
      </c>
      <c r="RG24" s="71">
        <v>0</v>
      </c>
      <c r="RH24" s="71">
        <v>0</v>
      </c>
      <c r="RI24" s="71">
        <v>1</v>
      </c>
      <c r="RJ24" s="71">
        <v>0</v>
      </c>
      <c r="RK24" s="71">
        <v>1</v>
      </c>
      <c r="RL24" s="71">
        <v>0</v>
      </c>
      <c r="RM24" s="71">
        <v>0</v>
      </c>
      <c r="RN24" s="71">
        <v>0</v>
      </c>
      <c r="RO24" s="71">
        <v>0</v>
      </c>
      <c r="RP24" s="71">
        <v>0</v>
      </c>
      <c r="RQ24" s="71">
        <v>0</v>
      </c>
      <c r="RR24" s="71">
        <v>0</v>
      </c>
      <c r="RS24" s="71">
        <v>8</v>
      </c>
      <c r="RT24" s="71">
        <v>0</v>
      </c>
      <c r="RU24" s="71">
        <v>0</v>
      </c>
      <c r="RV24" s="71">
        <v>0</v>
      </c>
      <c r="RW24" s="71">
        <v>0</v>
      </c>
      <c r="RX24" s="71">
        <v>0</v>
      </c>
      <c r="RY24" s="71">
        <v>0</v>
      </c>
      <c r="RZ24" s="71">
        <v>0</v>
      </c>
      <c r="SA24" s="71">
        <v>2</v>
      </c>
      <c r="SB24" s="71">
        <v>0</v>
      </c>
      <c r="SC24" s="71">
        <v>0</v>
      </c>
      <c r="SD24" s="71">
        <v>1</v>
      </c>
      <c r="SE24" s="71">
        <v>0</v>
      </c>
      <c r="SF24" s="71">
        <v>1</v>
      </c>
      <c r="SG24" s="71">
        <v>0</v>
      </c>
      <c r="SH24" s="71">
        <v>0</v>
      </c>
    </row>
    <row r="25" spans="1:502">
      <c r="A25" s="16" t="s">
        <v>1753</v>
      </c>
      <c r="B25" s="70">
        <v>17</v>
      </c>
      <c r="C25" s="70">
        <v>17</v>
      </c>
      <c r="D25" s="70">
        <v>1</v>
      </c>
      <c r="E25" s="70">
        <v>2020</v>
      </c>
      <c r="F25" s="70" t="s">
        <v>159</v>
      </c>
      <c r="G25" s="1073" t="s">
        <v>1736</v>
      </c>
      <c r="H25" s="70" t="s">
        <v>1737</v>
      </c>
      <c r="I25" s="1066"/>
      <c r="J25" s="73">
        <v>0</v>
      </c>
      <c r="K25" s="73">
        <v>0</v>
      </c>
      <c r="L25" s="73">
        <v>0</v>
      </c>
      <c r="M25" s="73">
        <v>0</v>
      </c>
      <c r="N25" s="73">
        <v>0</v>
      </c>
      <c r="O25" s="73">
        <v>0</v>
      </c>
      <c r="P25" s="73">
        <v>0</v>
      </c>
      <c r="Q25" s="73">
        <v>0</v>
      </c>
      <c r="R25" s="73">
        <v>0</v>
      </c>
      <c r="S25" s="73">
        <v>0</v>
      </c>
      <c r="T25" s="73">
        <v>0</v>
      </c>
      <c r="U25" s="73">
        <v>0</v>
      </c>
      <c r="V25" s="73">
        <v>0</v>
      </c>
      <c r="W25" s="73">
        <v>2.9460000000000002</v>
      </c>
      <c r="X25" s="73">
        <v>0</v>
      </c>
      <c r="Y25" s="73">
        <v>175.018</v>
      </c>
      <c r="Z25" s="73">
        <v>0</v>
      </c>
      <c r="AA25" s="73">
        <v>8.9220000000000006</v>
      </c>
      <c r="AB25" s="73">
        <v>0</v>
      </c>
      <c r="AC25" s="73">
        <v>0</v>
      </c>
      <c r="AD25" s="73">
        <v>2.6040000000000001</v>
      </c>
      <c r="AE25" s="73">
        <v>0</v>
      </c>
      <c r="AF25" s="73">
        <v>0</v>
      </c>
      <c r="AG25" s="73">
        <v>0</v>
      </c>
      <c r="AH25" s="73">
        <v>0</v>
      </c>
      <c r="AI25" s="73">
        <v>0</v>
      </c>
      <c r="AJ25" s="73">
        <v>0</v>
      </c>
      <c r="AK25" s="73">
        <v>11.255000000000001</v>
      </c>
      <c r="AL25" s="73">
        <v>0</v>
      </c>
      <c r="AM25" s="73">
        <v>0</v>
      </c>
      <c r="AN25" s="73">
        <v>0</v>
      </c>
      <c r="AO25" s="73">
        <v>2.395</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7.8029999999999999</v>
      </c>
      <c r="CG25" s="73">
        <v>0</v>
      </c>
      <c r="CH25" s="73">
        <v>0</v>
      </c>
      <c r="CI25" s="73">
        <v>0</v>
      </c>
      <c r="CJ25" s="73">
        <v>0</v>
      </c>
      <c r="CK25" s="73">
        <v>0</v>
      </c>
      <c r="CL25" s="73">
        <v>0</v>
      </c>
      <c r="CM25" s="73">
        <v>0</v>
      </c>
      <c r="CN25" s="73">
        <v>4.0049999999999999</v>
      </c>
      <c r="CO25" s="73">
        <v>0</v>
      </c>
      <c r="CP25" s="73">
        <v>0</v>
      </c>
      <c r="CQ25" s="73">
        <v>0</v>
      </c>
      <c r="CR25" s="73">
        <v>0</v>
      </c>
      <c r="CS25" s="73">
        <v>3.2090000000000001</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2.9460000000000002</v>
      </c>
      <c r="DY25" s="73">
        <v>0</v>
      </c>
      <c r="DZ25" s="73">
        <v>175.018</v>
      </c>
      <c r="EA25" s="73">
        <v>0</v>
      </c>
      <c r="EB25" s="73">
        <v>8.9220000000000006</v>
      </c>
      <c r="EC25" s="73">
        <v>0</v>
      </c>
      <c r="ED25" s="73">
        <v>0</v>
      </c>
      <c r="EE25" s="73">
        <v>2.6040000000000001</v>
      </c>
      <c r="EF25" s="73">
        <v>0</v>
      </c>
      <c r="EG25" s="73">
        <v>0</v>
      </c>
      <c r="EH25" s="73">
        <v>0</v>
      </c>
      <c r="EI25" s="73">
        <v>0</v>
      </c>
      <c r="EJ25" s="73">
        <v>0</v>
      </c>
      <c r="EK25" s="73">
        <v>0</v>
      </c>
      <c r="EL25" s="73">
        <v>11.255000000000001</v>
      </c>
      <c r="EM25" s="73">
        <v>0</v>
      </c>
      <c r="EN25" s="73">
        <v>0</v>
      </c>
      <c r="EO25" s="73">
        <v>0</v>
      </c>
      <c r="EP25" s="73">
        <v>2.395</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7.8029999999999999</v>
      </c>
      <c r="GH25" s="73">
        <v>0</v>
      </c>
      <c r="GI25" s="73">
        <v>0</v>
      </c>
      <c r="GJ25" s="73">
        <v>0</v>
      </c>
      <c r="GK25" s="73">
        <v>0</v>
      </c>
      <c r="GL25" s="73">
        <v>0</v>
      </c>
      <c r="GM25" s="73">
        <v>0</v>
      </c>
      <c r="GN25" s="73">
        <v>0</v>
      </c>
      <c r="GO25" s="73">
        <v>4.0049999999999999</v>
      </c>
      <c r="GP25" s="73">
        <v>0</v>
      </c>
      <c r="GQ25" s="73">
        <v>0</v>
      </c>
      <c r="GR25" s="73">
        <v>0</v>
      </c>
      <c r="GS25" s="73">
        <v>0</v>
      </c>
      <c r="GT25" s="73">
        <v>3.2090000000000001</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203.14</v>
      </c>
      <c r="HL25" s="73">
        <v>0</v>
      </c>
      <c r="HM25" s="73">
        <v>0</v>
      </c>
      <c r="HN25" s="73">
        <v>0</v>
      </c>
      <c r="HO25" s="73">
        <v>0</v>
      </c>
      <c r="HP25" s="73">
        <v>0</v>
      </c>
      <c r="HQ25" s="73">
        <v>0</v>
      </c>
      <c r="HR25" s="73">
        <v>0</v>
      </c>
      <c r="HS25" s="73">
        <v>7.8029999999999999</v>
      </c>
      <c r="HT25" s="73">
        <v>0</v>
      </c>
      <c r="HU25" s="73">
        <v>0</v>
      </c>
      <c r="HV25" s="73">
        <v>4.0049999999999999</v>
      </c>
      <c r="HW25" s="73">
        <v>0</v>
      </c>
      <c r="HX25" s="73">
        <v>3.2090000000000001</v>
      </c>
      <c r="HY25" s="73">
        <v>0</v>
      </c>
      <c r="HZ25" s="73">
        <v>0</v>
      </c>
      <c r="IA25" s="73">
        <v>0</v>
      </c>
      <c r="IB25" s="73">
        <v>0</v>
      </c>
      <c r="IC25" s="73">
        <v>0</v>
      </c>
      <c r="ID25" s="73">
        <v>0</v>
      </c>
      <c r="IE25" s="73">
        <v>0</v>
      </c>
      <c r="IF25" s="73">
        <v>203.14</v>
      </c>
      <c r="IG25" s="73">
        <v>0</v>
      </c>
      <c r="IH25" s="73">
        <v>0</v>
      </c>
      <c r="II25" s="73">
        <v>0</v>
      </c>
      <c r="IJ25" s="73">
        <v>0</v>
      </c>
      <c r="IK25" s="73">
        <v>0</v>
      </c>
      <c r="IL25" s="73">
        <v>0</v>
      </c>
      <c r="IM25" s="73">
        <v>0</v>
      </c>
      <c r="IN25" s="73">
        <v>7.8029999999999999</v>
      </c>
      <c r="IO25" s="73">
        <v>0</v>
      </c>
      <c r="IP25" s="73">
        <v>0</v>
      </c>
      <c r="IQ25" s="73">
        <v>4.0049999999999999</v>
      </c>
      <c r="IR25" s="73">
        <v>0</v>
      </c>
      <c r="IS25" s="73">
        <v>3.2090000000000001</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1</v>
      </c>
      <c r="JK25" s="71">
        <v>0</v>
      </c>
      <c r="JL25" s="71">
        <v>3</v>
      </c>
      <c r="JM25" s="71">
        <v>0</v>
      </c>
      <c r="JN25" s="71">
        <v>2</v>
      </c>
      <c r="JO25" s="71">
        <v>0</v>
      </c>
      <c r="JP25" s="71">
        <v>0</v>
      </c>
      <c r="JQ25" s="71">
        <v>1</v>
      </c>
      <c r="JR25" s="71">
        <v>0</v>
      </c>
      <c r="JS25" s="71">
        <v>0</v>
      </c>
      <c r="JT25" s="71">
        <v>0</v>
      </c>
      <c r="JU25" s="71">
        <v>0</v>
      </c>
      <c r="JV25" s="71">
        <v>0</v>
      </c>
      <c r="JW25" s="71">
        <v>0</v>
      </c>
      <c r="JX25" s="71">
        <v>1</v>
      </c>
      <c r="JY25" s="71">
        <v>0</v>
      </c>
      <c r="JZ25" s="71">
        <v>0</v>
      </c>
      <c r="KA25" s="71">
        <v>0</v>
      </c>
      <c r="KB25" s="71">
        <v>1</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2</v>
      </c>
      <c r="LT25" s="71">
        <v>0</v>
      </c>
      <c r="LU25" s="71">
        <v>0</v>
      </c>
      <c r="LV25" s="71">
        <v>0</v>
      </c>
      <c r="LW25" s="71">
        <v>0</v>
      </c>
      <c r="LX25" s="71">
        <v>0</v>
      </c>
      <c r="LY25" s="71">
        <v>0</v>
      </c>
      <c r="LZ25" s="71">
        <v>0</v>
      </c>
      <c r="MA25" s="71">
        <v>1</v>
      </c>
      <c r="MB25" s="71">
        <v>0</v>
      </c>
      <c r="MC25" s="71">
        <v>0</v>
      </c>
      <c r="MD25" s="71">
        <v>0</v>
      </c>
      <c r="ME25" s="71">
        <v>0</v>
      </c>
      <c r="MF25" s="71">
        <v>1</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1</v>
      </c>
      <c r="NL25" s="71">
        <v>0</v>
      </c>
      <c r="NM25" s="71">
        <v>3</v>
      </c>
      <c r="NN25" s="71">
        <v>0</v>
      </c>
      <c r="NO25" s="71">
        <v>2</v>
      </c>
      <c r="NP25" s="71">
        <v>0</v>
      </c>
      <c r="NQ25" s="71">
        <v>0</v>
      </c>
      <c r="NR25" s="71">
        <v>1</v>
      </c>
      <c r="NS25" s="71">
        <v>0</v>
      </c>
      <c r="NT25" s="71">
        <v>0</v>
      </c>
      <c r="NU25" s="71">
        <v>0</v>
      </c>
      <c r="NV25" s="71">
        <v>0</v>
      </c>
      <c r="NW25" s="71">
        <v>0</v>
      </c>
      <c r="NX25" s="71">
        <v>0</v>
      </c>
      <c r="NY25" s="71">
        <v>1</v>
      </c>
      <c r="NZ25" s="71">
        <v>0</v>
      </c>
      <c r="OA25" s="71">
        <v>0</v>
      </c>
      <c r="OB25" s="71">
        <v>0</v>
      </c>
      <c r="OC25" s="71">
        <v>1</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2</v>
      </c>
      <c r="PU25" s="71">
        <v>0</v>
      </c>
      <c r="PV25" s="71">
        <v>0</v>
      </c>
      <c r="PW25" s="71">
        <v>0</v>
      </c>
      <c r="PX25" s="71">
        <v>0</v>
      </c>
      <c r="PY25" s="71">
        <v>0</v>
      </c>
      <c r="PZ25" s="71">
        <v>0</v>
      </c>
      <c r="QA25" s="71">
        <v>0</v>
      </c>
      <c r="QB25" s="71">
        <v>1</v>
      </c>
      <c r="QC25" s="71">
        <v>0</v>
      </c>
      <c r="QD25" s="71">
        <v>0</v>
      </c>
      <c r="QE25" s="71">
        <v>0</v>
      </c>
      <c r="QF25" s="71">
        <v>0</v>
      </c>
      <c r="QG25" s="71">
        <v>1</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9</v>
      </c>
      <c r="QY25" s="71">
        <v>0</v>
      </c>
      <c r="QZ25" s="71">
        <v>0</v>
      </c>
      <c r="RA25" s="71">
        <v>0</v>
      </c>
      <c r="RB25" s="71">
        <v>0</v>
      </c>
      <c r="RC25" s="71">
        <v>0</v>
      </c>
      <c r="RD25" s="71">
        <v>0</v>
      </c>
      <c r="RE25" s="71">
        <v>0</v>
      </c>
      <c r="RF25" s="71">
        <v>2</v>
      </c>
      <c r="RG25" s="71">
        <v>0</v>
      </c>
      <c r="RH25" s="71">
        <v>0</v>
      </c>
      <c r="RI25" s="71">
        <v>1</v>
      </c>
      <c r="RJ25" s="71">
        <v>0</v>
      </c>
      <c r="RK25" s="71">
        <v>1</v>
      </c>
      <c r="RL25" s="71">
        <v>0</v>
      </c>
      <c r="RM25" s="71">
        <v>0</v>
      </c>
      <c r="RN25" s="71">
        <v>0</v>
      </c>
      <c r="RO25" s="71">
        <v>0</v>
      </c>
      <c r="RP25" s="71">
        <v>0</v>
      </c>
      <c r="RQ25" s="71">
        <v>0</v>
      </c>
      <c r="RR25" s="71">
        <v>0</v>
      </c>
      <c r="RS25" s="71">
        <v>9</v>
      </c>
      <c r="RT25" s="71">
        <v>0</v>
      </c>
      <c r="RU25" s="71">
        <v>0</v>
      </c>
      <c r="RV25" s="71">
        <v>0</v>
      </c>
      <c r="RW25" s="71">
        <v>0</v>
      </c>
      <c r="RX25" s="71">
        <v>0</v>
      </c>
      <c r="RY25" s="71">
        <v>0</v>
      </c>
      <c r="RZ25" s="71">
        <v>0</v>
      </c>
      <c r="SA25" s="71">
        <v>2</v>
      </c>
      <c r="SB25" s="71">
        <v>0</v>
      </c>
      <c r="SC25" s="71">
        <v>0</v>
      </c>
      <c r="SD25" s="71">
        <v>1</v>
      </c>
      <c r="SE25" s="71">
        <v>0</v>
      </c>
      <c r="SF25" s="71">
        <v>1</v>
      </c>
      <c r="SG25" s="71">
        <v>0</v>
      </c>
      <c r="SH25" s="71">
        <v>0</v>
      </c>
    </row>
    <row r="26" spans="1:502">
      <c r="A26" s="16" t="s">
        <v>1754</v>
      </c>
      <c r="B26" s="70">
        <v>18</v>
      </c>
      <c r="C26" s="70">
        <v>18</v>
      </c>
      <c r="D26" s="70">
        <v>1</v>
      </c>
      <c r="E26" s="70">
        <v>2021</v>
      </c>
      <c r="F26" s="70" t="s">
        <v>160</v>
      </c>
      <c r="G26" s="1073" t="s">
        <v>1736</v>
      </c>
      <c r="H26" s="70" t="s">
        <v>1737</v>
      </c>
      <c r="I26" s="1066"/>
      <c r="J26" s="73">
        <v>0</v>
      </c>
      <c r="K26" s="73">
        <v>0</v>
      </c>
      <c r="L26" s="73">
        <v>0</v>
      </c>
      <c r="M26" s="73">
        <v>0</v>
      </c>
      <c r="N26" s="73">
        <v>0</v>
      </c>
      <c r="O26" s="73">
        <v>0</v>
      </c>
      <c r="P26" s="73">
        <v>0</v>
      </c>
      <c r="Q26" s="73">
        <v>0</v>
      </c>
      <c r="R26" s="73">
        <v>0</v>
      </c>
      <c r="S26" s="73">
        <v>0</v>
      </c>
      <c r="T26" s="73">
        <v>0</v>
      </c>
      <c r="U26" s="73">
        <v>0</v>
      </c>
      <c r="V26" s="73">
        <v>0</v>
      </c>
      <c r="W26" s="73">
        <v>4.056</v>
      </c>
      <c r="X26" s="73">
        <v>0</v>
      </c>
      <c r="Y26" s="73">
        <v>198.22499999999999</v>
      </c>
      <c r="Z26" s="73">
        <v>0</v>
      </c>
      <c r="AA26" s="73">
        <v>13.702999999999999</v>
      </c>
      <c r="AB26" s="73">
        <v>0</v>
      </c>
      <c r="AC26" s="73">
        <v>0</v>
      </c>
      <c r="AD26" s="73">
        <v>3.556</v>
      </c>
      <c r="AE26" s="73">
        <v>0</v>
      </c>
      <c r="AF26" s="73">
        <v>0</v>
      </c>
      <c r="AG26" s="73">
        <v>0</v>
      </c>
      <c r="AH26" s="73">
        <v>0</v>
      </c>
      <c r="AI26" s="73">
        <v>0</v>
      </c>
      <c r="AJ26" s="73">
        <v>0</v>
      </c>
      <c r="AK26" s="73">
        <v>18.763000000000002</v>
      </c>
      <c r="AL26" s="73">
        <v>0</v>
      </c>
      <c r="AM26" s="73">
        <v>0</v>
      </c>
      <c r="AN26" s="73">
        <v>0</v>
      </c>
      <c r="AO26" s="73">
        <v>3.581</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10.429</v>
      </c>
      <c r="CG26" s="73">
        <v>0</v>
      </c>
      <c r="CH26" s="73">
        <v>0</v>
      </c>
      <c r="CI26" s="73">
        <v>0</v>
      </c>
      <c r="CJ26" s="73">
        <v>0</v>
      </c>
      <c r="CK26" s="73">
        <v>0</v>
      </c>
      <c r="CL26" s="73">
        <v>0</v>
      </c>
      <c r="CM26" s="73">
        <v>0</v>
      </c>
      <c r="CN26" s="73">
        <v>5.2549999999999999</v>
      </c>
      <c r="CO26" s="73">
        <v>0</v>
      </c>
      <c r="CP26" s="73">
        <v>0</v>
      </c>
      <c r="CQ26" s="73">
        <v>0</v>
      </c>
      <c r="CR26" s="73">
        <v>0</v>
      </c>
      <c r="CS26" s="73">
        <v>10.561</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4.056</v>
      </c>
      <c r="DY26" s="73">
        <v>0</v>
      </c>
      <c r="DZ26" s="73">
        <v>198.22499999999999</v>
      </c>
      <c r="EA26" s="73">
        <v>0</v>
      </c>
      <c r="EB26" s="73">
        <v>13.702999999999999</v>
      </c>
      <c r="EC26" s="73">
        <v>0</v>
      </c>
      <c r="ED26" s="73">
        <v>0</v>
      </c>
      <c r="EE26" s="73">
        <v>3.556</v>
      </c>
      <c r="EF26" s="73">
        <v>0</v>
      </c>
      <c r="EG26" s="73">
        <v>0</v>
      </c>
      <c r="EH26" s="73">
        <v>0</v>
      </c>
      <c r="EI26" s="73">
        <v>0</v>
      </c>
      <c r="EJ26" s="73">
        <v>0</v>
      </c>
      <c r="EK26" s="73">
        <v>0</v>
      </c>
      <c r="EL26" s="73">
        <v>18.763000000000002</v>
      </c>
      <c r="EM26" s="73">
        <v>0</v>
      </c>
      <c r="EN26" s="73">
        <v>0</v>
      </c>
      <c r="EO26" s="73">
        <v>0</v>
      </c>
      <c r="EP26" s="73">
        <v>3.581</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10.429</v>
      </c>
      <c r="GH26" s="73">
        <v>0</v>
      </c>
      <c r="GI26" s="73">
        <v>0</v>
      </c>
      <c r="GJ26" s="73">
        <v>0</v>
      </c>
      <c r="GK26" s="73">
        <v>0</v>
      </c>
      <c r="GL26" s="73">
        <v>0</v>
      </c>
      <c r="GM26" s="73">
        <v>0</v>
      </c>
      <c r="GN26" s="73">
        <v>0</v>
      </c>
      <c r="GO26" s="73">
        <v>5.2549999999999999</v>
      </c>
      <c r="GP26" s="73">
        <v>0</v>
      </c>
      <c r="GQ26" s="73">
        <v>0</v>
      </c>
      <c r="GR26" s="73">
        <v>0</v>
      </c>
      <c r="GS26" s="73">
        <v>0</v>
      </c>
      <c r="GT26" s="73">
        <v>10.561</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241.88399999999999</v>
      </c>
      <c r="HL26" s="73">
        <v>0</v>
      </c>
      <c r="HM26" s="73">
        <v>0</v>
      </c>
      <c r="HN26" s="73">
        <v>0</v>
      </c>
      <c r="HO26" s="73">
        <v>0</v>
      </c>
      <c r="HP26" s="73">
        <v>0</v>
      </c>
      <c r="HQ26" s="73">
        <v>0</v>
      </c>
      <c r="HR26" s="73">
        <v>0</v>
      </c>
      <c r="HS26" s="73">
        <v>10.429</v>
      </c>
      <c r="HT26" s="73">
        <v>0</v>
      </c>
      <c r="HU26" s="73">
        <v>0</v>
      </c>
      <c r="HV26" s="73">
        <v>5.2549999999999999</v>
      </c>
      <c r="HW26" s="73">
        <v>0</v>
      </c>
      <c r="HX26" s="73">
        <v>10.561</v>
      </c>
      <c r="HY26" s="73">
        <v>0</v>
      </c>
      <c r="HZ26" s="73">
        <v>0</v>
      </c>
      <c r="IA26" s="73">
        <v>0</v>
      </c>
      <c r="IB26" s="73">
        <v>0</v>
      </c>
      <c r="IC26" s="73">
        <v>0</v>
      </c>
      <c r="ID26" s="73">
        <v>0</v>
      </c>
      <c r="IE26" s="73">
        <v>0</v>
      </c>
      <c r="IF26" s="73">
        <v>241.88399999999999</v>
      </c>
      <c r="IG26" s="73">
        <v>0</v>
      </c>
      <c r="IH26" s="73">
        <v>0</v>
      </c>
      <c r="II26" s="73">
        <v>0</v>
      </c>
      <c r="IJ26" s="73">
        <v>0</v>
      </c>
      <c r="IK26" s="73">
        <v>0</v>
      </c>
      <c r="IL26" s="73">
        <v>0</v>
      </c>
      <c r="IM26" s="73">
        <v>0</v>
      </c>
      <c r="IN26" s="73">
        <v>10.429</v>
      </c>
      <c r="IO26" s="73">
        <v>0</v>
      </c>
      <c r="IP26" s="73">
        <v>0</v>
      </c>
      <c r="IQ26" s="73">
        <v>5.2549999999999999</v>
      </c>
      <c r="IR26" s="73">
        <v>0</v>
      </c>
      <c r="IS26" s="73">
        <v>10.561</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1</v>
      </c>
      <c r="JK26" s="71">
        <v>0</v>
      </c>
      <c r="JL26" s="71">
        <v>3</v>
      </c>
      <c r="JM26" s="71">
        <v>0</v>
      </c>
      <c r="JN26" s="71">
        <v>2</v>
      </c>
      <c r="JO26" s="71">
        <v>0</v>
      </c>
      <c r="JP26" s="71">
        <v>0</v>
      </c>
      <c r="JQ26" s="71">
        <v>1</v>
      </c>
      <c r="JR26" s="71">
        <v>0</v>
      </c>
      <c r="JS26" s="71">
        <v>0</v>
      </c>
      <c r="JT26" s="71">
        <v>0</v>
      </c>
      <c r="JU26" s="71">
        <v>0</v>
      </c>
      <c r="JV26" s="71">
        <v>0</v>
      </c>
      <c r="JW26" s="71">
        <v>0</v>
      </c>
      <c r="JX26" s="71">
        <v>1</v>
      </c>
      <c r="JY26" s="71">
        <v>0</v>
      </c>
      <c r="JZ26" s="71">
        <v>0</v>
      </c>
      <c r="KA26" s="71">
        <v>0</v>
      </c>
      <c r="KB26" s="71">
        <v>1</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2</v>
      </c>
      <c r="LT26" s="71">
        <v>0</v>
      </c>
      <c r="LU26" s="71">
        <v>0</v>
      </c>
      <c r="LV26" s="71">
        <v>0</v>
      </c>
      <c r="LW26" s="71">
        <v>0</v>
      </c>
      <c r="LX26" s="71">
        <v>0</v>
      </c>
      <c r="LY26" s="71">
        <v>0</v>
      </c>
      <c r="LZ26" s="71">
        <v>0</v>
      </c>
      <c r="MA26" s="71">
        <v>1</v>
      </c>
      <c r="MB26" s="71">
        <v>0</v>
      </c>
      <c r="MC26" s="71">
        <v>0</v>
      </c>
      <c r="MD26" s="71">
        <v>0</v>
      </c>
      <c r="ME26" s="71">
        <v>0</v>
      </c>
      <c r="MF26" s="71">
        <v>1</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1</v>
      </c>
      <c r="NL26" s="71">
        <v>0</v>
      </c>
      <c r="NM26" s="71">
        <v>3</v>
      </c>
      <c r="NN26" s="71">
        <v>0</v>
      </c>
      <c r="NO26" s="71">
        <v>2</v>
      </c>
      <c r="NP26" s="71">
        <v>0</v>
      </c>
      <c r="NQ26" s="71">
        <v>0</v>
      </c>
      <c r="NR26" s="71">
        <v>1</v>
      </c>
      <c r="NS26" s="71">
        <v>0</v>
      </c>
      <c r="NT26" s="71">
        <v>0</v>
      </c>
      <c r="NU26" s="71">
        <v>0</v>
      </c>
      <c r="NV26" s="71">
        <v>0</v>
      </c>
      <c r="NW26" s="71">
        <v>0</v>
      </c>
      <c r="NX26" s="71">
        <v>0</v>
      </c>
      <c r="NY26" s="71">
        <v>1</v>
      </c>
      <c r="NZ26" s="71">
        <v>0</v>
      </c>
      <c r="OA26" s="71">
        <v>0</v>
      </c>
      <c r="OB26" s="71">
        <v>0</v>
      </c>
      <c r="OC26" s="71">
        <v>1</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2</v>
      </c>
      <c r="PU26" s="71">
        <v>0</v>
      </c>
      <c r="PV26" s="71">
        <v>0</v>
      </c>
      <c r="PW26" s="71">
        <v>0</v>
      </c>
      <c r="PX26" s="71">
        <v>0</v>
      </c>
      <c r="PY26" s="71">
        <v>0</v>
      </c>
      <c r="PZ26" s="71">
        <v>0</v>
      </c>
      <c r="QA26" s="71">
        <v>0</v>
      </c>
      <c r="QB26" s="71">
        <v>1</v>
      </c>
      <c r="QC26" s="71">
        <v>0</v>
      </c>
      <c r="QD26" s="71">
        <v>0</v>
      </c>
      <c r="QE26" s="71">
        <v>0</v>
      </c>
      <c r="QF26" s="71">
        <v>0</v>
      </c>
      <c r="QG26" s="71">
        <v>1</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9</v>
      </c>
      <c r="QY26" s="71">
        <v>0</v>
      </c>
      <c r="QZ26" s="71">
        <v>0</v>
      </c>
      <c r="RA26" s="71">
        <v>0</v>
      </c>
      <c r="RB26" s="71">
        <v>0</v>
      </c>
      <c r="RC26" s="71">
        <v>0</v>
      </c>
      <c r="RD26" s="71">
        <v>0</v>
      </c>
      <c r="RE26" s="71">
        <v>0</v>
      </c>
      <c r="RF26" s="71">
        <v>2</v>
      </c>
      <c r="RG26" s="71">
        <v>0</v>
      </c>
      <c r="RH26" s="71">
        <v>0</v>
      </c>
      <c r="RI26" s="71">
        <v>1</v>
      </c>
      <c r="RJ26" s="71">
        <v>0</v>
      </c>
      <c r="RK26" s="71">
        <v>1</v>
      </c>
      <c r="RL26" s="71">
        <v>0</v>
      </c>
      <c r="RM26" s="71">
        <v>0</v>
      </c>
      <c r="RN26" s="71">
        <v>0</v>
      </c>
      <c r="RO26" s="71">
        <v>0</v>
      </c>
      <c r="RP26" s="71">
        <v>0</v>
      </c>
      <c r="RQ26" s="71">
        <v>0</v>
      </c>
      <c r="RR26" s="71">
        <v>0</v>
      </c>
      <c r="RS26" s="71">
        <v>9</v>
      </c>
      <c r="RT26" s="71">
        <v>0</v>
      </c>
      <c r="RU26" s="71">
        <v>0</v>
      </c>
      <c r="RV26" s="71">
        <v>0</v>
      </c>
      <c r="RW26" s="71">
        <v>0</v>
      </c>
      <c r="RX26" s="71">
        <v>0</v>
      </c>
      <c r="RY26" s="71">
        <v>0</v>
      </c>
      <c r="RZ26" s="71">
        <v>0</v>
      </c>
      <c r="SA26" s="71">
        <v>2</v>
      </c>
      <c r="SB26" s="71">
        <v>0</v>
      </c>
      <c r="SC26" s="71">
        <v>0</v>
      </c>
      <c r="SD26" s="71">
        <v>1</v>
      </c>
      <c r="SE26" s="71">
        <v>0</v>
      </c>
      <c r="SF26" s="71">
        <v>1</v>
      </c>
      <c r="SG26" s="71">
        <v>0</v>
      </c>
      <c r="SH26" s="71">
        <v>0</v>
      </c>
    </row>
    <row r="27" spans="1:502">
      <c r="A27" s="16" t="s">
        <v>1755</v>
      </c>
      <c r="B27" s="70">
        <v>19</v>
      </c>
      <c r="C27" s="70">
        <v>19</v>
      </c>
      <c r="D27" s="70">
        <v>1</v>
      </c>
      <c r="E27" s="70">
        <v>2022</v>
      </c>
      <c r="F27" s="70" t="s">
        <v>161</v>
      </c>
      <c r="G27" s="1073" t="s">
        <v>1736</v>
      </c>
      <c r="H27" s="70" t="s">
        <v>1737</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1756</v>
      </c>
      <c r="B28" s="70">
        <v>20</v>
      </c>
      <c r="C28" s="70">
        <v>20</v>
      </c>
      <c r="D28" s="70">
        <v>1</v>
      </c>
      <c r="E28" s="70">
        <v>2023</v>
      </c>
      <c r="F28" s="70" t="s">
        <v>1539</v>
      </c>
      <c r="G28" s="1073" t="s">
        <v>1736</v>
      </c>
      <c r="H28" s="70" t="s">
        <v>1737</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1757</v>
      </c>
      <c r="B29" s="70">
        <v>21</v>
      </c>
      <c r="C29" s="70">
        <v>21</v>
      </c>
      <c r="D29" s="70">
        <v>1</v>
      </c>
      <c r="E29" s="70">
        <v>2024</v>
      </c>
      <c r="F29" s="70" t="s">
        <v>1554</v>
      </c>
      <c r="G29" s="1073" t="s">
        <v>1736</v>
      </c>
      <c r="H29" s="70" t="s">
        <v>1737</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2410</v>
      </c>
      <c r="B30" s="70">
        <v>22</v>
      </c>
      <c r="C30" s="70">
        <v>22</v>
      </c>
      <c r="D30" s="70">
        <v>1</v>
      </c>
      <c r="E30" s="70">
        <v>2025</v>
      </c>
      <c r="F30" s="70" t="s">
        <v>1556</v>
      </c>
      <c r="G30" s="1073" t="s">
        <v>1736</v>
      </c>
      <c r="H30" s="70" t="s">
        <v>1737</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2411</v>
      </c>
      <c r="B31" s="70">
        <v>23</v>
      </c>
      <c r="C31" s="70">
        <v>23</v>
      </c>
      <c r="D31" s="70">
        <v>1</v>
      </c>
      <c r="E31" s="70">
        <v>2026</v>
      </c>
      <c r="F31" s="70" t="s">
        <v>1557</v>
      </c>
      <c r="G31" s="1073" t="s">
        <v>1736</v>
      </c>
      <c r="H31" s="70" t="s">
        <v>1737</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2412</v>
      </c>
      <c r="B32" s="70">
        <v>24</v>
      </c>
      <c r="C32" s="70">
        <v>24</v>
      </c>
      <c r="D32" s="70">
        <v>1</v>
      </c>
      <c r="E32" s="70">
        <v>2027</v>
      </c>
      <c r="F32" s="70" t="s">
        <v>1558</v>
      </c>
      <c r="G32" s="1073" t="s">
        <v>1736</v>
      </c>
      <c r="H32" s="70" t="s">
        <v>1737</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2413</v>
      </c>
      <c r="B33" s="70">
        <v>25</v>
      </c>
      <c r="C33" s="70">
        <v>25</v>
      </c>
      <c r="D33" s="70">
        <v>1</v>
      </c>
      <c r="E33" s="70">
        <v>2028</v>
      </c>
      <c r="F33" s="70" t="s">
        <v>1559</v>
      </c>
      <c r="G33" s="1073" t="s">
        <v>1736</v>
      </c>
      <c r="H33" s="70" t="s">
        <v>1737</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2414</v>
      </c>
      <c r="B34" s="70">
        <v>26</v>
      </c>
      <c r="C34" s="70">
        <v>26</v>
      </c>
      <c r="D34" s="70">
        <v>1</v>
      </c>
      <c r="E34" s="70">
        <v>2029</v>
      </c>
      <c r="F34" s="70" t="s">
        <v>1560</v>
      </c>
      <c r="G34" s="1073" t="s">
        <v>1736</v>
      </c>
      <c r="H34" s="70" t="s">
        <v>1737</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2415</v>
      </c>
      <c r="B35" s="70">
        <v>27</v>
      </c>
      <c r="C35" s="70">
        <v>27</v>
      </c>
      <c r="D35" s="70">
        <v>1</v>
      </c>
      <c r="E35" s="70">
        <v>2030</v>
      </c>
      <c r="F35" s="70" t="s">
        <v>1561</v>
      </c>
      <c r="G35" s="1073" t="s">
        <v>1736</v>
      </c>
      <c r="H35" s="70" t="s">
        <v>1737</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1626</v>
      </c>
      <c r="AE4" s="1058" t="s">
        <v>1626</v>
      </c>
      <c r="AF4" s="1058" t="s">
        <v>1626</v>
      </c>
      <c r="AG4" s="1058" t="s">
        <v>1626</v>
      </c>
      <c r="AH4" s="1058" t="s">
        <v>1626</v>
      </c>
      <c r="AI4" s="1058" t="s">
        <v>1626</v>
      </c>
      <c r="AJ4" s="1058" t="s">
        <v>1626</v>
      </c>
      <c r="AK4" s="1058" t="s">
        <v>1626</v>
      </c>
      <c r="AL4" s="1058" t="s">
        <v>1626</v>
      </c>
      <c r="AM4" s="1058" t="s">
        <v>1626</v>
      </c>
      <c r="AN4" s="1058" t="s">
        <v>1626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2378</v>
      </c>
      <c r="B10" s="70">
        <v>2</v>
      </c>
      <c r="C10" s="70">
        <v>18</v>
      </c>
      <c r="D10" s="70">
        <v>2</v>
      </c>
      <c r="E10" s="70">
        <v>2024</v>
      </c>
      <c r="F10" s="70" t="s">
        <v>1554</v>
      </c>
      <c r="G10" s="1073" t="s">
        <v>2375</v>
      </c>
      <c r="H10" s="70" t="s">
        <v>2376</v>
      </c>
      <c r="I10" s="1066"/>
      <c r="J10" s="73">
        <v>132357</v>
      </c>
      <c r="K10" s="71">
        <v>185726602</v>
      </c>
      <c r="L10" s="71">
        <v>40955</v>
      </c>
      <c r="M10" s="71">
        <v>57304712</v>
      </c>
      <c r="N10" s="71">
        <v>0</v>
      </c>
      <c r="O10" s="71">
        <v>0</v>
      </c>
      <c r="P10" s="71">
        <v>0</v>
      </c>
      <c r="Q10" s="71">
        <v>0</v>
      </c>
      <c r="R10" s="71">
        <v>0</v>
      </c>
      <c r="S10" s="71">
        <v>0</v>
      </c>
      <c r="T10" s="71">
        <v>0</v>
      </c>
      <c r="U10" s="71">
        <v>0</v>
      </c>
      <c r="V10" s="71">
        <v>0</v>
      </c>
      <c r="W10" s="71">
        <v>0</v>
      </c>
      <c r="X10" s="71">
        <v>0</v>
      </c>
      <c r="Y10" s="71">
        <v>0</v>
      </c>
      <c r="Z10" s="71">
        <v>243031314</v>
      </c>
      <c r="AA10" s="71">
        <v>274495892</v>
      </c>
      <c r="AB10" s="71">
        <v>1779188633</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1659</v>
      </c>
      <c r="B11" s="70">
        <v>3</v>
      </c>
      <c r="C11" s="70">
        <v>18</v>
      </c>
      <c r="D11" s="70">
        <v>3</v>
      </c>
      <c r="E11" s="70">
        <v>2024</v>
      </c>
      <c r="F11" s="70" t="s">
        <v>1554</v>
      </c>
      <c r="G11" s="1073" t="s">
        <v>1656</v>
      </c>
      <c r="H11" s="70" t="s">
        <v>1657</v>
      </c>
      <c r="I11" s="1066"/>
      <c r="J11" s="73">
        <v>417581</v>
      </c>
      <c r="K11" s="71">
        <v>596455251.00000012</v>
      </c>
      <c r="L11" s="71">
        <v>1037012</v>
      </c>
      <c r="M11" s="71">
        <v>1475458987</v>
      </c>
      <c r="N11" s="71">
        <v>114600</v>
      </c>
      <c r="O11" s="71">
        <v>306099815</v>
      </c>
      <c r="P11" s="71">
        <v>143</v>
      </c>
      <c r="Q11" s="71">
        <v>791096.99999999988</v>
      </c>
      <c r="R11" s="71">
        <v>0</v>
      </c>
      <c r="S11" s="71">
        <v>0</v>
      </c>
      <c r="T11" s="71">
        <v>0</v>
      </c>
      <c r="U11" s="71">
        <v>0</v>
      </c>
      <c r="V11" s="71">
        <v>0</v>
      </c>
      <c r="W11" s="71">
        <v>0</v>
      </c>
      <c r="X11" s="71">
        <v>0</v>
      </c>
      <c r="Y11" s="71">
        <v>0</v>
      </c>
      <c r="Z11" s="71">
        <v>2378805150.0000005</v>
      </c>
      <c r="AA11" s="71">
        <v>833389859</v>
      </c>
      <c r="AB11" s="71">
        <v>4242898369.0000005</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2386</v>
      </c>
      <c r="B12" s="70">
        <v>4</v>
      </c>
      <c r="C12" s="70">
        <v>18</v>
      </c>
      <c r="D12" s="70">
        <v>4</v>
      </c>
      <c r="E12" s="70">
        <v>2024</v>
      </c>
      <c r="F12" s="70" t="s">
        <v>1554</v>
      </c>
      <c r="G12" s="1073" t="s">
        <v>2383</v>
      </c>
      <c r="H12" s="70" t="s">
        <v>2384</v>
      </c>
      <c r="I12" s="1066"/>
      <c r="J12" s="73">
        <v>292422</v>
      </c>
      <c r="K12" s="71">
        <v>403502017.99999994</v>
      </c>
      <c r="L12" s="71">
        <v>695452</v>
      </c>
      <c r="M12" s="71">
        <v>957855182</v>
      </c>
      <c r="N12" s="71">
        <v>85300</v>
      </c>
      <c r="O12" s="71">
        <v>210820030</v>
      </c>
      <c r="P12" s="71">
        <v>0</v>
      </c>
      <c r="Q12" s="71">
        <v>0</v>
      </c>
      <c r="R12" s="71">
        <v>0</v>
      </c>
      <c r="S12" s="71">
        <v>0</v>
      </c>
      <c r="T12" s="71">
        <v>0</v>
      </c>
      <c r="U12" s="71">
        <v>0</v>
      </c>
      <c r="V12" s="71">
        <v>0</v>
      </c>
      <c r="W12" s="71">
        <v>0</v>
      </c>
      <c r="X12" s="71">
        <v>0</v>
      </c>
      <c r="Y12" s="71">
        <v>0</v>
      </c>
      <c r="Z12" s="71">
        <v>1572177230</v>
      </c>
      <c r="AA12" s="71">
        <v>445008060</v>
      </c>
      <c r="AB12" s="71">
        <v>2747810841</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1643</v>
      </c>
      <c r="B13" s="70">
        <v>5</v>
      </c>
      <c r="C13" s="70">
        <v>18</v>
      </c>
      <c r="D13" s="70">
        <v>5</v>
      </c>
      <c r="E13" s="70">
        <v>2024</v>
      </c>
      <c r="F13" s="70" t="s">
        <v>1554</v>
      </c>
      <c r="G13" s="1073" t="s">
        <v>1640</v>
      </c>
      <c r="H13" s="70" t="s">
        <v>1641</v>
      </c>
      <c r="I13" s="1066"/>
      <c r="J13" s="73">
        <v>125749</v>
      </c>
      <c r="K13" s="71">
        <v>176890590.99999997</v>
      </c>
      <c r="L13" s="71">
        <v>94201</v>
      </c>
      <c r="M13" s="71">
        <v>132133638.00000001</v>
      </c>
      <c r="N13" s="71">
        <v>300</v>
      </c>
      <c r="O13" s="71">
        <v>571581</v>
      </c>
      <c r="P13" s="71">
        <v>0</v>
      </c>
      <c r="Q13" s="71">
        <v>0</v>
      </c>
      <c r="R13" s="71">
        <v>0</v>
      </c>
      <c r="S13" s="71">
        <v>0</v>
      </c>
      <c r="T13" s="71">
        <v>0</v>
      </c>
      <c r="U13" s="71">
        <v>0</v>
      </c>
      <c r="V13" s="71">
        <v>0</v>
      </c>
      <c r="W13" s="71">
        <v>0</v>
      </c>
      <c r="X13" s="71">
        <v>0</v>
      </c>
      <c r="Y13" s="71">
        <v>0</v>
      </c>
      <c r="Z13" s="71">
        <v>309595810</v>
      </c>
      <c r="AA13" s="71">
        <v>311136327</v>
      </c>
      <c r="AB13" s="71">
        <v>2014403803</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2374</v>
      </c>
      <c r="B14" s="70">
        <v>6</v>
      </c>
      <c r="C14" s="70">
        <v>18</v>
      </c>
      <c r="D14" s="70">
        <v>6</v>
      </c>
      <c r="E14" s="70">
        <v>2024</v>
      </c>
      <c r="F14" s="70" t="s">
        <v>1554</v>
      </c>
      <c r="G14" s="1073" t="s">
        <v>2371</v>
      </c>
      <c r="H14" s="70" t="s">
        <v>2372</v>
      </c>
      <c r="I14" s="1066"/>
      <c r="J14" s="73">
        <v>77759</v>
      </c>
      <c r="K14" s="71">
        <v>110057736.99999999</v>
      </c>
      <c r="L14" s="71">
        <v>65441.999999999993</v>
      </c>
      <c r="M14" s="71">
        <v>92331709</v>
      </c>
      <c r="N14" s="71">
        <v>17100</v>
      </c>
      <c r="O14" s="71">
        <v>46694002.999999993</v>
      </c>
      <c r="P14" s="71">
        <v>0</v>
      </c>
      <c r="Q14" s="71">
        <v>0</v>
      </c>
      <c r="R14" s="71">
        <v>0</v>
      </c>
      <c r="S14" s="71">
        <v>0</v>
      </c>
      <c r="T14" s="71">
        <v>0</v>
      </c>
      <c r="U14" s="71">
        <v>0</v>
      </c>
      <c r="V14" s="71">
        <v>0</v>
      </c>
      <c r="W14" s="71">
        <v>0</v>
      </c>
      <c r="X14" s="71">
        <v>0</v>
      </c>
      <c r="Y14" s="71">
        <v>0</v>
      </c>
      <c r="Z14" s="71">
        <v>249083448.99999997</v>
      </c>
      <c r="AA14" s="71">
        <v>207783953.99999997</v>
      </c>
      <c r="AB14" s="71">
        <v>1071750291.9999999</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1639</v>
      </c>
      <c r="B15" s="70">
        <v>7</v>
      </c>
      <c r="C15" s="70">
        <v>18</v>
      </c>
      <c r="D15" s="70">
        <v>7</v>
      </c>
      <c r="E15" s="70">
        <v>2024</v>
      </c>
      <c r="F15" s="70" t="s">
        <v>1554</v>
      </c>
      <c r="G15" s="1073" t="s">
        <v>1636</v>
      </c>
      <c r="H15" s="70" t="s">
        <v>1637</v>
      </c>
      <c r="I15" s="1066"/>
      <c r="J15" s="73">
        <v>79805</v>
      </c>
      <c r="K15" s="71">
        <v>110141698</v>
      </c>
      <c r="L15" s="71">
        <v>111111</v>
      </c>
      <c r="M15" s="71">
        <v>152353549.99999997</v>
      </c>
      <c r="N15" s="71">
        <v>48700</v>
      </c>
      <c r="O15" s="71">
        <v>98423288</v>
      </c>
      <c r="P15" s="71">
        <v>762</v>
      </c>
      <c r="Q15" s="71">
        <v>4129545.0000000005</v>
      </c>
      <c r="R15" s="71">
        <v>0</v>
      </c>
      <c r="S15" s="71">
        <v>0</v>
      </c>
      <c r="T15" s="71">
        <v>0</v>
      </c>
      <c r="U15" s="71">
        <v>0</v>
      </c>
      <c r="V15" s="71">
        <v>0</v>
      </c>
      <c r="W15" s="71">
        <v>0</v>
      </c>
      <c r="X15" s="71">
        <v>0</v>
      </c>
      <c r="Y15" s="71">
        <v>0</v>
      </c>
      <c r="Z15" s="71">
        <v>365048081</v>
      </c>
      <c r="AA15" s="71">
        <v>39988609</v>
      </c>
      <c r="AB15" s="71">
        <v>511300581</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1683</v>
      </c>
      <c r="B16" s="70">
        <v>8</v>
      </c>
      <c r="C16" s="70">
        <v>18</v>
      </c>
      <c r="D16" s="70">
        <v>8</v>
      </c>
      <c r="E16" s="70">
        <v>2024</v>
      </c>
      <c r="F16" s="70" t="s">
        <v>1554</v>
      </c>
      <c r="G16" s="1073" t="s">
        <v>1680</v>
      </c>
      <c r="H16" s="70" t="s">
        <v>1681</v>
      </c>
      <c r="I16" s="1066"/>
      <c r="J16" s="73">
        <v>46260</v>
      </c>
      <c r="K16" s="71">
        <v>64907889</v>
      </c>
      <c r="L16" s="71">
        <v>60511</v>
      </c>
      <c r="M16" s="71">
        <v>84513840</v>
      </c>
      <c r="N16" s="71">
        <v>75900</v>
      </c>
      <c r="O16" s="71">
        <v>225743889</v>
      </c>
      <c r="P16" s="71">
        <v>719</v>
      </c>
      <c r="Q16" s="71">
        <v>3990008</v>
      </c>
      <c r="R16" s="71">
        <v>155</v>
      </c>
      <c r="S16" s="71">
        <v>816655.99999999988</v>
      </c>
      <c r="T16" s="71">
        <v>0</v>
      </c>
      <c r="U16" s="71">
        <v>0</v>
      </c>
      <c r="V16" s="71">
        <v>0</v>
      </c>
      <c r="W16" s="71">
        <v>0</v>
      </c>
      <c r="X16" s="71">
        <v>0</v>
      </c>
      <c r="Y16" s="71">
        <v>0</v>
      </c>
      <c r="Z16" s="71">
        <v>379972282.15949994</v>
      </c>
      <c r="AA16" s="71">
        <v>21213561</v>
      </c>
      <c r="AB16" s="71">
        <v>288291302</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1635</v>
      </c>
      <c r="B17" s="70">
        <v>9</v>
      </c>
      <c r="C17" s="70">
        <v>18</v>
      </c>
      <c r="D17" s="70">
        <v>9</v>
      </c>
      <c r="E17" s="70">
        <v>2024</v>
      </c>
      <c r="F17" s="70" t="s">
        <v>1554</v>
      </c>
      <c r="G17" s="1073" t="s">
        <v>1632</v>
      </c>
      <c r="H17" s="70" t="s">
        <v>1633</v>
      </c>
      <c r="I17" s="1066"/>
      <c r="J17" s="73">
        <v>82504</v>
      </c>
      <c r="K17" s="71">
        <v>116147340</v>
      </c>
      <c r="L17" s="71">
        <v>109322</v>
      </c>
      <c r="M17" s="71">
        <v>153590735</v>
      </c>
      <c r="N17" s="71">
        <v>12000</v>
      </c>
      <c r="O17" s="71">
        <v>30869180</v>
      </c>
      <c r="P17" s="71">
        <v>0</v>
      </c>
      <c r="Q17" s="71">
        <v>0</v>
      </c>
      <c r="R17" s="71">
        <v>0</v>
      </c>
      <c r="S17" s="71">
        <v>0</v>
      </c>
      <c r="T17" s="71">
        <v>0</v>
      </c>
      <c r="U17" s="71">
        <v>0</v>
      </c>
      <c r="V17" s="71">
        <v>0</v>
      </c>
      <c r="W17" s="71">
        <v>0</v>
      </c>
      <c r="X17" s="71">
        <v>0</v>
      </c>
      <c r="Y17" s="71">
        <v>0</v>
      </c>
      <c r="Z17" s="71">
        <v>300607255</v>
      </c>
      <c r="AA17" s="71">
        <v>193761089</v>
      </c>
      <c r="AB17" s="71">
        <v>1289690980</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1699</v>
      </c>
      <c r="B18" s="70">
        <v>10</v>
      </c>
      <c r="C18" s="70">
        <v>18</v>
      </c>
      <c r="D18" s="70">
        <v>10</v>
      </c>
      <c r="E18" s="70">
        <v>2024</v>
      </c>
      <c r="F18" s="70" t="s">
        <v>1554</v>
      </c>
      <c r="G18" s="1073" t="s">
        <v>1696</v>
      </c>
      <c r="H18" s="70" t="s">
        <v>1697</v>
      </c>
      <c r="I18" s="1066"/>
      <c r="J18" s="73">
        <v>22913</v>
      </c>
      <c r="K18" s="71">
        <v>30684051</v>
      </c>
      <c r="L18" s="71">
        <v>17768</v>
      </c>
      <c r="M18" s="71">
        <v>23679209</v>
      </c>
      <c r="N18" s="71">
        <v>112400</v>
      </c>
      <c r="O18" s="71">
        <v>339102983</v>
      </c>
      <c r="P18" s="71">
        <v>5254</v>
      </c>
      <c r="Q18" s="71">
        <v>29156255</v>
      </c>
      <c r="R18" s="71">
        <v>0</v>
      </c>
      <c r="S18" s="71">
        <v>0</v>
      </c>
      <c r="T18" s="71">
        <v>0</v>
      </c>
      <c r="U18" s="71">
        <v>0</v>
      </c>
      <c r="V18" s="71">
        <v>0</v>
      </c>
      <c r="W18" s="71">
        <v>0</v>
      </c>
      <c r="X18" s="71">
        <v>0</v>
      </c>
      <c r="Y18" s="71">
        <v>0</v>
      </c>
      <c r="Z18" s="71">
        <v>422622497.99999994</v>
      </c>
      <c r="AA18" s="71">
        <v>6731172.0000000009</v>
      </c>
      <c r="AB18" s="71">
        <v>86192539</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1679</v>
      </c>
      <c r="B19" s="70">
        <v>11</v>
      </c>
      <c r="C19" s="70">
        <v>18</v>
      </c>
      <c r="D19" s="70">
        <v>11</v>
      </c>
      <c r="E19" s="70">
        <v>2024</v>
      </c>
      <c r="F19" s="70" t="s">
        <v>1554</v>
      </c>
      <c r="G19" s="1073" t="s">
        <v>1676</v>
      </c>
      <c r="H19" s="70" t="s">
        <v>1677</v>
      </c>
      <c r="I19" s="1066"/>
      <c r="J19" s="73">
        <v>58835</v>
      </c>
      <c r="K19" s="71">
        <v>77695501</v>
      </c>
      <c r="L19" s="71">
        <v>62400</v>
      </c>
      <c r="M19" s="71">
        <v>82092796</v>
      </c>
      <c r="N19" s="71">
        <v>69700</v>
      </c>
      <c r="O19" s="71">
        <v>174048518</v>
      </c>
      <c r="P19" s="71">
        <v>5126</v>
      </c>
      <c r="Q19" s="71">
        <v>29475519</v>
      </c>
      <c r="R19" s="71">
        <v>0</v>
      </c>
      <c r="S19" s="71">
        <v>0</v>
      </c>
      <c r="T19" s="71">
        <v>0</v>
      </c>
      <c r="U19" s="71">
        <v>0</v>
      </c>
      <c r="V19" s="71">
        <v>0</v>
      </c>
      <c r="W19" s="71">
        <v>0</v>
      </c>
      <c r="X19" s="71">
        <v>0</v>
      </c>
      <c r="Y19" s="71">
        <v>0</v>
      </c>
      <c r="Z19" s="71">
        <v>363312334.00000006</v>
      </c>
      <c r="AA19" s="71">
        <v>23012388</v>
      </c>
      <c r="AB19" s="71">
        <v>306719249</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1651</v>
      </c>
      <c r="B20" s="70">
        <v>12</v>
      </c>
      <c r="C20" s="70">
        <v>18</v>
      </c>
      <c r="D20" s="70">
        <v>12</v>
      </c>
      <c r="E20" s="70">
        <v>2024</v>
      </c>
      <c r="F20" s="70" t="s">
        <v>1554</v>
      </c>
      <c r="G20" s="1073" t="s">
        <v>1648</v>
      </c>
      <c r="H20" s="70" t="s">
        <v>1649</v>
      </c>
      <c r="I20" s="1066"/>
      <c r="J20" s="73">
        <v>81564</v>
      </c>
      <c r="K20" s="71">
        <v>115041114</v>
      </c>
      <c r="L20" s="71">
        <v>15547</v>
      </c>
      <c r="M20" s="71">
        <v>21851029.999999996</v>
      </c>
      <c r="N20" s="71">
        <v>0</v>
      </c>
      <c r="O20" s="71">
        <v>0</v>
      </c>
      <c r="P20" s="71">
        <v>0</v>
      </c>
      <c r="Q20" s="71">
        <v>0</v>
      </c>
      <c r="R20" s="71">
        <v>0</v>
      </c>
      <c r="S20" s="71">
        <v>0</v>
      </c>
      <c r="T20" s="71">
        <v>0</v>
      </c>
      <c r="U20" s="71">
        <v>0</v>
      </c>
      <c r="V20" s="71">
        <v>0</v>
      </c>
      <c r="W20" s="71">
        <v>0</v>
      </c>
      <c r="X20" s="71">
        <v>0</v>
      </c>
      <c r="Y20" s="71">
        <v>0</v>
      </c>
      <c r="Z20" s="71">
        <v>136892144</v>
      </c>
      <c r="AA20" s="71">
        <v>187062373</v>
      </c>
      <c r="AB20" s="71">
        <v>1111137721</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2382</v>
      </c>
      <c r="B21" s="70">
        <v>13</v>
      </c>
      <c r="C21" s="70">
        <v>18</v>
      </c>
      <c r="D21" s="70">
        <v>13</v>
      </c>
      <c r="E21" s="70">
        <v>2024</v>
      </c>
      <c r="F21" s="70" t="s">
        <v>1554</v>
      </c>
      <c r="G21" s="1073" t="s">
        <v>2379</v>
      </c>
      <c r="H21" s="70" t="s">
        <v>2380</v>
      </c>
      <c r="I21" s="1066"/>
      <c r="J21" s="73">
        <v>189094</v>
      </c>
      <c r="K21" s="71">
        <v>258913769</v>
      </c>
      <c r="L21" s="71">
        <v>271477</v>
      </c>
      <c r="M21" s="71">
        <v>370397884.00000006</v>
      </c>
      <c r="N21" s="71">
        <v>2500</v>
      </c>
      <c r="O21" s="71">
        <v>7378239</v>
      </c>
      <c r="P21" s="71">
        <v>0</v>
      </c>
      <c r="Q21" s="71">
        <v>0</v>
      </c>
      <c r="R21" s="71">
        <v>0</v>
      </c>
      <c r="S21" s="71">
        <v>0</v>
      </c>
      <c r="T21" s="71">
        <v>0</v>
      </c>
      <c r="U21" s="71">
        <v>0</v>
      </c>
      <c r="V21" s="71">
        <v>0</v>
      </c>
      <c r="W21" s="71">
        <v>0</v>
      </c>
      <c r="X21" s="71">
        <v>0</v>
      </c>
      <c r="Y21" s="71">
        <v>0</v>
      </c>
      <c r="Z21" s="71">
        <v>636689892</v>
      </c>
      <c r="AA21" s="71">
        <v>408733936.99999994</v>
      </c>
      <c r="AB21" s="71">
        <v>2124080746</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1687</v>
      </c>
      <c r="B22" s="70">
        <v>14</v>
      </c>
      <c r="C22" s="70">
        <v>18</v>
      </c>
      <c r="D22" s="70">
        <v>14</v>
      </c>
      <c r="E22" s="70">
        <v>2024</v>
      </c>
      <c r="F22" s="70" t="s">
        <v>1554</v>
      </c>
      <c r="G22" s="1073" t="s">
        <v>1684</v>
      </c>
      <c r="H22" s="70" t="s">
        <v>1685</v>
      </c>
      <c r="I22" s="1066"/>
      <c r="J22" s="73">
        <v>21539</v>
      </c>
      <c r="K22" s="71">
        <v>30108031.999999996</v>
      </c>
      <c r="L22" s="71">
        <v>50292</v>
      </c>
      <c r="M22" s="71">
        <v>70007618.000000015</v>
      </c>
      <c r="N22" s="71">
        <v>60900</v>
      </c>
      <c r="O22" s="71">
        <v>175779086</v>
      </c>
      <c r="P22" s="71">
        <v>888</v>
      </c>
      <c r="Q22" s="71">
        <v>5108167.0000000009</v>
      </c>
      <c r="R22" s="71">
        <v>0</v>
      </c>
      <c r="S22" s="71">
        <v>0</v>
      </c>
      <c r="T22" s="71">
        <v>0</v>
      </c>
      <c r="U22" s="71">
        <v>0</v>
      </c>
      <c r="V22" s="71">
        <v>0</v>
      </c>
      <c r="W22" s="71">
        <v>0</v>
      </c>
      <c r="X22" s="71">
        <v>0</v>
      </c>
      <c r="Y22" s="71">
        <v>0</v>
      </c>
      <c r="Z22" s="71">
        <v>281002903</v>
      </c>
      <c r="AA22" s="71">
        <v>10230625</v>
      </c>
      <c r="AB22" s="71">
        <v>122305101</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1647</v>
      </c>
      <c r="B23" s="70">
        <v>15</v>
      </c>
      <c r="C23" s="70">
        <v>18</v>
      </c>
      <c r="D23" s="70">
        <v>15</v>
      </c>
      <c r="E23" s="70">
        <v>2024</v>
      </c>
      <c r="F23" s="70" t="s">
        <v>1554</v>
      </c>
      <c r="G23" s="1073" t="s">
        <v>1644</v>
      </c>
      <c r="H23" s="70" t="s">
        <v>1645</v>
      </c>
      <c r="I23" s="1066"/>
      <c r="J23" s="73">
        <v>88814</v>
      </c>
      <c r="K23" s="71">
        <v>116113464.00000001</v>
      </c>
      <c r="L23" s="71">
        <v>56832</v>
      </c>
      <c r="M23" s="71">
        <v>74213569</v>
      </c>
      <c r="N23" s="71">
        <v>36400</v>
      </c>
      <c r="O23" s="71">
        <v>87058517.999999985</v>
      </c>
      <c r="P23" s="71">
        <v>6947</v>
      </c>
      <c r="Q23" s="71">
        <v>39948165</v>
      </c>
      <c r="R23" s="71">
        <v>0</v>
      </c>
      <c r="S23" s="71">
        <v>0</v>
      </c>
      <c r="T23" s="71">
        <v>0</v>
      </c>
      <c r="U23" s="71">
        <v>0</v>
      </c>
      <c r="V23" s="71">
        <v>0</v>
      </c>
      <c r="W23" s="71">
        <v>0</v>
      </c>
      <c r="X23" s="71">
        <v>0</v>
      </c>
      <c r="Y23" s="71">
        <v>0</v>
      </c>
      <c r="Z23" s="71">
        <v>317333716</v>
      </c>
      <c r="AA23" s="71">
        <v>53671811</v>
      </c>
      <c r="AB23" s="71">
        <v>490643418</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1631</v>
      </c>
      <c r="B24" s="70">
        <v>16</v>
      </c>
      <c r="C24" s="70">
        <v>18</v>
      </c>
      <c r="D24" s="70">
        <v>16</v>
      </c>
      <c r="E24" s="70">
        <v>2024</v>
      </c>
      <c r="F24" s="70" t="s">
        <v>1554</v>
      </c>
      <c r="G24" s="1073" t="s">
        <v>1628</v>
      </c>
      <c r="H24" s="70" t="s">
        <v>1629</v>
      </c>
      <c r="I24" s="1066"/>
      <c r="J24" s="73">
        <v>903984</v>
      </c>
      <c r="K24" s="71">
        <v>1259462474</v>
      </c>
      <c r="L24" s="71">
        <v>324397</v>
      </c>
      <c r="M24" s="71">
        <v>450230848</v>
      </c>
      <c r="N24" s="71">
        <v>12700</v>
      </c>
      <c r="O24" s="71">
        <v>37445099</v>
      </c>
      <c r="P24" s="71">
        <v>35</v>
      </c>
      <c r="Q24" s="71">
        <v>196768</v>
      </c>
      <c r="R24" s="71">
        <v>0</v>
      </c>
      <c r="S24" s="71">
        <v>0</v>
      </c>
      <c r="T24" s="71">
        <v>0</v>
      </c>
      <c r="U24" s="71">
        <v>0</v>
      </c>
      <c r="V24" s="71">
        <v>0</v>
      </c>
      <c r="W24" s="71">
        <v>0</v>
      </c>
      <c r="X24" s="71">
        <v>0</v>
      </c>
      <c r="Y24" s="71">
        <v>0</v>
      </c>
      <c r="Z24" s="71">
        <v>1747335189</v>
      </c>
      <c r="AA24" s="71">
        <v>2267248669</v>
      </c>
      <c r="AB24" s="71">
        <v>9148241799</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1691</v>
      </c>
      <c r="B25" s="70">
        <v>17</v>
      </c>
      <c r="C25" s="70">
        <v>18</v>
      </c>
      <c r="D25" s="70">
        <v>17</v>
      </c>
      <c r="E25" s="70">
        <v>2024</v>
      </c>
      <c r="F25" s="70" t="s">
        <v>1554</v>
      </c>
      <c r="G25" s="1073" t="s">
        <v>1688</v>
      </c>
      <c r="H25" s="70" t="s">
        <v>1689</v>
      </c>
      <c r="I25" s="1066"/>
      <c r="J25" s="73">
        <v>86333</v>
      </c>
      <c r="K25" s="71">
        <v>120991908</v>
      </c>
      <c r="L25" s="71">
        <v>90258</v>
      </c>
      <c r="M25" s="71">
        <v>125695293.99999999</v>
      </c>
      <c r="N25" s="71">
        <v>233700</v>
      </c>
      <c r="O25" s="71">
        <v>515233198</v>
      </c>
      <c r="P25" s="71">
        <v>14582</v>
      </c>
      <c r="Q25" s="71">
        <v>80874929.000000015</v>
      </c>
      <c r="R25" s="71">
        <v>0</v>
      </c>
      <c r="S25" s="71">
        <v>0</v>
      </c>
      <c r="T25" s="71">
        <v>0</v>
      </c>
      <c r="U25" s="71">
        <v>0</v>
      </c>
      <c r="V25" s="71">
        <v>0</v>
      </c>
      <c r="W25" s="71">
        <v>0</v>
      </c>
      <c r="X25" s="71">
        <v>0</v>
      </c>
      <c r="Y25" s="71">
        <v>0</v>
      </c>
      <c r="Z25" s="71">
        <v>842795329</v>
      </c>
      <c r="AA25" s="71">
        <v>33731405</v>
      </c>
      <c r="AB25" s="71">
        <v>455200922.00000006</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1757</v>
      </c>
      <c r="B26" s="70">
        <v>18</v>
      </c>
      <c r="C26" s="70">
        <v>18</v>
      </c>
      <c r="D26" s="70">
        <v>18</v>
      </c>
      <c r="E26" s="70">
        <v>2024</v>
      </c>
      <c r="F26" s="70" t="s">
        <v>1554</v>
      </c>
      <c r="G26" s="1073" t="s">
        <v>1736</v>
      </c>
      <c r="H26" s="70" t="s">
        <v>1737</v>
      </c>
      <c r="I26" s="1066"/>
      <c r="J26" s="73">
        <v>283326</v>
      </c>
      <c r="K26" s="71">
        <v>396067830</v>
      </c>
      <c r="L26" s="71">
        <v>216889</v>
      </c>
      <c r="M26" s="71">
        <v>301742336</v>
      </c>
      <c r="N26" s="71">
        <v>73700</v>
      </c>
      <c r="O26" s="71">
        <v>210225245</v>
      </c>
      <c r="P26" s="71">
        <v>0</v>
      </c>
      <c r="Q26" s="71">
        <v>0</v>
      </c>
      <c r="R26" s="71">
        <v>0</v>
      </c>
      <c r="S26" s="71">
        <v>0</v>
      </c>
      <c r="T26" s="71">
        <v>0</v>
      </c>
      <c r="U26" s="71">
        <v>0</v>
      </c>
      <c r="V26" s="71">
        <v>0</v>
      </c>
      <c r="W26" s="71">
        <v>0</v>
      </c>
      <c r="X26" s="71">
        <v>0</v>
      </c>
      <c r="Y26" s="71">
        <v>0</v>
      </c>
      <c r="Z26" s="71">
        <v>908035411</v>
      </c>
      <c r="AA26" s="71">
        <v>675869810</v>
      </c>
      <c r="AB26" s="71">
        <v>2675146914</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1671</v>
      </c>
      <c r="B27" s="70">
        <v>19</v>
      </c>
      <c r="C27" s="70">
        <v>18</v>
      </c>
      <c r="D27" s="70">
        <v>19</v>
      </c>
      <c r="E27" s="70">
        <v>2024</v>
      </c>
      <c r="F27" s="70" t="s">
        <v>1554</v>
      </c>
      <c r="G27" s="1073" t="s">
        <v>1668</v>
      </c>
      <c r="H27" s="70" t="s">
        <v>1669</v>
      </c>
      <c r="I27" s="1066"/>
      <c r="J27" s="73">
        <v>106275</v>
      </c>
      <c r="K27" s="71">
        <v>135085953.00000003</v>
      </c>
      <c r="L27" s="71">
        <v>88762</v>
      </c>
      <c r="M27" s="71">
        <v>112701282</v>
      </c>
      <c r="N27" s="71">
        <v>78200</v>
      </c>
      <c r="O27" s="71">
        <v>194645794</v>
      </c>
      <c r="P27" s="71">
        <v>2228</v>
      </c>
      <c r="Q27" s="71">
        <v>12358763.000000002</v>
      </c>
      <c r="R27" s="71">
        <v>0</v>
      </c>
      <c r="S27" s="71">
        <v>0</v>
      </c>
      <c r="T27" s="71">
        <v>0</v>
      </c>
      <c r="U27" s="71">
        <v>0</v>
      </c>
      <c r="V27" s="71">
        <v>0</v>
      </c>
      <c r="W27" s="71">
        <v>0</v>
      </c>
      <c r="X27" s="71">
        <v>0</v>
      </c>
      <c r="Y27" s="71">
        <v>0</v>
      </c>
      <c r="Z27" s="71">
        <v>454791792</v>
      </c>
      <c r="AA27" s="71">
        <v>179875490</v>
      </c>
      <c r="AB27" s="71">
        <v>1006163066</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1675</v>
      </c>
      <c r="B28" s="70">
        <v>20</v>
      </c>
      <c r="C28" s="70">
        <v>18</v>
      </c>
      <c r="D28" s="70">
        <v>20</v>
      </c>
      <c r="E28" s="70">
        <v>2024</v>
      </c>
      <c r="F28" s="70" t="s">
        <v>1554</v>
      </c>
      <c r="G28" s="1073" t="s">
        <v>1672</v>
      </c>
      <c r="H28" s="70" t="s">
        <v>1673</v>
      </c>
      <c r="I28" s="1066"/>
      <c r="J28" s="73">
        <v>68424</v>
      </c>
      <c r="K28" s="71">
        <v>96094889.999999985</v>
      </c>
      <c r="L28" s="71">
        <v>24461</v>
      </c>
      <c r="M28" s="71">
        <v>34257921</v>
      </c>
      <c r="N28" s="71">
        <v>0</v>
      </c>
      <c r="O28" s="71">
        <v>0</v>
      </c>
      <c r="P28" s="71">
        <v>0</v>
      </c>
      <c r="Q28" s="71">
        <v>0</v>
      </c>
      <c r="R28" s="71">
        <v>0</v>
      </c>
      <c r="S28" s="71">
        <v>0</v>
      </c>
      <c r="T28" s="71">
        <v>0</v>
      </c>
      <c r="U28" s="71">
        <v>0</v>
      </c>
      <c r="V28" s="71">
        <v>0</v>
      </c>
      <c r="W28" s="71">
        <v>0</v>
      </c>
      <c r="X28" s="71">
        <v>0</v>
      </c>
      <c r="Y28" s="71">
        <v>0</v>
      </c>
      <c r="Z28" s="71">
        <v>130352811</v>
      </c>
      <c r="AA28" s="71">
        <v>161227034</v>
      </c>
      <c r="AB28" s="71">
        <v>871358102</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1695</v>
      </c>
      <c r="B29" s="70">
        <v>21</v>
      </c>
      <c r="C29" s="70">
        <v>18</v>
      </c>
      <c r="D29" s="70">
        <v>21</v>
      </c>
      <c r="E29" s="70">
        <v>2024</v>
      </c>
      <c r="F29" s="70" t="s">
        <v>1554</v>
      </c>
      <c r="G29" s="1073" t="s">
        <v>1692</v>
      </c>
      <c r="H29" s="70" t="s">
        <v>1693</v>
      </c>
      <c r="I29" s="1066"/>
      <c r="J29" s="73">
        <v>46593</v>
      </c>
      <c r="K29" s="71">
        <v>66054095.000000007</v>
      </c>
      <c r="L29" s="71">
        <v>67990</v>
      </c>
      <c r="M29" s="71">
        <v>95667523</v>
      </c>
      <c r="N29" s="71">
        <v>49400</v>
      </c>
      <c r="O29" s="71">
        <v>104497301</v>
      </c>
      <c r="P29" s="71">
        <v>56</v>
      </c>
      <c r="Q29" s="71">
        <v>303625</v>
      </c>
      <c r="R29" s="71">
        <v>0</v>
      </c>
      <c r="S29" s="71">
        <v>0</v>
      </c>
      <c r="T29" s="71">
        <v>0</v>
      </c>
      <c r="U29" s="71">
        <v>0</v>
      </c>
      <c r="V29" s="71">
        <v>0</v>
      </c>
      <c r="W29" s="71">
        <v>0</v>
      </c>
      <c r="X29" s="71">
        <v>0</v>
      </c>
      <c r="Y29" s="71">
        <v>0</v>
      </c>
      <c r="Z29" s="71">
        <v>266522544.00000006</v>
      </c>
      <c r="AA29" s="71">
        <v>28513044.999999996</v>
      </c>
      <c r="AB29" s="71">
        <v>381048828</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1667</v>
      </c>
      <c r="B30" s="70">
        <v>22</v>
      </c>
      <c r="C30" s="70">
        <v>18</v>
      </c>
      <c r="D30" s="70">
        <v>22</v>
      </c>
      <c r="E30" s="70">
        <v>2024</v>
      </c>
      <c r="F30" s="70" t="s">
        <v>1554</v>
      </c>
      <c r="G30" s="1073" t="s">
        <v>1664</v>
      </c>
      <c r="H30" s="70" t="s">
        <v>1665</v>
      </c>
      <c r="I30" s="1066"/>
      <c r="J30" s="73">
        <v>225570</v>
      </c>
      <c r="K30" s="71">
        <v>298722836</v>
      </c>
      <c r="L30" s="71">
        <v>248409</v>
      </c>
      <c r="M30" s="71">
        <v>328382181.99999994</v>
      </c>
      <c r="N30" s="71">
        <v>86000</v>
      </c>
      <c r="O30" s="71">
        <v>206434652</v>
      </c>
      <c r="P30" s="71">
        <v>11865</v>
      </c>
      <c r="Q30" s="71">
        <v>68232066</v>
      </c>
      <c r="R30" s="71">
        <v>0</v>
      </c>
      <c r="S30" s="71">
        <v>0</v>
      </c>
      <c r="T30" s="71">
        <v>0</v>
      </c>
      <c r="U30" s="71">
        <v>0</v>
      </c>
      <c r="V30" s="71">
        <v>0</v>
      </c>
      <c r="W30" s="71">
        <v>0</v>
      </c>
      <c r="X30" s="71">
        <v>0</v>
      </c>
      <c r="Y30" s="71">
        <v>0</v>
      </c>
      <c r="Z30" s="71">
        <v>901771736</v>
      </c>
      <c r="AA30" s="71">
        <v>376466333</v>
      </c>
      <c r="AB30" s="71">
        <v>1985782901</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1703</v>
      </c>
      <c r="B31" s="70">
        <v>23</v>
      </c>
      <c r="C31" s="70">
        <v>18</v>
      </c>
      <c r="D31" s="70">
        <v>23</v>
      </c>
      <c r="E31" s="70">
        <v>2024</v>
      </c>
      <c r="F31" s="70" t="s">
        <v>1554</v>
      </c>
      <c r="G31" s="1073" t="s">
        <v>1700</v>
      </c>
      <c r="H31" s="70" t="s">
        <v>1701</v>
      </c>
      <c r="I31" s="1066"/>
      <c r="J31" s="73">
        <v>231903</v>
      </c>
      <c r="K31" s="71">
        <v>292009543</v>
      </c>
      <c r="L31" s="71">
        <v>130276.99999999999</v>
      </c>
      <c r="M31" s="71">
        <v>164079379</v>
      </c>
      <c r="N31" s="71">
        <v>281900</v>
      </c>
      <c r="O31" s="71">
        <v>704701972</v>
      </c>
      <c r="P31" s="71">
        <v>34751</v>
      </c>
      <c r="Q31" s="71">
        <v>197017036</v>
      </c>
      <c r="R31" s="71">
        <v>0</v>
      </c>
      <c r="S31" s="71">
        <v>0</v>
      </c>
      <c r="T31" s="71">
        <v>0</v>
      </c>
      <c r="U31" s="71">
        <v>0</v>
      </c>
      <c r="V31" s="71">
        <v>0</v>
      </c>
      <c r="W31" s="71">
        <v>0</v>
      </c>
      <c r="X31" s="71">
        <v>0</v>
      </c>
      <c r="Y31" s="71">
        <v>0</v>
      </c>
      <c r="Z31" s="71">
        <v>1357807930</v>
      </c>
      <c r="AA31" s="71">
        <v>259482448.00000003</v>
      </c>
      <c r="AB31" s="71">
        <v>1740711453.0000002</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1663</v>
      </c>
      <c r="B32" s="70">
        <v>24</v>
      </c>
      <c r="C32" s="70">
        <v>18</v>
      </c>
      <c r="D32" s="70">
        <v>24</v>
      </c>
      <c r="E32" s="70">
        <v>2024</v>
      </c>
      <c r="F32" s="70" t="s">
        <v>1554</v>
      </c>
      <c r="G32" s="1073" t="s">
        <v>1660</v>
      </c>
      <c r="H32" s="70" t="s">
        <v>1661</v>
      </c>
      <c r="I32" s="1066"/>
      <c r="J32" s="73">
        <v>28974</v>
      </c>
      <c r="K32" s="71">
        <v>40153372.000000007</v>
      </c>
      <c r="L32" s="71">
        <v>32223</v>
      </c>
      <c r="M32" s="71">
        <v>44357489</v>
      </c>
      <c r="N32" s="71">
        <v>11700</v>
      </c>
      <c r="O32" s="71">
        <v>20751579.000000004</v>
      </c>
      <c r="P32" s="71">
        <v>87</v>
      </c>
      <c r="Q32" s="71">
        <v>471508</v>
      </c>
      <c r="R32" s="71">
        <v>0</v>
      </c>
      <c r="S32" s="71">
        <v>0</v>
      </c>
      <c r="T32" s="71">
        <v>0</v>
      </c>
      <c r="U32" s="71">
        <v>0</v>
      </c>
      <c r="V32" s="71">
        <v>0</v>
      </c>
      <c r="W32" s="71">
        <v>0</v>
      </c>
      <c r="X32" s="71">
        <v>0</v>
      </c>
      <c r="Y32" s="71">
        <v>0</v>
      </c>
      <c r="Z32" s="71">
        <v>105733948.00000001</v>
      </c>
      <c r="AA32" s="71">
        <v>17439154</v>
      </c>
      <c r="AB32" s="71">
        <v>236453349</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1655</v>
      </c>
      <c r="B33" s="70">
        <v>25</v>
      </c>
      <c r="C33" s="70">
        <v>18</v>
      </c>
      <c r="D33" s="70">
        <v>25</v>
      </c>
      <c r="E33" s="70">
        <v>2024</v>
      </c>
      <c r="F33" s="70" t="s">
        <v>1554</v>
      </c>
      <c r="G33" s="1073" t="s">
        <v>1652</v>
      </c>
      <c r="H33" s="70" t="s">
        <v>1653</v>
      </c>
      <c r="I33" s="1066"/>
      <c r="J33" s="73">
        <v>244767</v>
      </c>
      <c r="K33" s="71">
        <v>328673410</v>
      </c>
      <c r="L33" s="71">
        <v>178657</v>
      </c>
      <c r="M33" s="71">
        <v>239273220.99999997</v>
      </c>
      <c r="N33" s="71">
        <v>78100</v>
      </c>
      <c r="O33" s="71">
        <v>187849522</v>
      </c>
      <c r="P33" s="71">
        <v>2195</v>
      </c>
      <c r="Q33" s="71">
        <v>12621419</v>
      </c>
      <c r="R33" s="71">
        <v>394</v>
      </c>
      <c r="S33" s="71">
        <v>2876909</v>
      </c>
      <c r="T33" s="71">
        <v>0</v>
      </c>
      <c r="U33" s="71">
        <v>0</v>
      </c>
      <c r="V33" s="71">
        <v>0</v>
      </c>
      <c r="W33" s="71">
        <v>0</v>
      </c>
      <c r="X33" s="71">
        <v>0</v>
      </c>
      <c r="Y33" s="71">
        <v>0</v>
      </c>
      <c r="Z33" s="71">
        <v>771294481.00246</v>
      </c>
      <c r="AA33" s="71">
        <v>536910336</v>
      </c>
      <c r="AB33" s="71">
        <v>2688874440</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1569</v>
      </c>
      <c r="B34" s="70">
        <v>26</v>
      </c>
      <c r="C34" s="70">
        <v>18</v>
      </c>
      <c r="D34" s="70">
        <v>26</v>
      </c>
      <c r="E34" s="70">
        <v>2024</v>
      </c>
      <c r="F34" s="70" t="s">
        <v>1554</v>
      </c>
      <c r="G34" s="1073" t="s">
        <v>788</v>
      </c>
      <c r="H34" s="70" t="s">
        <v>788</v>
      </c>
      <c r="I34" s="1066"/>
      <c r="J34" s="73"/>
      <c r="K34" s="71"/>
      <c r="L34" s="71"/>
      <c r="M34" s="71"/>
      <c r="N34" s="71"/>
      <c r="O34" s="71"/>
      <c r="P34" s="71"/>
      <c r="Q34" s="71"/>
      <c r="R34" s="71"/>
      <c r="S34" s="71"/>
      <c r="T34" s="71"/>
      <c r="U34" s="71"/>
      <c r="V34" s="71"/>
      <c r="W34" s="71"/>
      <c r="X34" s="71"/>
      <c r="Y34" s="71"/>
      <c r="Z34" s="71"/>
      <c r="AA34" s="71"/>
      <c r="AB34" s="71"/>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1569</v>
      </c>
      <c r="B35" s="70">
        <v>27</v>
      </c>
      <c r="C35" s="70">
        <v>18</v>
      </c>
      <c r="D35" s="70">
        <v>27</v>
      </c>
      <c r="E35" s="70">
        <v>2024</v>
      </c>
      <c r="F35" s="70" t="s">
        <v>1554</v>
      </c>
      <c r="G35" s="1073" t="s">
        <v>788</v>
      </c>
      <c r="H35" s="70" t="s">
        <v>788</v>
      </c>
      <c r="I35" s="1066"/>
      <c r="J35" s="73"/>
      <c r="K35" s="71"/>
      <c r="L35" s="71"/>
      <c r="M35" s="71"/>
      <c r="N35" s="71"/>
      <c r="O35" s="71"/>
      <c r="P35" s="71"/>
      <c r="Q35" s="71"/>
      <c r="R35" s="71"/>
      <c r="S35" s="71"/>
      <c r="T35" s="71"/>
      <c r="U35" s="71"/>
      <c r="V35" s="71"/>
      <c r="W35" s="71"/>
      <c r="X35" s="71"/>
      <c r="Y35" s="71"/>
      <c r="Z35" s="71"/>
      <c r="AA35" s="71"/>
      <c r="AB35" s="71"/>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1569</v>
      </c>
      <c r="B36" s="70">
        <v>28</v>
      </c>
      <c r="C36" s="70">
        <v>18</v>
      </c>
      <c r="D36" s="70">
        <v>28</v>
      </c>
      <c r="E36" s="70">
        <v>2024</v>
      </c>
      <c r="F36" s="70" t="s">
        <v>1554</v>
      </c>
      <c r="G36" s="1073" t="s">
        <v>788</v>
      </c>
      <c r="H36" s="70" t="s">
        <v>788</v>
      </c>
      <c r="I36" s="1066"/>
      <c r="J36" s="73"/>
      <c r="K36" s="71"/>
      <c r="L36" s="71"/>
      <c r="M36" s="71"/>
      <c r="N36" s="71"/>
      <c r="O36" s="71"/>
      <c r="P36" s="71"/>
      <c r="Q36" s="71"/>
      <c r="R36" s="71"/>
      <c r="S36" s="71"/>
      <c r="T36" s="71"/>
      <c r="U36" s="71"/>
      <c r="V36" s="71"/>
      <c r="W36" s="71"/>
      <c r="X36" s="71"/>
      <c r="Y36" s="71"/>
      <c r="Z36" s="71"/>
      <c r="AA36" s="71"/>
      <c r="AB36" s="71"/>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1569</v>
      </c>
      <c r="B37" s="70">
        <v>29</v>
      </c>
      <c r="C37" s="70">
        <v>18</v>
      </c>
      <c r="D37" s="70">
        <v>29</v>
      </c>
      <c r="E37" s="70">
        <v>2024</v>
      </c>
      <c r="F37" s="70" t="s">
        <v>1554</v>
      </c>
      <c r="G37" s="1073" t="s">
        <v>788</v>
      </c>
      <c r="H37" s="70" t="s">
        <v>788</v>
      </c>
      <c r="I37" s="1066"/>
      <c r="J37" s="73"/>
      <c r="K37" s="71"/>
      <c r="L37" s="71"/>
      <c r="M37" s="71"/>
      <c r="N37" s="71"/>
      <c r="O37" s="71"/>
      <c r="P37" s="71"/>
      <c r="Q37" s="71"/>
      <c r="R37" s="71"/>
      <c r="S37" s="71"/>
      <c r="T37" s="71"/>
      <c r="U37" s="71"/>
      <c r="V37" s="71"/>
      <c r="W37" s="71"/>
      <c r="X37" s="71"/>
      <c r="Y37" s="71"/>
      <c r="Z37" s="71"/>
      <c r="AA37" s="71"/>
      <c r="AB37" s="71"/>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1569</v>
      </c>
      <c r="B38" s="70">
        <v>30</v>
      </c>
      <c r="C38" s="70">
        <v>18</v>
      </c>
      <c r="D38" s="70">
        <v>30</v>
      </c>
      <c r="E38" s="70">
        <v>2024</v>
      </c>
      <c r="F38" s="70" t="s">
        <v>1554</v>
      </c>
      <c r="G38" s="1073" t="s">
        <v>788</v>
      </c>
      <c r="H38" s="70" t="s">
        <v>788</v>
      </c>
      <c r="I38" s="1066"/>
      <c r="J38" s="73"/>
      <c r="K38" s="71"/>
      <c r="L38" s="71"/>
      <c r="M38" s="71"/>
      <c r="N38" s="71"/>
      <c r="O38" s="71"/>
      <c r="P38" s="71"/>
      <c r="Q38" s="71"/>
      <c r="R38" s="71"/>
      <c r="S38" s="71"/>
      <c r="T38" s="71"/>
      <c r="U38" s="71"/>
      <c r="V38" s="71"/>
      <c r="W38" s="71"/>
      <c r="X38" s="71"/>
      <c r="Y38" s="71"/>
      <c r="Z38" s="71"/>
      <c r="AA38" s="71"/>
      <c r="AB38" s="71"/>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1569</v>
      </c>
      <c r="B39" s="70">
        <v>31</v>
      </c>
      <c r="C39" s="70">
        <v>18</v>
      </c>
      <c r="D39" s="70">
        <v>31</v>
      </c>
      <c r="E39" s="70">
        <v>2024</v>
      </c>
      <c r="F39" s="70" t="s">
        <v>1554</v>
      </c>
      <c r="G39" s="1073" t="s">
        <v>788</v>
      </c>
      <c r="H39" s="70" t="s">
        <v>788</v>
      </c>
      <c r="I39" s="1066"/>
      <c r="J39" s="73"/>
      <c r="K39" s="71"/>
      <c r="L39" s="71"/>
      <c r="M39" s="71"/>
      <c r="N39" s="71"/>
      <c r="O39" s="71"/>
      <c r="P39" s="71"/>
      <c r="Q39" s="71"/>
      <c r="R39" s="71"/>
      <c r="S39" s="71"/>
      <c r="T39" s="71"/>
      <c r="U39" s="71"/>
      <c r="V39" s="71"/>
      <c r="W39" s="71"/>
      <c r="X39" s="71"/>
      <c r="Y39" s="71"/>
      <c r="Z39" s="71"/>
      <c r="AA39" s="71"/>
      <c r="AB39" s="71"/>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1569</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1569</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1569</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1569</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1569</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1569</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1569</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1569</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1569</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1569</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1569</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1569</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1569</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1569</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1569</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1569</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1569</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1569</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1569</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1569</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1569</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1569</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1569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1569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1569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1569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1569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1569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1569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1569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1569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1569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1569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1569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1569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1569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1569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1569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1569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1569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1569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1569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1569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1569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1569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1569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1569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1569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1569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1569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1569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1569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1569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1569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1569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1569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1569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1569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1569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1569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1569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1569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1569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1569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1569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1569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1569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1569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1569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1569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1569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1569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1569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1569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1569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1569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1569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1569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1569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1569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1569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1569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1569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1569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1569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1569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1569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1569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1569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1569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1569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1569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1569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1569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1569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1569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1569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1569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1569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1569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1569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1569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1569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1569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1569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1569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1569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1569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1569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1569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1569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1569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1569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1569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1569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1569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1569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1569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1569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1569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1569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1569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1569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1569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1569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1569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1569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1569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1569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1569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1569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1569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1569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1569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1569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1569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1569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1569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1569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1569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1569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1569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1569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1569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1569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1569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1569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1569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1569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2377</v>
      </c>
      <c r="B190" s="70">
        <v>182</v>
      </c>
      <c r="C190" s="70">
        <v>16</v>
      </c>
      <c r="D190" s="70">
        <v>2</v>
      </c>
      <c r="E190" s="70">
        <v>2022</v>
      </c>
      <c r="F190" s="70" t="s">
        <v>161</v>
      </c>
      <c r="G190" s="1073" t="s">
        <v>2375</v>
      </c>
      <c r="H190" s="70" t="s">
        <v>2376</v>
      </c>
      <c r="I190" s="1066"/>
      <c r="J190" s="73"/>
      <c r="K190" s="71"/>
      <c r="L190" s="71"/>
      <c r="M190" s="71"/>
      <c r="N190" s="71"/>
      <c r="O190" s="71"/>
      <c r="P190" s="71"/>
      <c r="Q190" s="71"/>
      <c r="R190" s="71"/>
      <c r="S190" s="71"/>
      <c r="T190" s="71"/>
      <c r="U190" s="71"/>
      <c r="V190" s="71"/>
      <c r="W190" s="71"/>
      <c r="X190" s="71"/>
      <c r="Y190" s="71"/>
      <c r="Z190" s="71"/>
      <c r="AA190" s="71"/>
      <c r="AB190" s="71"/>
      <c r="AC190" s="72"/>
      <c r="AD190" s="71">
        <v>71834607.473604709</v>
      </c>
      <c r="AE190" s="71">
        <v>957456.17397729727</v>
      </c>
      <c r="AF190" s="71">
        <v>755718.58119865577</v>
      </c>
      <c r="AG190" s="71">
        <v>58225798.791291796</v>
      </c>
      <c r="AH190" s="71">
        <v>91551721.967270777</v>
      </c>
      <c r="AI190" s="71">
        <v>0</v>
      </c>
      <c r="AJ190" s="71">
        <v>0</v>
      </c>
      <c r="AK190" s="71">
        <v>4594220.0077107642</v>
      </c>
      <c r="AL190" s="71">
        <v>0</v>
      </c>
      <c r="AM190" s="71">
        <v>0</v>
      </c>
      <c r="AN190" s="71">
        <v>227919522.99505401</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1658</v>
      </c>
      <c r="B191" s="70">
        <v>183</v>
      </c>
      <c r="C191" s="70">
        <v>16</v>
      </c>
      <c r="D191" s="70">
        <v>3</v>
      </c>
      <c r="E191" s="70">
        <v>2022</v>
      </c>
      <c r="F191" s="70" t="s">
        <v>161</v>
      </c>
      <c r="G191" s="1073" t="s">
        <v>1656</v>
      </c>
      <c r="H191" s="70" t="s">
        <v>1657</v>
      </c>
      <c r="I191" s="1066"/>
      <c r="J191" s="73"/>
      <c r="K191" s="71"/>
      <c r="L191" s="71"/>
      <c r="M191" s="71"/>
      <c r="N191" s="71"/>
      <c r="O191" s="71"/>
      <c r="P191" s="71"/>
      <c r="Q191" s="71"/>
      <c r="R191" s="71"/>
      <c r="S191" s="71"/>
      <c r="T191" s="71"/>
      <c r="U191" s="71"/>
      <c r="V191" s="71"/>
      <c r="W191" s="71"/>
      <c r="X191" s="71"/>
      <c r="Y191" s="71"/>
      <c r="Z191" s="71"/>
      <c r="AA191" s="71"/>
      <c r="AB191" s="71"/>
      <c r="AC191" s="72"/>
      <c r="AD191" s="71">
        <v>493968409.89462644</v>
      </c>
      <c r="AE191" s="71">
        <v>3715381.2811745289</v>
      </c>
      <c r="AF191" s="71">
        <v>3579719.5951515269</v>
      </c>
      <c r="AG191" s="71">
        <v>124046811.46943562</v>
      </c>
      <c r="AH191" s="71">
        <v>187943103.28391844</v>
      </c>
      <c r="AI191" s="71">
        <v>0</v>
      </c>
      <c r="AJ191" s="71">
        <v>0</v>
      </c>
      <c r="AK191" s="71">
        <v>9032970.7529553622</v>
      </c>
      <c r="AL191" s="71">
        <v>0</v>
      </c>
      <c r="AM191" s="71">
        <v>0</v>
      </c>
      <c r="AN191" s="71">
        <v>822286396.27726185</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2385</v>
      </c>
      <c r="B192" s="70">
        <v>184</v>
      </c>
      <c r="C192" s="70">
        <v>16</v>
      </c>
      <c r="D192" s="70">
        <v>4</v>
      </c>
      <c r="E192" s="70">
        <v>2022</v>
      </c>
      <c r="F192" s="70" t="s">
        <v>161</v>
      </c>
      <c r="G192" s="1073" t="s">
        <v>2383</v>
      </c>
      <c r="H192" s="70" t="s">
        <v>2384</v>
      </c>
      <c r="I192" s="1066"/>
      <c r="J192" s="73"/>
      <c r="K192" s="71"/>
      <c r="L192" s="71"/>
      <c r="M192" s="71"/>
      <c r="N192" s="71"/>
      <c r="O192" s="71"/>
      <c r="P192" s="71"/>
      <c r="Q192" s="71"/>
      <c r="R192" s="71"/>
      <c r="S192" s="71"/>
      <c r="T192" s="71"/>
      <c r="U192" s="71"/>
      <c r="V192" s="71"/>
      <c r="W192" s="71"/>
      <c r="X192" s="71"/>
      <c r="Y192" s="71"/>
      <c r="Z192" s="71"/>
      <c r="AA192" s="71"/>
      <c r="AB192" s="71"/>
      <c r="AC192" s="72"/>
      <c r="AD192" s="71">
        <v>47099796.916583039</v>
      </c>
      <c r="AE192" s="71">
        <v>1342695.2742812941</v>
      </c>
      <c r="AF192" s="71">
        <v>4355325.5074343579</v>
      </c>
      <c r="AG192" s="71">
        <v>44581964.44714459</v>
      </c>
      <c r="AH192" s="71">
        <v>92385318.806878448</v>
      </c>
      <c r="AI192" s="71">
        <v>0</v>
      </c>
      <c r="AJ192" s="71">
        <v>0</v>
      </c>
      <c r="AK192" s="71">
        <v>4560130.4019872863</v>
      </c>
      <c r="AL192" s="71">
        <v>0</v>
      </c>
      <c r="AM192" s="71">
        <v>0</v>
      </c>
      <c r="AN192" s="71">
        <v>194325231.35430902</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1642</v>
      </c>
      <c r="B193" s="70">
        <v>185</v>
      </c>
      <c r="C193" s="70">
        <v>16</v>
      </c>
      <c r="D193" s="70">
        <v>5</v>
      </c>
      <c r="E193" s="70">
        <v>2022</v>
      </c>
      <c r="F193" s="70" t="s">
        <v>161</v>
      </c>
      <c r="G193" s="1073" t="s">
        <v>1640</v>
      </c>
      <c r="H193" s="70" t="s">
        <v>1641</v>
      </c>
      <c r="I193" s="1066"/>
      <c r="J193" s="73"/>
      <c r="K193" s="71"/>
      <c r="L193" s="71"/>
      <c r="M193" s="71"/>
      <c r="N193" s="71"/>
      <c r="O193" s="71"/>
      <c r="P193" s="71"/>
      <c r="Q193" s="71"/>
      <c r="R193" s="71"/>
      <c r="S193" s="71"/>
      <c r="T193" s="71"/>
      <c r="U193" s="71"/>
      <c r="V193" s="71"/>
      <c r="W193" s="71"/>
      <c r="X193" s="71"/>
      <c r="Y193" s="71"/>
      <c r="Z193" s="71"/>
      <c r="AA193" s="71"/>
      <c r="AB193" s="71"/>
      <c r="AC193" s="72"/>
      <c r="AD193" s="71">
        <v>29868529.806973957</v>
      </c>
      <c r="AE193" s="71">
        <v>955844.29489652743</v>
      </c>
      <c r="AF193" s="71">
        <v>1610873.8178181872</v>
      </c>
      <c r="AG193" s="71">
        <v>42478096.461998448</v>
      </c>
      <c r="AH193" s="71">
        <v>64930596.995915152</v>
      </c>
      <c r="AI193" s="71">
        <v>0</v>
      </c>
      <c r="AJ193" s="71">
        <v>0</v>
      </c>
      <c r="AK193" s="71">
        <v>3240707.7077353792</v>
      </c>
      <c r="AL193" s="71">
        <v>0</v>
      </c>
      <c r="AM193" s="71">
        <v>0</v>
      </c>
      <c r="AN193" s="71">
        <v>143084649.08533767</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2373</v>
      </c>
      <c r="B194" s="70">
        <v>186</v>
      </c>
      <c r="C194" s="70">
        <v>16</v>
      </c>
      <c r="D194" s="70">
        <v>6</v>
      </c>
      <c r="E194" s="70">
        <v>2022</v>
      </c>
      <c r="F194" s="70" t="s">
        <v>161</v>
      </c>
      <c r="G194" s="1073" t="s">
        <v>2371</v>
      </c>
      <c r="H194" s="70" t="s">
        <v>2372</v>
      </c>
      <c r="I194" s="1066"/>
      <c r="J194" s="73"/>
      <c r="K194" s="71"/>
      <c r="L194" s="71"/>
      <c r="M194" s="71"/>
      <c r="N194" s="71"/>
      <c r="O194" s="71"/>
      <c r="P194" s="71"/>
      <c r="Q194" s="71"/>
      <c r="R194" s="71"/>
      <c r="S194" s="71"/>
      <c r="T194" s="71"/>
      <c r="U194" s="71"/>
      <c r="V194" s="71"/>
      <c r="W194" s="71"/>
      <c r="X194" s="71"/>
      <c r="Y194" s="71"/>
      <c r="Z194" s="71"/>
      <c r="AA194" s="71"/>
      <c r="AB194" s="71"/>
      <c r="AC194" s="72"/>
      <c r="AD194" s="71">
        <v>165828522.13827804</v>
      </c>
      <c r="AE194" s="71">
        <v>783373.23325415235</v>
      </c>
      <c r="AF194" s="71">
        <v>1322507.5170976475</v>
      </c>
      <c r="AG194" s="71">
        <v>25590798.974084266</v>
      </c>
      <c r="AH194" s="71">
        <v>34729203.583942421</v>
      </c>
      <c r="AI194" s="71">
        <v>0</v>
      </c>
      <c r="AJ194" s="71">
        <v>0</v>
      </c>
      <c r="AK194" s="71">
        <v>1683690.7917743798</v>
      </c>
      <c r="AL194" s="71">
        <v>0</v>
      </c>
      <c r="AM194" s="71">
        <v>0</v>
      </c>
      <c r="AN194" s="71">
        <v>229938096.23843089</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1638</v>
      </c>
      <c r="B195" s="70">
        <v>187</v>
      </c>
      <c r="C195" s="70">
        <v>16</v>
      </c>
      <c r="D195" s="70">
        <v>7</v>
      </c>
      <c r="E195" s="70">
        <v>2022</v>
      </c>
      <c r="F195" s="70" t="s">
        <v>161</v>
      </c>
      <c r="G195" s="1073" t="s">
        <v>1636</v>
      </c>
      <c r="H195" s="70" t="s">
        <v>1637</v>
      </c>
      <c r="I195" s="1066"/>
      <c r="J195" s="73"/>
      <c r="K195" s="71"/>
      <c r="L195" s="71"/>
      <c r="M195" s="71"/>
      <c r="N195" s="71"/>
      <c r="O195" s="71"/>
      <c r="P195" s="71"/>
      <c r="Q195" s="71"/>
      <c r="R195" s="71"/>
      <c r="S195" s="71"/>
      <c r="T195" s="71"/>
      <c r="U195" s="71"/>
      <c r="V195" s="71"/>
      <c r="W195" s="71"/>
      <c r="X195" s="71"/>
      <c r="Y195" s="71"/>
      <c r="Z195" s="71"/>
      <c r="AA195" s="71"/>
      <c r="AB195" s="71"/>
      <c r="AC195" s="72"/>
      <c r="AD195" s="71">
        <v>17222876.313625447</v>
      </c>
      <c r="AE195" s="71">
        <v>446490.50537325139</v>
      </c>
      <c r="AF195" s="71">
        <v>1650648.4799865375</v>
      </c>
      <c r="AG195" s="71">
        <v>14038309.591362104</v>
      </c>
      <c r="AH195" s="71">
        <v>26998942.243983559</v>
      </c>
      <c r="AI195" s="71">
        <v>0</v>
      </c>
      <c r="AJ195" s="71">
        <v>0</v>
      </c>
      <c r="AK195" s="71">
        <v>1116305.460149514</v>
      </c>
      <c r="AL195" s="71">
        <v>0</v>
      </c>
      <c r="AM195" s="71">
        <v>0</v>
      </c>
      <c r="AN195" s="71">
        <v>61473572.59448041</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1682</v>
      </c>
      <c r="B196" s="70">
        <v>188</v>
      </c>
      <c r="C196" s="70">
        <v>16</v>
      </c>
      <c r="D196" s="70">
        <v>8</v>
      </c>
      <c r="E196" s="70">
        <v>2022</v>
      </c>
      <c r="F196" s="70" t="s">
        <v>161</v>
      </c>
      <c r="G196" s="1073" t="s">
        <v>1680</v>
      </c>
      <c r="H196" s="70" t="s">
        <v>1681</v>
      </c>
      <c r="I196" s="1066"/>
      <c r="J196" s="73"/>
      <c r="K196" s="71"/>
      <c r="L196" s="71"/>
      <c r="M196" s="71"/>
      <c r="N196" s="71"/>
      <c r="O196" s="71"/>
      <c r="P196" s="71"/>
      <c r="Q196" s="71"/>
      <c r="R196" s="71"/>
      <c r="S196" s="71"/>
      <c r="T196" s="71"/>
      <c r="U196" s="71"/>
      <c r="V196" s="71"/>
      <c r="W196" s="71"/>
      <c r="X196" s="71"/>
      <c r="Y196" s="71"/>
      <c r="Z196" s="71"/>
      <c r="AA196" s="71"/>
      <c r="AB196" s="71"/>
      <c r="AC196" s="72"/>
      <c r="AD196" s="71">
        <v>13073261.365591286</v>
      </c>
      <c r="AE196" s="71">
        <v>456161.7798578706</v>
      </c>
      <c r="AF196" s="71">
        <v>765662.2467407434</v>
      </c>
      <c r="AG196" s="71">
        <v>7338491.9005693067</v>
      </c>
      <c r="AH196" s="71">
        <v>12839790.169784274</v>
      </c>
      <c r="AI196" s="71">
        <v>0</v>
      </c>
      <c r="AJ196" s="71">
        <v>0</v>
      </c>
      <c r="AK196" s="71">
        <v>623039.19551433262</v>
      </c>
      <c r="AL196" s="71">
        <v>0</v>
      </c>
      <c r="AM196" s="71">
        <v>0</v>
      </c>
      <c r="AN196" s="71">
        <v>35096406.658057816</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1634</v>
      </c>
      <c r="B197" s="70">
        <v>189</v>
      </c>
      <c r="C197" s="70">
        <v>16</v>
      </c>
      <c r="D197" s="70">
        <v>9</v>
      </c>
      <c r="E197" s="70">
        <v>2022</v>
      </c>
      <c r="F197" s="70" t="s">
        <v>161</v>
      </c>
      <c r="G197" s="1073" t="s">
        <v>1632</v>
      </c>
      <c r="H197" s="70" t="s">
        <v>1633</v>
      </c>
      <c r="I197" s="1066"/>
      <c r="J197" s="73"/>
      <c r="K197" s="71"/>
      <c r="L197" s="71"/>
      <c r="M197" s="71"/>
      <c r="N197" s="71"/>
      <c r="O197" s="71"/>
      <c r="P197" s="71"/>
      <c r="Q197" s="71"/>
      <c r="R197" s="71"/>
      <c r="S197" s="71"/>
      <c r="T197" s="71"/>
      <c r="U197" s="71"/>
      <c r="V197" s="71"/>
      <c r="W197" s="71"/>
      <c r="X197" s="71"/>
      <c r="Y197" s="71"/>
      <c r="Z197" s="71"/>
      <c r="AA197" s="71"/>
      <c r="AB197" s="71"/>
      <c r="AC197" s="72"/>
      <c r="AD197" s="71">
        <v>7464310.8067323612</v>
      </c>
      <c r="AE197" s="71">
        <v>344942.12328475021</v>
      </c>
      <c r="AF197" s="71">
        <v>1034141.2163771078</v>
      </c>
      <c r="AG197" s="71">
        <v>16292453.861161551</v>
      </c>
      <c r="AH197" s="71">
        <v>29745613.844992995</v>
      </c>
      <c r="AI197" s="71">
        <v>0</v>
      </c>
      <c r="AJ197" s="71">
        <v>0</v>
      </c>
      <c r="AK197" s="71">
        <v>1481606.5760272439</v>
      </c>
      <c r="AL197" s="71">
        <v>0</v>
      </c>
      <c r="AM197" s="71">
        <v>0</v>
      </c>
      <c r="AN197" s="71">
        <v>56363068.428576007</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1698</v>
      </c>
      <c r="B198" s="70">
        <v>190</v>
      </c>
      <c r="C198" s="70">
        <v>16</v>
      </c>
      <c r="D198" s="70">
        <v>10</v>
      </c>
      <c r="E198" s="70">
        <v>2022</v>
      </c>
      <c r="F198" s="70" t="s">
        <v>161</v>
      </c>
      <c r="G198" s="1073" t="s">
        <v>1696</v>
      </c>
      <c r="H198" s="70" t="s">
        <v>1697</v>
      </c>
      <c r="I198" s="1066"/>
      <c r="J198" s="73"/>
      <c r="K198" s="71"/>
      <c r="L198" s="71"/>
      <c r="M198" s="71"/>
      <c r="N198" s="71"/>
      <c r="O198" s="71"/>
      <c r="P198" s="71"/>
      <c r="Q198" s="71"/>
      <c r="R198" s="71"/>
      <c r="S198" s="71"/>
      <c r="T198" s="71"/>
      <c r="U198" s="71"/>
      <c r="V198" s="71"/>
      <c r="W198" s="71"/>
      <c r="X198" s="71"/>
      <c r="Y198" s="71"/>
      <c r="Z198" s="71"/>
      <c r="AA198" s="71"/>
      <c r="AB198" s="71"/>
      <c r="AC198" s="72"/>
      <c r="AD198" s="71">
        <v>128618.16795700221</v>
      </c>
      <c r="AE198" s="71">
        <v>114443.41473466012</v>
      </c>
      <c r="AF198" s="71">
        <v>318197.29734680243</v>
      </c>
      <c r="AG198" s="71">
        <v>2316759.3884049859</v>
      </c>
      <c r="AH198" s="71">
        <v>4461842.0767489495</v>
      </c>
      <c r="AI198" s="71">
        <v>0</v>
      </c>
      <c r="AJ198" s="71">
        <v>0</v>
      </c>
      <c r="AK198" s="71">
        <v>184264.64911895391</v>
      </c>
      <c r="AL198" s="71">
        <v>0</v>
      </c>
      <c r="AM198" s="71">
        <v>0</v>
      </c>
      <c r="AN198" s="71">
        <v>7524124.9943113551</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1678</v>
      </c>
      <c r="B199" s="70">
        <v>191</v>
      </c>
      <c r="C199" s="70">
        <v>16</v>
      </c>
      <c r="D199" s="70">
        <v>11</v>
      </c>
      <c r="E199" s="70">
        <v>2022</v>
      </c>
      <c r="F199" s="70" t="s">
        <v>161</v>
      </c>
      <c r="G199" s="1073" t="s">
        <v>1676</v>
      </c>
      <c r="H199" s="70" t="s">
        <v>1677</v>
      </c>
      <c r="I199" s="1066"/>
      <c r="J199" s="73"/>
      <c r="K199" s="71"/>
      <c r="L199" s="71"/>
      <c r="M199" s="71"/>
      <c r="N199" s="71"/>
      <c r="O199" s="71"/>
      <c r="P199" s="71"/>
      <c r="Q199" s="71"/>
      <c r="R199" s="71"/>
      <c r="S199" s="71"/>
      <c r="T199" s="71"/>
      <c r="U199" s="71"/>
      <c r="V199" s="71"/>
      <c r="W199" s="71"/>
      <c r="X199" s="71"/>
      <c r="Y199" s="71"/>
      <c r="Z199" s="71"/>
      <c r="AA199" s="71"/>
      <c r="AB199" s="71"/>
      <c r="AC199" s="72"/>
      <c r="AD199" s="71">
        <v>3032819.1915432792</v>
      </c>
      <c r="AE199" s="71">
        <v>282078.83913472563</v>
      </c>
      <c r="AF199" s="71">
        <v>1372225.8448080854</v>
      </c>
      <c r="AG199" s="71">
        <v>6925232.1177727422</v>
      </c>
      <c r="AH199" s="71">
        <v>14333067.961599447</v>
      </c>
      <c r="AI199" s="71">
        <v>0</v>
      </c>
      <c r="AJ199" s="71">
        <v>0</v>
      </c>
      <c r="AK199" s="71">
        <v>625750.86869688204</v>
      </c>
      <c r="AL199" s="71">
        <v>0</v>
      </c>
      <c r="AM199" s="71">
        <v>0</v>
      </c>
      <c r="AN199" s="71">
        <v>26571174.823555164</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1650</v>
      </c>
      <c r="B200" s="70">
        <v>192</v>
      </c>
      <c r="C200" s="70">
        <v>16</v>
      </c>
      <c r="D200" s="70">
        <v>12</v>
      </c>
      <c r="E200" s="70">
        <v>2022</v>
      </c>
      <c r="F200" s="70" t="s">
        <v>161</v>
      </c>
      <c r="G200" s="1073" t="s">
        <v>1648</v>
      </c>
      <c r="H200" s="70" t="s">
        <v>1649</v>
      </c>
      <c r="I200" s="1066"/>
      <c r="J200" s="73"/>
      <c r="K200" s="71"/>
      <c r="L200" s="71"/>
      <c r="M200" s="71"/>
      <c r="N200" s="71"/>
      <c r="O200" s="71"/>
      <c r="P200" s="71"/>
      <c r="Q200" s="71"/>
      <c r="R200" s="71"/>
      <c r="S200" s="71"/>
      <c r="T200" s="71"/>
      <c r="U200" s="71"/>
      <c r="V200" s="71"/>
      <c r="W200" s="71"/>
      <c r="X200" s="71"/>
      <c r="Y200" s="71"/>
      <c r="Z200" s="71"/>
      <c r="AA200" s="71"/>
      <c r="AB200" s="71"/>
      <c r="AC200" s="72"/>
      <c r="AD200" s="71">
        <v>45902939.708601765</v>
      </c>
      <c r="AE200" s="71">
        <v>960679.93213883694</v>
      </c>
      <c r="AF200" s="71">
        <v>437521.28385185328</v>
      </c>
      <c r="AG200" s="71">
        <v>48952499.725811303</v>
      </c>
      <c r="AH200" s="71">
        <v>61272366.260946259</v>
      </c>
      <c r="AI200" s="71">
        <v>0</v>
      </c>
      <c r="AJ200" s="71">
        <v>0</v>
      </c>
      <c r="AK200" s="71">
        <v>3044046.8383533419</v>
      </c>
      <c r="AL200" s="71">
        <v>0</v>
      </c>
      <c r="AM200" s="71">
        <v>0</v>
      </c>
      <c r="AN200" s="71">
        <v>160570053.74970335</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2381</v>
      </c>
      <c r="B201" s="70">
        <v>193</v>
      </c>
      <c r="C201" s="70">
        <v>16</v>
      </c>
      <c r="D201" s="70">
        <v>13</v>
      </c>
      <c r="E201" s="70">
        <v>2022</v>
      </c>
      <c r="F201" s="70" t="s">
        <v>161</v>
      </c>
      <c r="G201" s="1073" t="s">
        <v>2379</v>
      </c>
      <c r="H201" s="70" t="s">
        <v>2380</v>
      </c>
      <c r="I201" s="1066"/>
      <c r="J201" s="73"/>
      <c r="K201" s="71"/>
      <c r="L201" s="71"/>
      <c r="M201" s="71"/>
      <c r="N201" s="71"/>
      <c r="O201" s="71"/>
      <c r="P201" s="71"/>
      <c r="Q201" s="71"/>
      <c r="R201" s="71"/>
      <c r="S201" s="71"/>
      <c r="T201" s="71"/>
      <c r="U201" s="71"/>
      <c r="V201" s="71"/>
      <c r="W201" s="71"/>
      <c r="X201" s="71"/>
      <c r="Y201" s="71"/>
      <c r="Z201" s="71"/>
      <c r="AA201" s="71"/>
      <c r="AB201" s="71"/>
      <c r="AC201" s="72"/>
      <c r="AD201" s="71">
        <v>59149721.339575969</v>
      </c>
      <c r="AE201" s="71">
        <v>1113808.4448119737</v>
      </c>
      <c r="AF201" s="71">
        <v>4971832.7710437877</v>
      </c>
      <c r="AG201" s="71">
        <v>78988972.120888919</v>
      </c>
      <c r="AH201" s="71">
        <v>103264057.41873677</v>
      </c>
      <c r="AI201" s="71">
        <v>0</v>
      </c>
      <c r="AJ201" s="71">
        <v>0</v>
      </c>
      <c r="AK201" s="71">
        <v>4634895.105449006</v>
      </c>
      <c r="AL201" s="71">
        <v>0</v>
      </c>
      <c r="AM201" s="71">
        <v>0</v>
      </c>
      <c r="AN201" s="71">
        <v>252123287.20050645</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1686</v>
      </c>
      <c r="B202" s="70">
        <v>194</v>
      </c>
      <c r="C202" s="70">
        <v>16</v>
      </c>
      <c r="D202" s="70">
        <v>14</v>
      </c>
      <c r="E202" s="70">
        <v>2022</v>
      </c>
      <c r="F202" s="70" t="s">
        <v>161</v>
      </c>
      <c r="G202" s="1073" t="s">
        <v>1684</v>
      </c>
      <c r="H202" s="70" t="s">
        <v>1685</v>
      </c>
      <c r="I202" s="1066"/>
      <c r="J202" s="73"/>
      <c r="K202" s="71"/>
      <c r="L202" s="71"/>
      <c r="M202" s="71"/>
      <c r="N202" s="71"/>
      <c r="O202" s="71"/>
      <c r="P202" s="71"/>
      <c r="Q202" s="71"/>
      <c r="R202" s="71"/>
      <c r="S202" s="71"/>
      <c r="T202" s="71"/>
      <c r="U202" s="71"/>
      <c r="V202" s="71"/>
      <c r="W202" s="71"/>
      <c r="X202" s="71"/>
      <c r="Y202" s="71"/>
      <c r="Z202" s="71"/>
      <c r="AA202" s="71"/>
      <c r="AB202" s="71"/>
      <c r="AC202" s="72"/>
      <c r="AD202" s="71">
        <v>596479.18309423258</v>
      </c>
      <c r="AE202" s="71">
        <v>145069.11726928747</v>
      </c>
      <c r="AF202" s="71">
        <v>79549.324336700607</v>
      </c>
      <c r="AG202" s="71">
        <v>2586004.3984088087</v>
      </c>
      <c r="AH202" s="71">
        <v>5661261.989853505</v>
      </c>
      <c r="AI202" s="71">
        <v>0</v>
      </c>
      <c r="AJ202" s="71">
        <v>0</v>
      </c>
      <c r="AK202" s="71">
        <v>280206.22886344075</v>
      </c>
      <c r="AL202" s="71">
        <v>0</v>
      </c>
      <c r="AM202" s="71">
        <v>0</v>
      </c>
      <c r="AN202" s="71">
        <v>9348570.2418259755</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1646</v>
      </c>
      <c r="B203" s="70">
        <v>195</v>
      </c>
      <c r="C203" s="70">
        <v>16</v>
      </c>
      <c r="D203" s="70">
        <v>15</v>
      </c>
      <c r="E203" s="70">
        <v>2022</v>
      </c>
      <c r="F203" s="70" t="s">
        <v>161</v>
      </c>
      <c r="G203" s="1073" t="s">
        <v>1644</v>
      </c>
      <c r="H203" s="70" t="s">
        <v>1645</v>
      </c>
      <c r="I203" s="1066"/>
      <c r="J203" s="73"/>
      <c r="K203" s="71"/>
      <c r="L203" s="71"/>
      <c r="M203" s="71"/>
      <c r="N203" s="71"/>
      <c r="O203" s="71"/>
      <c r="P203" s="71"/>
      <c r="Q203" s="71"/>
      <c r="R203" s="71"/>
      <c r="S203" s="71"/>
      <c r="T203" s="71"/>
      <c r="U203" s="71"/>
      <c r="V203" s="71"/>
      <c r="W203" s="71"/>
      <c r="X203" s="71"/>
      <c r="Y203" s="71"/>
      <c r="Z203" s="71"/>
      <c r="AA203" s="71"/>
      <c r="AB203" s="71"/>
      <c r="AC203" s="72"/>
      <c r="AD203" s="71">
        <v>36529766.42679888</v>
      </c>
      <c r="AE203" s="71">
        <v>539979.49205790332</v>
      </c>
      <c r="AF203" s="71">
        <v>268478.96963636455</v>
      </c>
      <c r="AG203" s="71">
        <v>12116025.45017202</v>
      </c>
      <c r="AH203" s="71">
        <v>23634569.387725279</v>
      </c>
      <c r="AI203" s="71">
        <v>0</v>
      </c>
      <c r="AJ203" s="71">
        <v>0</v>
      </c>
      <c r="AK203" s="71">
        <v>1019201.734755363</v>
      </c>
      <c r="AL203" s="71">
        <v>0</v>
      </c>
      <c r="AM203" s="71">
        <v>0</v>
      </c>
      <c r="AN203" s="71">
        <v>74108021.461145818</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1630</v>
      </c>
      <c r="B204" s="70">
        <v>196</v>
      </c>
      <c r="C204" s="70">
        <v>16</v>
      </c>
      <c r="D204" s="70">
        <v>16</v>
      </c>
      <c r="E204" s="70">
        <v>2022</v>
      </c>
      <c r="F204" s="70" t="s">
        <v>161</v>
      </c>
      <c r="G204" s="1073" t="s">
        <v>1628</v>
      </c>
      <c r="H204" s="70" t="s">
        <v>1629</v>
      </c>
      <c r="I204" s="1066"/>
      <c r="J204" s="73"/>
      <c r="K204" s="71"/>
      <c r="L204" s="71"/>
      <c r="M204" s="71"/>
      <c r="N204" s="71"/>
      <c r="O204" s="71"/>
      <c r="P204" s="71"/>
      <c r="Q204" s="71"/>
      <c r="R204" s="71"/>
      <c r="S204" s="71"/>
      <c r="T204" s="71"/>
      <c r="U204" s="71"/>
      <c r="V204" s="71"/>
      <c r="W204" s="71"/>
      <c r="X204" s="71"/>
      <c r="Y204" s="71"/>
      <c r="Z204" s="71"/>
      <c r="AA204" s="71"/>
      <c r="AB204" s="71"/>
      <c r="AC204" s="72"/>
      <c r="AD204" s="71">
        <v>403638473.23539203</v>
      </c>
      <c r="AE204" s="71">
        <v>12385678.85663561</v>
      </c>
      <c r="AF204" s="71">
        <v>6731861.5719932886</v>
      </c>
      <c r="AG204" s="71">
        <v>762846251.48315632</v>
      </c>
      <c r="AH204" s="71">
        <v>731910019.37466228</v>
      </c>
      <c r="AI204" s="71">
        <v>0</v>
      </c>
      <c r="AJ204" s="71">
        <v>0</v>
      </c>
      <c r="AK204" s="71">
        <v>32157861.399148062</v>
      </c>
      <c r="AL204" s="71">
        <v>0</v>
      </c>
      <c r="AM204" s="71">
        <v>0</v>
      </c>
      <c r="AN204" s="71">
        <v>1949670145.9209876</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1690</v>
      </c>
      <c r="B205" s="70">
        <v>197</v>
      </c>
      <c r="C205" s="70">
        <v>16</v>
      </c>
      <c r="D205" s="70">
        <v>17</v>
      </c>
      <c r="E205" s="70">
        <v>2022</v>
      </c>
      <c r="F205" s="70" t="s">
        <v>161</v>
      </c>
      <c r="G205" s="1073" t="s">
        <v>1688</v>
      </c>
      <c r="H205" s="70" t="s">
        <v>1689</v>
      </c>
      <c r="I205" s="1066"/>
      <c r="J205" s="73"/>
      <c r="K205" s="71"/>
      <c r="L205" s="71"/>
      <c r="M205" s="71"/>
      <c r="N205" s="71"/>
      <c r="O205" s="71"/>
      <c r="P205" s="71"/>
      <c r="Q205" s="71"/>
      <c r="R205" s="71"/>
      <c r="S205" s="71"/>
      <c r="T205" s="71"/>
      <c r="U205" s="71"/>
      <c r="V205" s="71"/>
      <c r="W205" s="71"/>
      <c r="X205" s="71"/>
      <c r="Y205" s="71"/>
      <c r="Z205" s="71"/>
      <c r="AA205" s="71"/>
      <c r="AB205" s="71"/>
      <c r="AC205" s="72"/>
      <c r="AD205" s="71">
        <v>71507724.042130098</v>
      </c>
      <c r="AE205" s="71">
        <v>802715.78222339065</v>
      </c>
      <c r="AF205" s="71">
        <v>1660592.145528625</v>
      </c>
      <c r="AG205" s="71">
        <v>12303870.805988641</v>
      </c>
      <c r="AH205" s="71">
        <v>22399166.877227586</v>
      </c>
      <c r="AI205" s="71">
        <v>0</v>
      </c>
      <c r="AJ205" s="71">
        <v>0</v>
      </c>
      <c r="AK205" s="71">
        <v>967163.43510929553</v>
      </c>
      <c r="AL205" s="71">
        <v>0</v>
      </c>
      <c r="AM205" s="71">
        <v>0</v>
      </c>
      <c r="AN205" s="71">
        <v>109641233.08820765</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1755</v>
      </c>
      <c r="B206" s="70">
        <v>198</v>
      </c>
      <c r="C206" s="70">
        <v>16</v>
      </c>
      <c r="D206" s="70">
        <v>18</v>
      </c>
      <c r="E206" s="70">
        <v>2022</v>
      </c>
      <c r="F206" s="70" t="s">
        <v>161</v>
      </c>
      <c r="G206" s="1073" t="s">
        <v>1736</v>
      </c>
      <c r="H206" s="70" t="s">
        <v>1737</v>
      </c>
      <c r="I206" s="1066"/>
      <c r="J206" s="73"/>
      <c r="K206" s="71"/>
      <c r="L206" s="71"/>
      <c r="M206" s="71"/>
      <c r="N206" s="71"/>
      <c r="O206" s="71"/>
      <c r="P206" s="71"/>
      <c r="Q206" s="71"/>
      <c r="R206" s="71"/>
      <c r="S206" s="71"/>
      <c r="T206" s="71"/>
      <c r="U206" s="71"/>
      <c r="V206" s="71"/>
      <c r="W206" s="71"/>
      <c r="X206" s="71"/>
      <c r="Y206" s="71"/>
      <c r="Z206" s="71"/>
      <c r="AA206" s="71"/>
      <c r="AB206" s="71"/>
      <c r="AC206" s="72"/>
      <c r="AD206" s="71">
        <v>202132304.01919341</v>
      </c>
      <c r="AE206" s="71">
        <v>1905241.0734699755</v>
      </c>
      <c r="AF206" s="71">
        <v>2346705.0679326681</v>
      </c>
      <c r="AG206" s="71">
        <v>108969090.90922153</v>
      </c>
      <c r="AH206" s="71">
        <v>157219962.20974523</v>
      </c>
      <c r="AI206" s="71">
        <v>0</v>
      </c>
      <c r="AJ206" s="71">
        <v>0</v>
      </c>
      <c r="AK206" s="71">
        <v>7069202.859611949</v>
      </c>
      <c r="AL206" s="71">
        <v>0</v>
      </c>
      <c r="AM206" s="71">
        <v>0</v>
      </c>
      <c r="AN206" s="71">
        <v>479642506.1391747</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1670</v>
      </c>
      <c r="B207" s="70">
        <v>199</v>
      </c>
      <c r="C207" s="70">
        <v>16</v>
      </c>
      <c r="D207" s="70">
        <v>19</v>
      </c>
      <c r="E207" s="70">
        <v>2022</v>
      </c>
      <c r="F207" s="70" t="s">
        <v>161</v>
      </c>
      <c r="G207" s="1073" t="s">
        <v>1668</v>
      </c>
      <c r="H207" s="70" t="s">
        <v>1669</v>
      </c>
      <c r="I207" s="1066"/>
      <c r="J207" s="73"/>
      <c r="K207" s="71"/>
      <c r="L207" s="71"/>
      <c r="M207" s="71"/>
      <c r="N207" s="71"/>
      <c r="O207" s="71"/>
      <c r="P207" s="71"/>
      <c r="Q207" s="71"/>
      <c r="R207" s="71"/>
      <c r="S207" s="71"/>
      <c r="T207" s="71"/>
      <c r="U207" s="71"/>
      <c r="V207" s="71"/>
      <c r="W207" s="71"/>
      <c r="X207" s="71"/>
      <c r="Y207" s="71"/>
      <c r="Z207" s="71"/>
      <c r="AA207" s="71"/>
      <c r="AB207" s="71"/>
      <c r="AC207" s="72"/>
      <c r="AD207" s="71">
        <v>5607659.667169136</v>
      </c>
      <c r="AE207" s="71">
        <v>647975.39046948403</v>
      </c>
      <c r="AF207" s="71">
        <v>556845.27035690425</v>
      </c>
      <c r="AG207" s="71">
        <v>23349177.728005927</v>
      </c>
      <c r="AH207" s="71">
        <v>37583822.97713127</v>
      </c>
      <c r="AI207" s="71">
        <v>0</v>
      </c>
      <c r="AJ207" s="71">
        <v>0</v>
      </c>
      <c r="AK207" s="71">
        <v>1759746.7681801708</v>
      </c>
      <c r="AL207" s="71">
        <v>0</v>
      </c>
      <c r="AM207" s="71">
        <v>0</v>
      </c>
      <c r="AN207" s="71">
        <v>69505227.801312894</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1674</v>
      </c>
      <c r="B208" s="70">
        <v>200</v>
      </c>
      <c r="C208" s="70">
        <v>16</v>
      </c>
      <c r="D208" s="70">
        <v>20</v>
      </c>
      <c r="E208" s="70">
        <v>2022</v>
      </c>
      <c r="F208" s="70" t="s">
        <v>161</v>
      </c>
      <c r="G208" s="1073" t="s">
        <v>1672</v>
      </c>
      <c r="H208" s="70" t="s">
        <v>1673</v>
      </c>
      <c r="I208" s="1066"/>
      <c r="J208" s="73"/>
      <c r="K208" s="71"/>
      <c r="L208" s="71"/>
      <c r="M208" s="71"/>
      <c r="N208" s="71"/>
      <c r="O208" s="71"/>
      <c r="P208" s="71"/>
      <c r="Q208" s="71"/>
      <c r="R208" s="71"/>
      <c r="S208" s="71"/>
      <c r="T208" s="71"/>
      <c r="U208" s="71"/>
      <c r="V208" s="71"/>
      <c r="W208" s="71"/>
      <c r="X208" s="71"/>
      <c r="Y208" s="71"/>
      <c r="Z208" s="71"/>
      <c r="AA208" s="71"/>
      <c r="AB208" s="71"/>
      <c r="AC208" s="72"/>
      <c r="AD208" s="71">
        <v>133511319.07387283</v>
      </c>
      <c r="AE208" s="71">
        <v>646363.51138871419</v>
      </c>
      <c r="AF208" s="71">
        <v>397746.62168350298</v>
      </c>
      <c r="AG208" s="71">
        <v>41557654.218497008</v>
      </c>
      <c r="AH208" s="71">
        <v>41397978.300803758</v>
      </c>
      <c r="AI208" s="71">
        <v>0</v>
      </c>
      <c r="AJ208" s="71">
        <v>0</v>
      </c>
      <c r="AK208" s="71">
        <v>1901141.1555559624</v>
      </c>
      <c r="AL208" s="71">
        <v>0</v>
      </c>
      <c r="AM208" s="71">
        <v>0</v>
      </c>
      <c r="AN208" s="71">
        <v>219412202.88180178</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1694</v>
      </c>
      <c r="B209" s="70">
        <v>201</v>
      </c>
      <c r="C209" s="70">
        <v>16</v>
      </c>
      <c r="D209" s="70">
        <v>21</v>
      </c>
      <c r="E209" s="70">
        <v>2022</v>
      </c>
      <c r="F209" s="70" t="s">
        <v>161</v>
      </c>
      <c r="G209" s="1073" t="s">
        <v>1692</v>
      </c>
      <c r="H209" s="70" t="s">
        <v>1693</v>
      </c>
      <c r="I209" s="1066"/>
      <c r="J209" s="73"/>
      <c r="K209" s="71"/>
      <c r="L209" s="71"/>
      <c r="M209" s="71"/>
      <c r="N209" s="71"/>
      <c r="O209" s="71"/>
      <c r="P209" s="71"/>
      <c r="Q209" s="71"/>
      <c r="R209" s="71"/>
      <c r="S209" s="71"/>
      <c r="T209" s="71"/>
      <c r="U209" s="71"/>
      <c r="V209" s="71"/>
      <c r="W209" s="71"/>
      <c r="X209" s="71"/>
      <c r="Y209" s="71"/>
      <c r="Z209" s="71"/>
      <c r="AA209" s="71"/>
      <c r="AB209" s="71"/>
      <c r="AC209" s="72"/>
      <c r="AD209" s="71">
        <v>2170145.9308768408</v>
      </c>
      <c r="AE209" s="71">
        <v>315928.29983089271</v>
      </c>
      <c r="AF209" s="71">
        <v>457408.61493602849</v>
      </c>
      <c r="AG209" s="71">
        <v>12504239.185526369</v>
      </c>
      <c r="AH209" s="71">
        <v>18668970.947472416</v>
      </c>
      <c r="AI209" s="71">
        <v>0</v>
      </c>
      <c r="AJ209" s="71">
        <v>0</v>
      </c>
      <c r="AK209" s="71">
        <v>783931.80434559856</v>
      </c>
      <c r="AL209" s="71">
        <v>0</v>
      </c>
      <c r="AM209" s="71">
        <v>0</v>
      </c>
      <c r="AN209" s="71">
        <v>34900624.782988146</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1666</v>
      </c>
      <c r="B210" s="70">
        <v>202</v>
      </c>
      <c r="C210" s="70">
        <v>16</v>
      </c>
      <c r="D210" s="70">
        <v>22</v>
      </c>
      <c r="E210" s="70">
        <v>2022</v>
      </c>
      <c r="F210" s="70" t="s">
        <v>161</v>
      </c>
      <c r="G210" s="1073" t="s">
        <v>1664</v>
      </c>
      <c r="H210" s="70" t="s">
        <v>1665</v>
      </c>
      <c r="I210" s="1066"/>
      <c r="J210" s="73"/>
      <c r="K210" s="71"/>
      <c r="L210" s="71"/>
      <c r="M210" s="71"/>
      <c r="N210" s="71"/>
      <c r="O210" s="71"/>
      <c r="P210" s="71"/>
      <c r="Q210" s="71"/>
      <c r="R210" s="71"/>
      <c r="S210" s="71"/>
      <c r="T210" s="71"/>
      <c r="U210" s="71"/>
      <c r="V210" s="71"/>
      <c r="W210" s="71"/>
      <c r="X210" s="71"/>
      <c r="Y210" s="71"/>
      <c r="Z210" s="71"/>
      <c r="AA210" s="71"/>
      <c r="AB210" s="71"/>
      <c r="AC210" s="72"/>
      <c r="AD210" s="71">
        <v>35326036.092793584</v>
      </c>
      <c r="AE210" s="71">
        <v>1737605.6490699099</v>
      </c>
      <c r="AF210" s="71">
        <v>1968845.7773333399</v>
      </c>
      <c r="AG210" s="71">
        <v>51663734.361431189</v>
      </c>
      <c r="AH210" s="71">
        <v>75311576.343835086</v>
      </c>
      <c r="AI210" s="71">
        <v>0</v>
      </c>
      <c r="AJ210" s="71">
        <v>0</v>
      </c>
      <c r="AK210" s="71">
        <v>3532148.011212239</v>
      </c>
      <c r="AL210" s="71">
        <v>0</v>
      </c>
      <c r="AM210" s="71">
        <v>0</v>
      </c>
      <c r="AN210" s="71">
        <v>169539946.23567533</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1702</v>
      </c>
      <c r="B211" s="70">
        <v>203</v>
      </c>
      <c r="C211" s="70">
        <v>16</v>
      </c>
      <c r="D211" s="70">
        <v>23</v>
      </c>
      <c r="E211" s="70">
        <v>2022</v>
      </c>
      <c r="F211" s="70" t="s">
        <v>161</v>
      </c>
      <c r="G211" s="1073" t="s">
        <v>1700</v>
      </c>
      <c r="H211" s="70" t="s">
        <v>1701</v>
      </c>
      <c r="I211" s="1066"/>
      <c r="J211" s="73"/>
      <c r="K211" s="71"/>
      <c r="L211" s="71"/>
      <c r="M211" s="71"/>
      <c r="N211" s="71"/>
      <c r="O211" s="71"/>
      <c r="P211" s="71"/>
      <c r="Q211" s="71"/>
      <c r="R211" s="71"/>
      <c r="S211" s="71"/>
      <c r="T211" s="71"/>
      <c r="U211" s="71"/>
      <c r="V211" s="71"/>
      <c r="W211" s="71"/>
      <c r="X211" s="71"/>
      <c r="Y211" s="71"/>
      <c r="Z211" s="71"/>
      <c r="AA211" s="71"/>
      <c r="AB211" s="71"/>
      <c r="AC211" s="72"/>
      <c r="AD211" s="71">
        <v>24997245.348659419</v>
      </c>
      <c r="AE211" s="71">
        <v>1645728.541466028</v>
      </c>
      <c r="AF211" s="71">
        <v>2386479.7301010177</v>
      </c>
      <c r="AG211" s="71">
        <v>51870364.25282947</v>
      </c>
      <c r="AH211" s="71">
        <v>72163099.071935624</v>
      </c>
      <c r="AI211" s="71">
        <v>0</v>
      </c>
      <c r="AJ211" s="71">
        <v>0</v>
      </c>
      <c r="AK211" s="71">
        <v>3038365.2373994291</v>
      </c>
      <c r="AL211" s="71">
        <v>0</v>
      </c>
      <c r="AM211" s="71">
        <v>0</v>
      </c>
      <c r="AN211" s="71">
        <v>156101282.18239099</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1662</v>
      </c>
      <c r="B212" s="70">
        <v>204</v>
      </c>
      <c r="C212" s="70">
        <v>16</v>
      </c>
      <c r="D212" s="70">
        <v>24</v>
      </c>
      <c r="E212" s="70">
        <v>2022</v>
      </c>
      <c r="F212" s="70" t="s">
        <v>161</v>
      </c>
      <c r="G212" s="1073" t="s">
        <v>1660</v>
      </c>
      <c r="H212" s="70" t="s">
        <v>1661</v>
      </c>
      <c r="I212" s="1066"/>
      <c r="J212" s="73"/>
      <c r="K212" s="71"/>
      <c r="L212" s="71"/>
      <c r="M212" s="71"/>
      <c r="N212" s="71"/>
      <c r="O212" s="71"/>
      <c r="P212" s="71"/>
      <c r="Q212" s="71"/>
      <c r="R212" s="71"/>
      <c r="S212" s="71"/>
      <c r="T212" s="71"/>
      <c r="U212" s="71"/>
      <c r="V212" s="71"/>
      <c r="W212" s="71"/>
      <c r="X212" s="71"/>
      <c r="Y212" s="71"/>
      <c r="Z212" s="71"/>
      <c r="AA212" s="71"/>
      <c r="AB212" s="71"/>
      <c r="AC212" s="72"/>
      <c r="AD212" s="71">
        <v>795983.00485474477</v>
      </c>
      <c r="AE212" s="71">
        <v>191813.61061161343</v>
      </c>
      <c r="AF212" s="71">
        <v>119323.98650505091</v>
      </c>
      <c r="AG212" s="71">
        <v>8033519.7170908032</v>
      </c>
      <c r="AH212" s="71">
        <v>11748318.048859127</v>
      </c>
      <c r="AI212" s="71">
        <v>0</v>
      </c>
      <c r="AJ212" s="71">
        <v>0</v>
      </c>
      <c r="AK212" s="71">
        <v>476867.09824547771</v>
      </c>
      <c r="AL212" s="71">
        <v>0</v>
      </c>
      <c r="AM212" s="71">
        <v>0</v>
      </c>
      <c r="AN212" s="71">
        <v>21365825.466166817</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1654</v>
      </c>
      <c r="B213" s="70">
        <v>205</v>
      </c>
      <c r="C213" s="70">
        <v>16</v>
      </c>
      <c r="D213" s="70">
        <v>25</v>
      </c>
      <c r="E213" s="70">
        <v>2022</v>
      </c>
      <c r="F213" s="70" t="s">
        <v>161</v>
      </c>
      <c r="G213" s="1073" t="s">
        <v>1652</v>
      </c>
      <c r="H213" s="70" t="s">
        <v>1653</v>
      </c>
      <c r="I213" s="1066"/>
      <c r="J213" s="73"/>
      <c r="K213" s="71"/>
      <c r="L213" s="71"/>
      <c r="M213" s="71"/>
      <c r="N213" s="71"/>
      <c r="O213" s="71"/>
      <c r="P213" s="71"/>
      <c r="Q213" s="71"/>
      <c r="R213" s="71"/>
      <c r="S213" s="71"/>
      <c r="T213" s="71"/>
      <c r="U213" s="71"/>
      <c r="V213" s="71"/>
      <c r="W213" s="71"/>
      <c r="X213" s="71"/>
      <c r="Y213" s="71"/>
      <c r="Z213" s="71"/>
      <c r="AA213" s="71"/>
      <c r="AB213" s="71"/>
      <c r="AC213" s="72"/>
      <c r="AD213" s="71">
        <v>41582168.222535573</v>
      </c>
      <c r="AE213" s="71">
        <v>1568358.3455890743</v>
      </c>
      <c r="AF213" s="71">
        <v>1203183.5305925966</v>
      </c>
      <c r="AG213" s="71">
        <v>76190076.319221258</v>
      </c>
      <c r="AH213" s="71">
        <v>107665928.49983048</v>
      </c>
      <c r="AI213" s="71">
        <v>0</v>
      </c>
      <c r="AJ213" s="71">
        <v>0</v>
      </c>
      <c r="AK213" s="71">
        <v>5019436.1881933957</v>
      </c>
      <c r="AL213" s="71">
        <v>0</v>
      </c>
      <c r="AM213" s="71">
        <v>0</v>
      </c>
      <c r="AN213" s="71">
        <v>233229151.1059624</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1571</v>
      </c>
      <c r="B214" s="70">
        <v>206</v>
      </c>
      <c r="C214" s="70">
        <v>16</v>
      </c>
      <c r="D214" s="70">
        <v>26</v>
      </c>
      <c r="E214" s="70">
        <v>2022</v>
      </c>
      <c r="F214" s="70" t="s">
        <v>161</v>
      </c>
      <c r="G214" s="1073" t="s">
        <v>788</v>
      </c>
      <c r="H214" s="70" t="s">
        <v>788</v>
      </c>
      <c r="I214" s="1066"/>
      <c r="J214" s="73"/>
      <c r="K214" s="71"/>
      <c r="L214" s="71"/>
      <c r="M214" s="71"/>
      <c r="N214" s="71"/>
      <c r="O214" s="71"/>
      <c r="P214" s="71"/>
      <c r="Q214" s="71"/>
      <c r="R214" s="71"/>
      <c r="S214" s="71"/>
      <c r="T214" s="71"/>
      <c r="U214" s="71"/>
      <c r="V214" s="71"/>
      <c r="W214" s="71"/>
      <c r="X214" s="71"/>
      <c r="Y214" s="71"/>
      <c r="Z214" s="71"/>
      <c r="AA214" s="71"/>
      <c r="AB214" s="71"/>
      <c r="AC214" s="72"/>
      <c r="AD214" s="71"/>
      <c r="AE214" s="71"/>
      <c r="AF214" s="71"/>
      <c r="AG214" s="71"/>
      <c r="AH214" s="71"/>
      <c r="AI214" s="71"/>
      <c r="AJ214" s="71"/>
      <c r="AK214" s="71"/>
      <c r="AL214" s="71"/>
      <c r="AM214" s="71"/>
      <c r="AN214" s="71"/>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1571</v>
      </c>
      <c r="B215" s="70">
        <v>207</v>
      </c>
      <c r="C215" s="70">
        <v>16</v>
      </c>
      <c r="D215" s="70">
        <v>27</v>
      </c>
      <c r="E215" s="70">
        <v>2022</v>
      </c>
      <c r="F215" s="70" t="s">
        <v>161</v>
      </c>
      <c r="G215" s="1073" t="s">
        <v>788</v>
      </c>
      <c r="H215" s="70" t="s">
        <v>788</v>
      </c>
      <c r="I215" s="1066"/>
      <c r="J215" s="73"/>
      <c r="K215" s="71"/>
      <c r="L215" s="71"/>
      <c r="M215" s="71"/>
      <c r="N215" s="71"/>
      <c r="O215" s="71"/>
      <c r="P215" s="71"/>
      <c r="Q215" s="71"/>
      <c r="R215" s="71"/>
      <c r="S215" s="71"/>
      <c r="T215" s="71"/>
      <c r="U215" s="71"/>
      <c r="V215" s="71"/>
      <c r="W215" s="71"/>
      <c r="X215" s="71"/>
      <c r="Y215" s="71"/>
      <c r="Z215" s="71"/>
      <c r="AA215" s="71"/>
      <c r="AB215" s="71"/>
      <c r="AC215" s="72"/>
      <c r="AD215" s="71"/>
      <c r="AE215" s="71"/>
      <c r="AF215" s="71"/>
      <c r="AG215" s="71"/>
      <c r="AH215" s="71"/>
      <c r="AI215" s="71"/>
      <c r="AJ215" s="71"/>
      <c r="AK215" s="71"/>
      <c r="AL215" s="71"/>
      <c r="AM215" s="71"/>
      <c r="AN215" s="71"/>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1571</v>
      </c>
      <c r="B216" s="70">
        <v>208</v>
      </c>
      <c r="C216" s="70">
        <v>16</v>
      </c>
      <c r="D216" s="70">
        <v>28</v>
      </c>
      <c r="E216" s="70">
        <v>2022</v>
      </c>
      <c r="F216" s="70" t="s">
        <v>161</v>
      </c>
      <c r="G216" s="1073" t="s">
        <v>788</v>
      </c>
      <c r="H216" s="70" t="s">
        <v>788</v>
      </c>
      <c r="I216" s="1066"/>
      <c r="J216" s="73"/>
      <c r="K216" s="71"/>
      <c r="L216" s="71"/>
      <c r="M216" s="71"/>
      <c r="N216" s="71"/>
      <c r="O216" s="71"/>
      <c r="P216" s="71"/>
      <c r="Q216" s="71"/>
      <c r="R216" s="71"/>
      <c r="S216" s="71"/>
      <c r="T216" s="71"/>
      <c r="U216" s="71"/>
      <c r="V216" s="71"/>
      <c r="W216" s="71"/>
      <c r="X216" s="71"/>
      <c r="Y216" s="71"/>
      <c r="Z216" s="71"/>
      <c r="AA216" s="71"/>
      <c r="AB216" s="71"/>
      <c r="AC216" s="72"/>
      <c r="AD216" s="71"/>
      <c r="AE216" s="71"/>
      <c r="AF216" s="71"/>
      <c r="AG216" s="71"/>
      <c r="AH216" s="71"/>
      <c r="AI216" s="71"/>
      <c r="AJ216" s="71"/>
      <c r="AK216" s="71"/>
      <c r="AL216" s="71"/>
      <c r="AM216" s="71"/>
      <c r="AN216" s="71"/>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1571</v>
      </c>
      <c r="B217" s="70">
        <v>209</v>
      </c>
      <c r="C217" s="70">
        <v>16</v>
      </c>
      <c r="D217" s="70">
        <v>29</v>
      </c>
      <c r="E217" s="70">
        <v>2022</v>
      </c>
      <c r="F217" s="70" t="s">
        <v>161</v>
      </c>
      <c r="G217" s="1073" t="s">
        <v>788</v>
      </c>
      <c r="H217" s="70" t="s">
        <v>788</v>
      </c>
      <c r="I217" s="1066"/>
      <c r="J217" s="73"/>
      <c r="K217" s="71"/>
      <c r="L217" s="71"/>
      <c r="M217" s="71"/>
      <c r="N217" s="71"/>
      <c r="O217" s="71"/>
      <c r="P217" s="71"/>
      <c r="Q217" s="71"/>
      <c r="R217" s="71"/>
      <c r="S217" s="71"/>
      <c r="T217" s="71"/>
      <c r="U217" s="71"/>
      <c r="V217" s="71"/>
      <c r="W217" s="71"/>
      <c r="X217" s="71"/>
      <c r="Y217" s="71"/>
      <c r="Z217" s="71"/>
      <c r="AA217" s="71"/>
      <c r="AB217" s="71"/>
      <c r="AC217" s="72"/>
      <c r="AD217" s="71"/>
      <c r="AE217" s="71"/>
      <c r="AF217" s="71"/>
      <c r="AG217" s="71"/>
      <c r="AH217" s="71"/>
      <c r="AI217" s="71"/>
      <c r="AJ217" s="71"/>
      <c r="AK217" s="71"/>
      <c r="AL217" s="71"/>
      <c r="AM217" s="71"/>
      <c r="AN217" s="71"/>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1571</v>
      </c>
      <c r="B218" s="70">
        <v>210</v>
      </c>
      <c r="C218" s="70">
        <v>16</v>
      </c>
      <c r="D218" s="70">
        <v>30</v>
      </c>
      <c r="E218" s="70">
        <v>2022</v>
      </c>
      <c r="F218" s="70" t="s">
        <v>161</v>
      </c>
      <c r="G218" s="1073" t="s">
        <v>788</v>
      </c>
      <c r="H218" s="70" t="s">
        <v>788</v>
      </c>
      <c r="I218" s="1066"/>
      <c r="J218" s="73"/>
      <c r="K218" s="71"/>
      <c r="L218" s="71"/>
      <c r="M218" s="71"/>
      <c r="N218" s="71"/>
      <c r="O218" s="71"/>
      <c r="P218" s="71"/>
      <c r="Q218" s="71"/>
      <c r="R218" s="71"/>
      <c r="S218" s="71"/>
      <c r="T218" s="71"/>
      <c r="U218" s="71"/>
      <c r="V218" s="71"/>
      <c r="W218" s="71"/>
      <c r="X218" s="71"/>
      <c r="Y218" s="71"/>
      <c r="Z218" s="71"/>
      <c r="AA218" s="71"/>
      <c r="AB218" s="71"/>
      <c r="AC218" s="72"/>
      <c r="AD218" s="71"/>
      <c r="AE218" s="71"/>
      <c r="AF218" s="71"/>
      <c r="AG218" s="71"/>
      <c r="AH218" s="71"/>
      <c r="AI218" s="71"/>
      <c r="AJ218" s="71"/>
      <c r="AK218" s="71"/>
      <c r="AL218" s="71"/>
      <c r="AM218" s="71"/>
      <c r="AN218" s="71"/>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1571</v>
      </c>
      <c r="B219" s="70">
        <v>211</v>
      </c>
      <c r="C219" s="70">
        <v>16</v>
      </c>
      <c r="D219" s="70">
        <v>31</v>
      </c>
      <c r="E219" s="70">
        <v>2022</v>
      </c>
      <c r="F219" s="70" t="s">
        <v>161</v>
      </c>
      <c r="G219" s="1073" t="s">
        <v>788</v>
      </c>
      <c r="H219" s="70" t="s">
        <v>788</v>
      </c>
      <c r="I219" s="1066"/>
      <c r="J219" s="73"/>
      <c r="K219" s="71"/>
      <c r="L219" s="71"/>
      <c r="M219" s="71"/>
      <c r="N219" s="71"/>
      <c r="O219" s="71"/>
      <c r="P219" s="71"/>
      <c r="Q219" s="71"/>
      <c r="R219" s="71"/>
      <c r="S219" s="71"/>
      <c r="T219" s="71"/>
      <c r="U219" s="71"/>
      <c r="V219" s="71"/>
      <c r="W219" s="71"/>
      <c r="X219" s="71"/>
      <c r="Y219" s="71"/>
      <c r="Z219" s="71"/>
      <c r="AA219" s="71"/>
      <c r="AB219" s="71"/>
      <c r="AC219" s="72"/>
      <c r="AD219" s="71"/>
      <c r="AE219" s="71"/>
      <c r="AF219" s="71"/>
      <c r="AG219" s="71"/>
      <c r="AH219" s="71"/>
      <c r="AI219" s="71"/>
      <c r="AJ219" s="71"/>
      <c r="AK219" s="71"/>
      <c r="AL219" s="71"/>
      <c r="AM219" s="71"/>
      <c r="AN219" s="71"/>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1571</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1571</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1571</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1571</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1571</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1571</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1571</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1571</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1571</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1571</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1571</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1571</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1571</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1571</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1571</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1571</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1571</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1571</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1571</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1571</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1571</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1571</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1571</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1571</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1571</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1571</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1571</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1571</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1571</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1571</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1571</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1571</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1571</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1571</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1571</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1571</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1571</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1571</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1571</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1571</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1571</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1571</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1571</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1571</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1571</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1571</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1571</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1736</v>
      </c>
      <c r="H6" s="77" t="s">
        <v>1737</v>
      </c>
      <c r="I6" s="77" t="s">
        <v>2388</v>
      </c>
      <c r="J6" s="77" t="s">
        <v>2389</v>
      </c>
      <c r="K6" s="1080">
        <v>17</v>
      </c>
      <c r="L6" s="1081">
        <v>39</v>
      </c>
      <c r="M6" s="1044"/>
      <c r="N6" s="988">
        <v>1</v>
      </c>
      <c r="O6" s="77" t="s">
        <v>1713</v>
      </c>
      <c r="P6" s="77" t="s">
        <v>1714</v>
      </c>
      <c r="Q6" s="77" t="s">
        <v>1501</v>
      </c>
      <c r="R6" s="16"/>
      <c r="S6" s="77">
        <v>1</v>
      </c>
      <c r="T6" s="77" t="s">
        <v>1736</v>
      </c>
      <c r="U6" s="77" t="s">
        <v>1737</v>
      </c>
      <c r="V6" s="77" t="s">
        <v>1501</v>
      </c>
      <c r="W6" s="16"/>
      <c r="X6" s="77">
        <v>1</v>
      </c>
      <c r="Y6" s="692" t="s">
        <v>1713</v>
      </c>
      <c r="Z6" s="77" t="s">
        <v>1714</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1736</v>
      </c>
      <c r="P7" s="77" t="s">
        <v>1737</v>
      </c>
      <c r="Q7" s="77" t="s">
        <v>1501</v>
      </c>
      <c r="R7" s="16"/>
      <c r="S7" s="77">
        <v>2</v>
      </c>
      <c r="T7" s="76" t="s">
        <v>795</v>
      </c>
      <c r="U7" s="77" t="s">
        <v>1503</v>
      </c>
      <c r="V7" s="77" t="s">
        <v>1503</v>
      </c>
      <c r="W7" s="16"/>
      <c r="X7" s="77">
        <v>2</v>
      </c>
      <c r="Y7" s="692" t="s">
        <v>1736</v>
      </c>
      <c r="Z7" s="77" t="s">
        <v>1737</v>
      </c>
      <c r="AA7" s="77" t="s">
        <v>1501</v>
      </c>
      <c r="AB7" s="16"/>
      <c r="AC7" s="77">
        <v>2</v>
      </c>
      <c r="AD7" s="77" t="s">
        <v>2375</v>
      </c>
      <c r="AE7" s="77" t="s">
        <v>2376</v>
      </c>
      <c r="AF7" s="77" t="s">
        <v>1501</v>
      </c>
    </row>
    <row r="8" spans="1:32" ht="12">
      <c r="A8" s="16"/>
      <c r="B8" s="16"/>
      <c r="C8" s="16"/>
      <c r="D8" s="16"/>
      <c r="F8" s="16"/>
      <c r="G8" s="16"/>
      <c r="H8" s="16"/>
      <c r="I8" s="16"/>
      <c r="J8" s="16"/>
      <c r="K8" s="1044"/>
      <c r="L8" s="1044"/>
      <c r="M8" s="1044"/>
      <c r="N8" s="988">
        <v>3</v>
      </c>
      <c r="O8" s="77" t="s">
        <v>1759</v>
      </c>
      <c r="P8" s="77" t="s">
        <v>1760</v>
      </c>
      <c r="Q8" s="77" t="s">
        <v>1501</v>
      </c>
      <c r="R8" s="16"/>
      <c r="S8" s="16"/>
      <c r="T8" s="16"/>
      <c r="U8" s="16"/>
      <c r="V8" s="16"/>
      <c r="W8" s="16"/>
      <c r="X8" s="77">
        <v>3</v>
      </c>
      <c r="Y8" s="692" t="s">
        <v>1759</v>
      </c>
      <c r="Z8" s="77" t="s">
        <v>1760</v>
      </c>
      <c r="AA8" s="77" t="s">
        <v>1501</v>
      </c>
      <c r="AB8" s="16"/>
      <c r="AC8" s="77">
        <v>3</v>
      </c>
      <c r="AD8" s="77" t="s">
        <v>1656</v>
      </c>
      <c r="AE8" s="77" t="s">
        <v>1657</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1782</v>
      </c>
      <c r="P9" s="77" t="s">
        <v>1783</v>
      </c>
      <c r="Q9" s="77" t="s">
        <v>1501</v>
      </c>
      <c r="R9" s="16"/>
      <c r="S9" s="16"/>
      <c r="T9" s="16"/>
      <c r="U9" s="16"/>
      <c r="V9" s="16"/>
      <c r="W9" s="16"/>
      <c r="X9" s="77">
        <v>4</v>
      </c>
      <c r="Y9" s="692" t="s">
        <v>1782</v>
      </c>
      <c r="Z9" s="77" t="s">
        <v>1783</v>
      </c>
      <c r="AA9" s="77" t="s">
        <v>1501</v>
      </c>
      <c r="AB9" s="16"/>
      <c r="AC9" s="77">
        <v>4</v>
      </c>
      <c r="AD9" s="77" t="s">
        <v>2383</v>
      </c>
      <c r="AE9" s="77" t="s">
        <v>2384</v>
      </c>
      <c r="AF9" s="77" t="s">
        <v>1501</v>
      </c>
    </row>
    <row r="10" spans="1:32" ht="12">
      <c r="A10" s="16"/>
      <c r="B10" s="16"/>
      <c r="C10" s="16"/>
      <c r="D10" s="16"/>
      <c r="F10" s="75" t="s">
        <v>1501</v>
      </c>
      <c r="G10" s="76" t="s">
        <v>1736</v>
      </c>
      <c r="H10" s="77" t="s">
        <v>1737</v>
      </c>
      <c r="I10" s="77" t="s">
        <v>2388</v>
      </c>
      <c r="J10" s="77" t="s">
        <v>2389</v>
      </c>
      <c r="K10" s="1079">
        <v>17</v>
      </c>
      <c r="L10" s="1045">
        <v>39</v>
      </c>
      <c r="M10" s="1044"/>
      <c r="N10" s="988">
        <v>5</v>
      </c>
      <c r="O10" s="77" t="s">
        <v>1805</v>
      </c>
      <c r="P10" s="77" t="s">
        <v>1806</v>
      </c>
      <c r="Q10" s="77" t="s">
        <v>1501</v>
      </c>
      <c r="R10" s="16"/>
      <c r="S10" s="16"/>
      <c r="T10" s="16"/>
      <c r="U10" s="16"/>
      <c r="V10" s="16"/>
      <c r="W10" s="16"/>
      <c r="X10" s="77">
        <v>5</v>
      </c>
      <c r="Y10" s="692" t="s">
        <v>1805</v>
      </c>
      <c r="Z10" s="77" t="s">
        <v>1806</v>
      </c>
      <c r="AA10" s="77" t="s">
        <v>1501</v>
      </c>
      <c r="AB10" s="16"/>
      <c r="AC10" s="77">
        <v>5</v>
      </c>
      <c r="AD10" s="77" t="s">
        <v>1640</v>
      </c>
      <c r="AE10" s="77" t="s">
        <v>1641</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1828</v>
      </c>
      <c r="P11" s="77" t="s">
        <v>1829</v>
      </c>
      <c r="Q11" s="77" t="s">
        <v>1501</v>
      </c>
      <c r="R11" s="16"/>
      <c r="S11" s="16"/>
      <c r="T11" s="16"/>
      <c r="U11" s="16"/>
      <c r="V11" s="16"/>
      <c r="W11" s="16"/>
      <c r="X11" s="77">
        <v>6</v>
      </c>
      <c r="Y11" s="692" t="s">
        <v>1828</v>
      </c>
      <c r="Z11" s="77" t="s">
        <v>1829</v>
      </c>
      <c r="AA11" s="77" t="s">
        <v>1501</v>
      </c>
      <c r="AB11" s="16"/>
      <c r="AC11" s="77">
        <v>6</v>
      </c>
      <c r="AD11" s="77" t="s">
        <v>2371</v>
      </c>
      <c r="AE11" s="77" t="s">
        <v>2372</v>
      </c>
      <c r="AF11" s="77" t="s">
        <v>1501</v>
      </c>
    </row>
    <row r="12" spans="1:32" ht="12">
      <c r="A12" s="16"/>
      <c r="B12" s="16"/>
      <c r="C12" s="16"/>
      <c r="D12" s="16"/>
      <c r="F12" s="75" t="s">
        <v>1505</v>
      </c>
      <c r="G12" s="76" t="s">
        <v>1736</v>
      </c>
      <c r="H12" s="77"/>
      <c r="I12" s="77" t="s">
        <v>1736</v>
      </c>
      <c r="J12" s="77"/>
      <c r="K12" s="1079" t="s">
        <v>1544</v>
      </c>
      <c r="L12" s="1045"/>
      <c r="M12" s="1044"/>
      <c r="N12" s="988">
        <v>7</v>
      </c>
      <c r="O12" s="77" t="s">
        <v>1851</v>
      </c>
      <c r="P12" s="77" t="s">
        <v>1852</v>
      </c>
      <c r="Q12" s="77" t="s">
        <v>1501</v>
      </c>
      <c r="R12" s="16"/>
      <c r="S12" s="16"/>
      <c r="T12" s="16"/>
      <c r="U12" s="16"/>
      <c r="V12" s="16"/>
      <c r="W12" s="16"/>
      <c r="X12" s="77">
        <v>7</v>
      </c>
      <c r="Y12" s="692" t="s">
        <v>1851</v>
      </c>
      <c r="Z12" s="77" t="s">
        <v>1852</v>
      </c>
      <c r="AA12" s="77" t="s">
        <v>1501</v>
      </c>
      <c r="AB12" s="16"/>
      <c r="AC12" s="77">
        <v>7</v>
      </c>
      <c r="AD12" s="77" t="s">
        <v>1636</v>
      </c>
      <c r="AE12" s="77" t="s">
        <v>1637</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1708</v>
      </c>
      <c r="P13" s="77" t="s">
        <v>1709</v>
      </c>
      <c r="Q13" s="77" t="s">
        <v>1501</v>
      </c>
      <c r="R13" s="16"/>
      <c r="S13" s="16"/>
      <c r="T13" s="16"/>
      <c r="U13" s="16"/>
      <c r="V13" s="16"/>
      <c r="W13" s="16"/>
      <c r="X13" s="77">
        <v>8</v>
      </c>
      <c r="Y13" s="692" t="s">
        <v>1708</v>
      </c>
      <c r="Z13" s="77" t="s">
        <v>1709</v>
      </c>
      <c r="AA13" s="77" t="s">
        <v>1501</v>
      </c>
      <c r="AB13" s="16"/>
      <c r="AC13" s="77">
        <v>8</v>
      </c>
      <c r="AD13" s="77" t="s">
        <v>1680</v>
      </c>
      <c r="AE13" s="77" t="s">
        <v>1681</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1893</v>
      </c>
      <c r="P14" s="77" t="s">
        <v>1894</v>
      </c>
      <c r="Q14" s="77" t="s">
        <v>1501</v>
      </c>
      <c r="R14" s="16"/>
      <c r="S14" s="16"/>
      <c r="T14" s="16"/>
      <c r="U14" s="16"/>
      <c r="V14" s="16"/>
      <c r="W14" s="16"/>
      <c r="X14" s="77">
        <v>9</v>
      </c>
      <c r="Y14" s="692" t="s">
        <v>1893</v>
      </c>
      <c r="Z14" s="77" t="s">
        <v>1894</v>
      </c>
      <c r="AA14" s="77" t="s">
        <v>1501</v>
      </c>
      <c r="AB14" s="16"/>
      <c r="AC14" s="77">
        <v>9</v>
      </c>
      <c r="AD14" s="77" t="s">
        <v>1632</v>
      </c>
      <c r="AE14" s="77" t="s">
        <v>1633</v>
      </c>
      <c r="AF14" s="77" t="s">
        <v>1501</v>
      </c>
    </row>
    <row r="15" spans="1:32" ht="12">
      <c r="A15" s="16"/>
      <c r="B15" s="16"/>
      <c r="C15" s="16"/>
      <c r="D15" s="16"/>
      <c r="E15" s="16"/>
      <c r="F15" s="16"/>
      <c r="G15" s="16"/>
      <c r="H15" s="16"/>
      <c r="I15" s="16"/>
      <c r="J15" s="16"/>
      <c r="K15" s="1044"/>
      <c r="L15" s="1044"/>
      <c r="M15" s="1044"/>
      <c r="N15" s="988">
        <v>10</v>
      </c>
      <c r="O15" s="77" t="s">
        <v>1916</v>
      </c>
      <c r="P15" s="77" t="s">
        <v>1917</v>
      </c>
      <c r="Q15" s="77" t="s">
        <v>1501</v>
      </c>
      <c r="R15" s="16"/>
      <c r="S15" s="16"/>
      <c r="T15" s="16"/>
      <c r="U15" s="16"/>
      <c r="V15" s="16"/>
      <c r="W15" s="16"/>
      <c r="X15" s="77">
        <v>10</v>
      </c>
      <c r="Y15" s="692" t="s">
        <v>1916</v>
      </c>
      <c r="Z15" s="77" t="s">
        <v>1917</v>
      </c>
      <c r="AA15" s="77" t="s">
        <v>1501</v>
      </c>
      <c r="AB15" s="16"/>
      <c r="AC15" s="77">
        <v>10</v>
      </c>
      <c r="AD15" s="77" t="s">
        <v>1696</v>
      </c>
      <c r="AE15" s="77" t="s">
        <v>1697</v>
      </c>
      <c r="AF15" s="77" t="s">
        <v>1501</v>
      </c>
    </row>
    <row r="16" spans="1:32" ht="12">
      <c r="A16" s="16"/>
      <c r="B16" s="16"/>
      <c r="C16" s="16"/>
      <c r="D16" s="16"/>
      <c r="E16" s="16"/>
      <c r="F16" s="16"/>
      <c r="G16" s="16"/>
      <c r="H16" s="16"/>
      <c r="I16" s="16"/>
      <c r="J16" s="16"/>
      <c r="K16" s="1044"/>
      <c r="L16" s="1044"/>
      <c r="M16" s="1044"/>
      <c r="N16" s="988">
        <v>11</v>
      </c>
      <c r="O16" s="77" t="s">
        <v>1939</v>
      </c>
      <c r="P16" s="77" t="s">
        <v>1940</v>
      </c>
      <c r="Q16" s="77" t="s">
        <v>1501</v>
      </c>
      <c r="R16" s="16"/>
      <c r="S16" s="16"/>
      <c r="T16" s="16"/>
      <c r="U16" s="16"/>
      <c r="V16" s="16"/>
      <c r="W16" s="16"/>
      <c r="X16" s="77">
        <v>11</v>
      </c>
      <c r="Y16" s="692" t="s">
        <v>1939</v>
      </c>
      <c r="Z16" s="77" t="s">
        <v>1940</v>
      </c>
      <c r="AA16" s="77" t="s">
        <v>1501</v>
      </c>
      <c r="AB16" s="16"/>
      <c r="AC16" s="77">
        <v>11</v>
      </c>
      <c r="AD16" s="77" t="s">
        <v>1676</v>
      </c>
      <c r="AE16" s="77" t="s">
        <v>1677</v>
      </c>
      <c r="AF16" s="77" t="s">
        <v>1501</v>
      </c>
    </row>
    <row r="17" spans="1:32" ht="12">
      <c r="A17" s="16"/>
      <c r="B17" s="16"/>
      <c r="C17" s="16"/>
      <c r="D17" s="16"/>
      <c r="E17" s="16"/>
      <c r="F17" s="16"/>
      <c r="G17" s="16"/>
      <c r="H17" s="16"/>
      <c r="I17" s="16"/>
      <c r="J17" s="16"/>
      <c r="K17" s="1044"/>
      <c r="L17" s="1044"/>
      <c r="M17" s="1044"/>
      <c r="N17" s="988">
        <v>12</v>
      </c>
      <c r="O17" s="77" t="s">
        <v>1962</v>
      </c>
      <c r="P17" s="77" t="s">
        <v>1963</v>
      </c>
      <c r="Q17" s="77" t="s">
        <v>1501</v>
      </c>
      <c r="R17" s="16"/>
      <c r="S17" s="16"/>
      <c r="T17" s="16"/>
      <c r="U17" s="16"/>
      <c r="V17" s="16"/>
      <c r="W17" s="16"/>
      <c r="X17" s="77">
        <v>12</v>
      </c>
      <c r="Y17" s="692" t="s">
        <v>1962</v>
      </c>
      <c r="Z17" s="77" t="s">
        <v>1963</v>
      </c>
      <c r="AA17" s="77" t="s">
        <v>1501</v>
      </c>
      <c r="AB17" s="16"/>
      <c r="AC17" s="77">
        <v>12</v>
      </c>
      <c r="AD17" s="77" t="s">
        <v>1648</v>
      </c>
      <c r="AE17" s="77" t="s">
        <v>1649</v>
      </c>
      <c r="AF17" s="77" t="s">
        <v>1501</v>
      </c>
    </row>
    <row r="18" spans="1:32" ht="12">
      <c r="A18" s="16"/>
      <c r="B18" s="16"/>
      <c r="C18" s="16"/>
      <c r="D18" s="16"/>
      <c r="E18" s="16"/>
      <c r="F18" s="16"/>
      <c r="G18" s="16"/>
      <c r="H18" s="16"/>
      <c r="I18" s="16"/>
      <c r="J18" s="16"/>
      <c r="K18" s="1044"/>
      <c r="L18" s="1044"/>
      <c r="M18" s="1044"/>
      <c r="N18" s="988">
        <v>13</v>
      </c>
      <c r="O18" s="77" t="s">
        <v>1985</v>
      </c>
      <c r="P18" s="77" t="s">
        <v>1986</v>
      </c>
      <c r="Q18" s="77" t="s">
        <v>1501</v>
      </c>
      <c r="R18" s="16"/>
      <c r="S18" s="16"/>
      <c r="T18" s="16"/>
      <c r="U18" s="16"/>
      <c r="V18" s="16"/>
      <c r="W18" s="16"/>
      <c r="X18" s="77">
        <v>13</v>
      </c>
      <c r="Y18" s="692" t="s">
        <v>1985</v>
      </c>
      <c r="Z18" s="77" t="s">
        <v>1986</v>
      </c>
      <c r="AA18" s="77" t="s">
        <v>1501</v>
      </c>
      <c r="AB18" s="16"/>
      <c r="AC18" s="77">
        <v>13</v>
      </c>
      <c r="AD18" s="77" t="s">
        <v>2379</v>
      </c>
      <c r="AE18" s="77" t="s">
        <v>2380</v>
      </c>
      <c r="AF18" s="77" t="s">
        <v>1501</v>
      </c>
    </row>
    <row r="19" spans="1:32" ht="12">
      <c r="A19" s="16"/>
      <c r="B19" s="16"/>
      <c r="C19" s="16"/>
      <c r="D19" s="16"/>
      <c r="E19" s="16"/>
      <c r="F19" s="16"/>
      <c r="G19" s="16"/>
      <c r="H19" s="16"/>
      <c r="I19" s="16"/>
      <c r="J19" s="16"/>
      <c r="K19" s="1044"/>
      <c r="L19" s="1044"/>
      <c r="M19" s="1044"/>
      <c r="N19" s="988">
        <v>14</v>
      </c>
      <c r="O19" s="77" t="s">
        <v>2008</v>
      </c>
      <c r="P19" s="77" t="s">
        <v>2009</v>
      </c>
      <c r="Q19" s="77" t="s">
        <v>1501</v>
      </c>
      <c r="R19" s="16"/>
      <c r="S19" s="16"/>
      <c r="T19" s="16"/>
      <c r="U19" s="16"/>
      <c r="V19" s="16"/>
      <c r="W19" s="16"/>
      <c r="X19" s="77">
        <v>14</v>
      </c>
      <c r="Y19" s="692" t="s">
        <v>2008</v>
      </c>
      <c r="Z19" s="77" t="s">
        <v>2009</v>
      </c>
      <c r="AA19" s="77" t="s">
        <v>1501</v>
      </c>
      <c r="AB19" s="16"/>
      <c r="AC19" s="77">
        <v>14</v>
      </c>
      <c r="AD19" s="77" t="s">
        <v>1684</v>
      </c>
      <c r="AE19" s="77" t="s">
        <v>1685</v>
      </c>
      <c r="AF19" s="77" t="s">
        <v>1501</v>
      </c>
    </row>
    <row r="20" spans="1:32" ht="12">
      <c r="A20" s="16"/>
      <c r="B20" s="16"/>
      <c r="C20" s="16"/>
      <c r="D20" s="16"/>
      <c r="E20" s="16"/>
      <c r="F20" s="16"/>
      <c r="G20" s="16"/>
      <c r="H20" s="16"/>
      <c r="I20" s="16"/>
      <c r="J20" s="16"/>
      <c r="K20" s="1044"/>
      <c r="L20" s="1044"/>
      <c r="M20" s="1044"/>
      <c r="N20" s="988">
        <v>15</v>
      </c>
      <c r="O20" s="77" t="s">
        <v>2031</v>
      </c>
      <c r="P20" s="77" t="s">
        <v>2032</v>
      </c>
      <c r="Q20" s="77" t="s">
        <v>1501</v>
      </c>
      <c r="R20" s="16"/>
      <c r="S20" s="16"/>
      <c r="T20" s="16"/>
      <c r="U20" s="16"/>
      <c r="V20" s="16"/>
      <c r="W20" s="16"/>
      <c r="X20" s="77">
        <v>15</v>
      </c>
      <c r="Y20" s="692" t="s">
        <v>2031</v>
      </c>
      <c r="Z20" s="77" t="s">
        <v>2032</v>
      </c>
      <c r="AA20" s="77" t="s">
        <v>1501</v>
      </c>
      <c r="AB20" s="16"/>
      <c r="AC20" s="77">
        <v>15</v>
      </c>
      <c r="AD20" s="77" t="s">
        <v>1644</v>
      </c>
      <c r="AE20" s="77" t="s">
        <v>1645</v>
      </c>
      <c r="AF20" s="77" t="s">
        <v>1501</v>
      </c>
    </row>
    <row r="21" spans="1:32" ht="12">
      <c r="A21" s="16"/>
      <c r="B21" s="16"/>
      <c r="C21" s="16"/>
      <c r="D21" s="16"/>
      <c r="E21" s="16"/>
      <c r="F21" s="16"/>
      <c r="G21" s="16"/>
      <c r="H21" s="16"/>
      <c r="I21" s="16"/>
      <c r="J21" s="16"/>
      <c r="K21" s="1044"/>
      <c r="L21" s="1044"/>
      <c r="M21" s="1044"/>
      <c r="N21" s="988">
        <v>16</v>
      </c>
      <c r="O21" s="77" t="s">
        <v>2054</v>
      </c>
      <c r="P21" s="77" t="s">
        <v>2055</v>
      </c>
      <c r="Q21" s="77" t="s">
        <v>1501</v>
      </c>
      <c r="R21" s="16"/>
      <c r="S21" s="16"/>
      <c r="T21" s="16"/>
      <c r="U21" s="16"/>
      <c r="V21" s="16"/>
      <c r="W21" s="16"/>
      <c r="X21" s="77">
        <v>16</v>
      </c>
      <c r="Y21" s="692" t="s">
        <v>2054</v>
      </c>
      <c r="Z21" s="77" t="s">
        <v>2055</v>
      </c>
      <c r="AA21" s="77" t="s">
        <v>1501</v>
      </c>
      <c r="AB21" s="16"/>
      <c r="AC21" s="77">
        <v>16</v>
      </c>
      <c r="AD21" s="77" t="s">
        <v>1628</v>
      </c>
      <c r="AE21" s="77" t="s">
        <v>1629</v>
      </c>
      <c r="AF21" s="77" t="s">
        <v>1501</v>
      </c>
    </row>
    <row r="22" spans="1:32" ht="12">
      <c r="A22" s="16"/>
      <c r="B22" s="16"/>
      <c r="C22" s="16"/>
      <c r="D22" s="16"/>
      <c r="E22" s="16"/>
      <c r="F22" s="16"/>
      <c r="G22" s="16"/>
      <c r="H22" s="16"/>
      <c r="I22" s="16"/>
      <c r="J22" s="16"/>
      <c r="K22" s="1044"/>
      <c r="L22" s="1044"/>
      <c r="M22" s="1044"/>
      <c r="N22" s="988">
        <v>17</v>
      </c>
      <c r="O22" s="77" t="s">
        <v>2077</v>
      </c>
      <c r="P22" s="77" t="s">
        <v>2078</v>
      </c>
      <c r="Q22" s="77" t="s">
        <v>1501</v>
      </c>
      <c r="R22" s="16"/>
      <c r="S22" s="16"/>
      <c r="T22" s="16"/>
      <c r="U22" s="16"/>
      <c r="V22" s="16"/>
      <c r="W22" s="16"/>
      <c r="X22" s="77">
        <v>17</v>
      </c>
      <c r="Y22" s="692" t="s">
        <v>2077</v>
      </c>
      <c r="Z22" s="77" t="s">
        <v>2078</v>
      </c>
      <c r="AA22" s="77" t="s">
        <v>1501</v>
      </c>
      <c r="AB22" s="16"/>
      <c r="AC22" s="77">
        <v>17</v>
      </c>
      <c r="AD22" s="77" t="s">
        <v>1688</v>
      </c>
      <c r="AE22" s="77" t="s">
        <v>1689</v>
      </c>
      <c r="AF22" s="77" t="s">
        <v>1501</v>
      </c>
    </row>
    <row r="23" spans="1:32" ht="12">
      <c r="A23" s="16"/>
      <c r="B23" s="16"/>
      <c r="C23" s="16"/>
      <c r="D23" s="16"/>
      <c r="E23" s="16"/>
      <c r="F23" s="16"/>
      <c r="G23" s="16"/>
      <c r="H23" s="16"/>
      <c r="I23" s="16"/>
      <c r="J23" s="16"/>
      <c r="K23" s="1044"/>
      <c r="L23" s="1044"/>
      <c r="M23" s="1044"/>
      <c r="N23" s="988">
        <v>18</v>
      </c>
      <c r="O23" s="77" t="s">
        <v>2100</v>
      </c>
      <c r="P23" s="77" t="s">
        <v>2101</v>
      </c>
      <c r="Q23" s="77" t="s">
        <v>1501</v>
      </c>
      <c r="R23" s="16"/>
      <c r="S23" s="16"/>
      <c r="T23" s="16"/>
      <c r="U23" s="16"/>
      <c r="V23" s="16"/>
      <c r="W23" s="16"/>
      <c r="X23" s="77">
        <v>18</v>
      </c>
      <c r="Y23" s="692" t="s">
        <v>2100</v>
      </c>
      <c r="Z23" s="77" t="s">
        <v>2101</v>
      </c>
      <c r="AA23" s="77" t="s">
        <v>1501</v>
      </c>
      <c r="AB23" s="16"/>
      <c r="AC23" s="77">
        <v>18</v>
      </c>
      <c r="AD23" s="77" t="s">
        <v>1736</v>
      </c>
      <c r="AE23" s="77" t="s">
        <v>1737</v>
      </c>
      <c r="AF23" s="77" t="s">
        <v>1501</v>
      </c>
    </row>
    <row r="24" spans="1:32" ht="12">
      <c r="A24" s="16"/>
      <c r="B24" s="16"/>
      <c r="C24" s="16"/>
      <c r="D24" s="16"/>
      <c r="E24" s="16"/>
      <c r="F24" s="16"/>
      <c r="G24" s="16"/>
      <c r="H24" s="16"/>
      <c r="I24" s="16"/>
      <c r="J24" s="16"/>
      <c r="K24" s="1044"/>
      <c r="L24" s="1044"/>
      <c r="M24" s="1044"/>
      <c r="N24" s="988">
        <v>19</v>
      </c>
      <c r="O24" s="77" t="s">
        <v>2123</v>
      </c>
      <c r="P24" s="77" t="s">
        <v>2124</v>
      </c>
      <c r="Q24" s="77" t="s">
        <v>1501</v>
      </c>
      <c r="R24" s="16"/>
      <c r="S24" s="16"/>
      <c r="T24" s="16"/>
      <c r="U24" s="16"/>
      <c r="V24" s="16"/>
      <c r="W24" s="16"/>
      <c r="X24" s="77">
        <v>19</v>
      </c>
      <c r="Y24" s="692" t="s">
        <v>2123</v>
      </c>
      <c r="Z24" s="77" t="s">
        <v>2124</v>
      </c>
      <c r="AA24" s="77" t="s">
        <v>1501</v>
      </c>
      <c r="AB24" s="16"/>
      <c r="AC24" s="77">
        <v>19</v>
      </c>
      <c r="AD24" s="77" t="s">
        <v>1668</v>
      </c>
      <c r="AE24" s="77" t="s">
        <v>1669</v>
      </c>
      <c r="AF24" s="77" t="s">
        <v>1501</v>
      </c>
    </row>
    <row r="25" spans="1:32" ht="12">
      <c r="A25" s="16"/>
      <c r="B25" s="16"/>
      <c r="C25" s="16"/>
      <c r="D25" s="16"/>
      <c r="E25" s="16"/>
      <c r="F25" s="16"/>
      <c r="G25" s="16"/>
      <c r="H25" s="16"/>
      <c r="I25" s="16"/>
      <c r="J25" s="16"/>
      <c r="K25" s="1044"/>
      <c r="L25" s="1044"/>
      <c r="M25" s="1044"/>
      <c r="N25" s="988">
        <v>20</v>
      </c>
      <c r="O25" s="77" t="s">
        <v>1705</v>
      </c>
      <c r="P25" s="77" t="s">
        <v>1706</v>
      </c>
      <c r="Q25" s="77" t="s">
        <v>1501</v>
      </c>
      <c r="R25" s="16"/>
      <c r="S25" s="16"/>
      <c r="T25" s="16"/>
      <c r="U25" s="16"/>
      <c r="V25" s="16"/>
      <c r="W25" s="16"/>
      <c r="X25" s="77">
        <v>20</v>
      </c>
      <c r="Y25" s="692" t="s">
        <v>1705</v>
      </c>
      <c r="Z25" s="77" t="s">
        <v>1706</v>
      </c>
      <c r="AA25" s="77" t="s">
        <v>1501</v>
      </c>
      <c r="AB25" s="16"/>
      <c r="AC25" s="77">
        <v>20</v>
      </c>
      <c r="AD25" s="77" t="s">
        <v>1672</v>
      </c>
      <c r="AE25" s="77" t="s">
        <v>1673</v>
      </c>
      <c r="AF25" s="77" t="s">
        <v>1501</v>
      </c>
    </row>
    <row r="26" spans="1:32" ht="12">
      <c r="A26" s="16"/>
      <c r="B26" s="16"/>
      <c r="C26" s="16"/>
      <c r="D26" s="16"/>
      <c r="E26" s="16"/>
      <c r="F26" s="16"/>
      <c r="G26" s="16"/>
      <c r="H26" s="16"/>
      <c r="I26" s="16"/>
      <c r="J26" s="16"/>
      <c r="K26" s="1044"/>
      <c r="L26" s="1044"/>
      <c r="M26" s="1044"/>
      <c r="N26" s="988">
        <v>21</v>
      </c>
      <c r="O26" s="77" t="s">
        <v>2165</v>
      </c>
      <c r="P26" s="77" t="s">
        <v>2166</v>
      </c>
      <c r="Q26" s="77" t="s">
        <v>1501</v>
      </c>
      <c r="R26" s="16"/>
      <c r="S26" s="16"/>
      <c r="T26" s="16"/>
      <c r="U26" s="16"/>
      <c r="V26" s="16"/>
      <c r="W26" s="16"/>
      <c r="X26" s="77">
        <v>21</v>
      </c>
      <c r="Y26" s="692" t="s">
        <v>2165</v>
      </c>
      <c r="Z26" s="77" t="s">
        <v>2166</v>
      </c>
      <c r="AA26" s="77" t="s">
        <v>1501</v>
      </c>
      <c r="AB26" s="16"/>
      <c r="AC26" s="77">
        <v>21</v>
      </c>
      <c r="AD26" s="77" t="s">
        <v>1692</v>
      </c>
      <c r="AE26" s="77" t="s">
        <v>1693</v>
      </c>
      <c r="AF26" s="77" t="s">
        <v>1501</v>
      </c>
    </row>
    <row r="27" spans="1:32" ht="12">
      <c r="A27" s="16"/>
      <c r="B27" s="16"/>
      <c r="C27" s="16"/>
      <c r="D27" s="16"/>
      <c r="E27" s="16"/>
      <c r="F27" s="16"/>
      <c r="G27" s="16"/>
      <c r="H27" s="16"/>
      <c r="I27" s="16"/>
      <c r="J27" s="16"/>
      <c r="K27" s="1044"/>
      <c r="L27" s="1044"/>
      <c r="M27" s="1044"/>
      <c r="N27" s="988">
        <v>22</v>
      </c>
      <c r="O27" s="77" t="s">
        <v>2188</v>
      </c>
      <c r="P27" s="77" t="s">
        <v>2189</v>
      </c>
      <c r="Q27" s="77" t="s">
        <v>1501</v>
      </c>
      <c r="R27" s="16"/>
      <c r="S27" s="16"/>
      <c r="T27" s="16"/>
      <c r="U27" s="16"/>
      <c r="V27" s="16"/>
      <c r="W27" s="16"/>
      <c r="X27" s="77">
        <v>22</v>
      </c>
      <c r="Y27" s="692" t="s">
        <v>2188</v>
      </c>
      <c r="Z27" s="77" t="s">
        <v>2189</v>
      </c>
      <c r="AA27" s="77" t="s">
        <v>1501</v>
      </c>
      <c r="AB27" s="16"/>
      <c r="AC27" s="77">
        <v>22</v>
      </c>
      <c r="AD27" s="77" t="s">
        <v>1664</v>
      </c>
      <c r="AE27" s="77" t="s">
        <v>1665</v>
      </c>
      <c r="AF27" s="77" t="s">
        <v>1501</v>
      </c>
    </row>
    <row r="28" spans="1:32" ht="12">
      <c r="A28" s="16"/>
      <c r="B28" s="16"/>
      <c r="C28" s="16"/>
      <c r="D28" s="16"/>
      <c r="E28" s="16"/>
      <c r="F28" s="16"/>
      <c r="G28" s="16"/>
      <c r="H28" s="16"/>
      <c r="I28" s="16"/>
      <c r="J28" s="16"/>
      <c r="K28" s="1044"/>
      <c r="L28" s="1044"/>
      <c r="M28" s="1044"/>
      <c r="N28" s="988">
        <v>23</v>
      </c>
      <c r="O28" s="77" t="s">
        <v>2211</v>
      </c>
      <c r="P28" s="77" t="s">
        <v>2212</v>
      </c>
      <c r="Q28" s="77" t="s">
        <v>1501</v>
      </c>
      <c r="R28" s="16"/>
      <c r="S28" s="16"/>
      <c r="T28" s="16"/>
      <c r="U28" s="16"/>
      <c r="V28" s="16"/>
      <c r="W28" s="16"/>
      <c r="X28" s="77">
        <v>23</v>
      </c>
      <c r="Y28" s="692" t="s">
        <v>2211</v>
      </c>
      <c r="Z28" s="77" t="s">
        <v>2212</v>
      </c>
      <c r="AA28" s="77" t="s">
        <v>1501</v>
      </c>
      <c r="AB28" s="16"/>
      <c r="AC28" s="77">
        <v>23</v>
      </c>
      <c r="AD28" s="77" t="s">
        <v>1700</v>
      </c>
      <c r="AE28" s="77" t="s">
        <v>1701</v>
      </c>
      <c r="AF28" s="77" t="s">
        <v>1501</v>
      </c>
    </row>
    <row r="29" spans="1:32" ht="12">
      <c r="A29" s="16"/>
      <c r="B29" s="16"/>
      <c r="C29" s="16"/>
      <c r="D29" s="16"/>
      <c r="E29" s="16"/>
      <c r="F29" s="16"/>
      <c r="G29" s="16"/>
      <c r="H29" s="16"/>
      <c r="I29" s="16"/>
      <c r="J29" s="16"/>
      <c r="K29" s="1044"/>
      <c r="L29" s="1044"/>
      <c r="M29" s="1044"/>
      <c r="N29" s="988">
        <v>24</v>
      </c>
      <c r="O29" s="77" t="s">
        <v>2234</v>
      </c>
      <c r="P29" s="77" t="s">
        <v>2235</v>
      </c>
      <c r="Q29" s="77" t="s">
        <v>1501</v>
      </c>
      <c r="R29" s="16"/>
      <c r="S29" s="16"/>
      <c r="T29" s="16"/>
      <c r="U29" s="16"/>
      <c r="V29" s="16"/>
      <c r="W29" s="16"/>
      <c r="X29" s="77">
        <v>24</v>
      </c>
      <c r="Y29" s="692" t="s">
        <v>2234</v>
      </c>
      <c r="Z29" s="77" t="s">
        <v>2235</v>
      </c>
      <c r="AA29" s="77" t="s">
        <v>1501</v>
      </c>
      <c r="AB29" s="16"/>
      <c r="AC29" s="77">
        <v>24</v>
      </c>
      <c r="AD29" s="77" t="s">
        <v>1660</v>
      </c>
      <c r="AE29" s="77" t="s">
        <v>1661</v>
      </c>
      <c r="AF29" s="77" t="s">
        <v>1501</v>
      </c>
    </row>
    <row r="30" spans="1:32" ht="12">
      <c r="A30" s="16"/>
      <c r="B30" s="16"/>
      <c r="C30" s="16"/>
      <c r="D30" s="16"/>
      <c r="E30" s="16"/>
      <c r="F30" s="16"/>
      <c r="G30" s="16"/>
      <c r="H30" s="16"/>
      <c r="I30" s="16"/>
      <c r="J30" s="16"/>
      <c r="K30" s="1044"/>
      <c r="L30" s="1044"/>
      <c r="M30" s="1044"/>
      <c r="N30" s="988">
        <v>25</v>
      </c>
      <c r="O30" s="77" t="s">
        <v>2257</v>
      </c>
      <c r="P30" s="77" t="s">
        <v>2258</v>
      </c>
      <c r="Q30" s="77" t="s">
        <v>1501</v>
      </c>
      <c r="R30" s="16"/>
      <c r="S30" s="16"/>
      <c r="T30" s="16"/>
      <c r="U30" s="16"/>
      <c r="V30" s="16"/>
      <c r="W30" s="16"/>
      <c r="X30" s="77">
        <v>25</v>
      </c>
      <c r="Y30" s="692" t="s">
        <v>2257</v>
      </c>
      <c r="Z30" s="77" t="s">
        <v>2258</v>
      </c>
      <c r="AA30" s="77" t="s">
        <v>1501</v>
      </c>
      <c r="AB30" s="16"/>
      <c r="AC30" s="77">
        <v>25</v>
      </c>
      <c r="AD30" s="77" t="s">
        <v>1652</v>
      </c>
      <c r="AE30" s="77" t="s">
        <v>1653</v>
      </c>
      <c r="AF30" s="77" t="s">
        <v>1501</v>
      </c>
    </row>
    <row r="31" spans="1:32" ht="12">
      <c r="A31" s="16"/>
      <c r="B31" s="16"/>
      <c r="C31" s="16"/>
      <c r="D31" s="16"/>
      <c r="E31" s="16"/>
      <c r="F31" s="16"/>
      <c r="G31" s="16"/>
      <c r="H31" s="16"/>
      <c r="I31" s="16"/>
      <c r="J31" s="16"/>
      <c r="K31" s="1044"/>
      <c r="L31" s="1044"/>
      <c r="M31" s="1044"/>
      <c r="N31" s="988">
        <v>26</v>
      </c>
      <c r="O31" s="77" t="s">
        <v>2280</v>
      </c>
      <c r="P31" s="77" t="s">
        <v>2281</v>
      </c>
      <c r="Q31" s="77" t="s">
        <v>1501</v>
      </c>
      <c r="R31" s="16"/>
      <c r="S31" s="16"/>
      <c r="T31" s="16"/>
      <c r="U31" s="16"/>
      <c r="V31" s="16"/>
      <c r="W31" s="16"/>
      <c r="X31" s="77">
        <v>26</v>
      </c>
      <c r="Y31" s="692" t="s">
        <v>2280</v>
      </c>
      <c r="Z31" s="77" t="s">
        <v>2281</v>
      </c>
      <c r="AA31" s="77" t="s">
        <v>1501</v>
      </c>
      <c r="AB31" s="16"/>
      <c r="AC31" s="77">
        <v>26</v>
      </c>
      <c r="AD31" s="77"/>
      <c r="AE31" s="77"/>
      <c r="AF31" s="77" t="s">
        <v>1501</v>
      </c>
    </row>
    <row r="32" spans="1:32" ht="12">
      <c r="A32" s="16"/>
      <c r="B32" s="16"/>
      <c r="C32" s="16"/>
      <c r="D32" s="16"/>
      <c r="E32" s="16"/>
      <c r="F32" s="16"/>
      <c r="G32" s="16"/>
      <c r="H32" s="16"/>
      <c r="I32" s="16"/>
      <c r="J32" s="16"/>
      <c r="K32" s="1044"/>
      <c r="L32" s="1044"/>
      <c r="M32" s="1044"/>
      <c r="N32" s="988">
        <v>27</v>
      </c>
      <c r="O32" s="77" t="s">
        <v>2303</v>
      </c>
      <c r="P32" s="77" t="s">
        <v>2304</v>
      </c>
      <c r="Q32" s="77" t="s">
        <v>1501</v>
      </c>
      <c r="R32" s="16"/>
      <c r="S32" s="16"/>
      <c r="T32" s="16"/>
      <c r="U32" s="16"/>
      <c r="V32" s="16"/>
      <c r="W32" s="16"/>
      <c r="X32" s="77">
        <v>27</v>
      </c>
      <c r="Y32" s="692" t="s">
        <v>2303</v>
      </c>
      <c r="Z32" s="77" t="s">
        <v>2304</v>
      </c>
      <c r="AA32" s="77" t="s">
        <v>1501</v>
      </c>
      <c r="AB32" s="16"/>
      <c r="AC32" s="77">
        <v>27</v>
      </c>
      <c r="AD32" s="77"/>
      <c r="AE32" s="77"/>
      <c r="AF32" s="77" t="s">
        <v>1501</v>
      </c>
    </row>
    <row r="33" spans="1:32" ht="12">
      <c r="A33" s="16"/>
      <c r="B33" s="16"/>
      <c r="C33" s="16"/>
      <c r="D33" s="16"/>
      <c r="E33" s="16"/>
      <c r="F33" s="16"/>
      <c r="G33" s="16"/>
      <c r="H33" s="16"/>
      <c r="I33" s="16"/>
      <c r="J33" s="16"/>
      <c r="K33" s="1044"/>
      <c r="L33" s="1044"/>
      <c r="M33" s="1044"/>
      <c r="N33" s="988">
        <v>28</v>
      </c>
      <c r="O33" s="77" t="s">
        <v>2326</v>
      </c>
      <c r="P33" s="77" t="s">
        <v>2327</v>
      </c>
      <c r="Q33" s="77" t="s">
        <v>1501</v>
      </c>
      <c r="R33" s="16"/>
      <c r="S33" s="16"/>
      <c r="T33" s="16"/>
      <c r="U33" s="16"/>
      <c r="V33" s="16"/>
      <c r="W33" s="16"/>
      <c r="X33" s="77">
        <v>28</v>
      </c>
      <c r="Y33" s="692" t="s">
        <v>2326</v>
      </c>
      <c r="Z33" s="77" t="s">
        <v>2327</v>
      </c>
      <c r="AA33" s="77" t="s">
        <v>1501</v>
      </c>
      <c r="AB33" s="16"/>
      <c r="AC33" s="77">
        <v>28</v>
      </c>
      <c r="AD33" s="77"/>
      <c r="AE33" s="77"/>
      <c r="AF33" s="77" t="s">
        <v>1501</v>
      </c>
    </row>
    <row r="34" spans="1:32" ht="12">
      <c r="A34" s="16"/>
      <c r="B34" s="16"/>
      <c r="C34" s="16"/>
      <c r="D34" s="16"/>
      <c r="E34" s="16"/>
      <c r="F34" s="16"/>
      <c r="G34" s="16"/>
      <c r="H34" s="16"/>
      <c r="I34" s="16"/>
      <c r="J34" s="16"/>
      <c r="K34" s="1044"/>
      <c r="L34" s="1044"/>
      <c r="M34" s="1044"/>
      <c r="N34" s="988">
        <v>29</v>
      </c>
      <c r="O34" s="77" t="s">
        <v>2349</v>
      </c>
      <c r="P34" s="77" t="s">
        <v>2350</v>
      </c>
      <c r="Q34" s="77" t="s">
        <v>1501</v>
      </c>
      <c r="R34" s="16"/>
      <c r="S34" s="16"/>
      <c r="T34" s="16"/>
      <c r="U34" s="16"/>
      <c r="V34" s="16"/>
      <c r="W34" s="16"/>
      <c r="X34" s="77">
        <v>29</v>
      </c>
      <c r="Y34" s="692" t="s">
        <v>2349</v>
      </c>
      <c r="Z34" s="77" t="s">
        <v>2350</v>
      </c>
      <c r="AA34" s="77" t="s">
        <v>1501</v>
      </c>
      <c r="AB34" s="16"/>
      <c r="AC34" s="77">
        <v>29</v>
      </c>
      <c r="AD34" s="77"/>
      <c r="AE34" s="77"/>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c r="AE35" s="77"/>
      <c r="AF35" s="77" t="s">
        <v>1501</v>
      </c>
    </row>
    <row r="36" spans="1:32" ht="12">
      <c r="A36" s="16"/>
      <c r="B36" s="16"/>
      <c r="C36" s="16"/>
      <c r="D36" s="16"/>
      <c r="E36" s="16"/>
      <c r="F36" s="16"/>
      <c r="G36" s="16"/>
      <c r="H36" s="16"/>
      <c r="I36" s="16"/>
      <c r="J36" s="16"/>
      <c r="K36" s="1044"/>
      <c r="L36" s="1044"/>
      <c r="M36" s="1044"/>
      <c r="N36" s="988">
        <v>31</v>
      </c>
      <c r="O36" s="77" t="s">
        <v>2388</v>
      </c>
      <c r="P36" s="77" t="s">
        <v>2389</v>
      </c>
      <c r="Q36" s="77" t="s">
        <v>1508</v>
      </c>
      <c r="R36" s="16"/>
      <c r="S36" s="16"/>
      <c r="T36" s="16"/>
      <c r="U36" s="16"/>
      <c r="V36" s="16"/>
      <c r="W36" s="16"/>
      <c r="X36" s="77">
        <v>31</v>
      </c>
      <c r="Y36" s="692">
        <v>0</v>
      </c>
      <c r="Z36" s="77">
        <v>0</v>
      </c>
      <c r="AA36" s="77">
        <v>0</v>
      </c>
      <c r="AB36" s="16"/>
      <c r="AC36" s="77">
        <v>31</v>
      </c>
      <c r="AD36" s="77"/>
      <c r="AE36" s="77"/>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36</v>
      </c>
      <c r="I4" s="70" t="str">
        <f>HLOOKUP(I3,比較地域マスタ!$E$5:$L$6,2,0)</f>
        <v>徳島県</v>
      </c>
      <c r="J4" s="70" t="str">
        <f>HLOOKUP(J3,比較地域マスタ!$E$5:$L$6,2,0)</f>
        <v>鳴門市</v>
      </c>
      <c r="K4" s="70" t="str">
        <f>HLOOKUP(K3,比較地域マスタ!$E$5:$L$6,2,0)</f>
        <v>36202</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鳴門市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185.40779153985304</v>
      </c>
      <c r="BB5" s="29"/>
      <c r="BC5" s="17"/>
      <c r="BD5" s="1005">
        <f>SUM(BC6:BC8)</f>
        <v>369.97946168889297</v>
      </c>
      <c r="BE5" s="29"/>
      <c r="BF5" s="17"/>
      <c r="BG5" s="1005">
        <f>AK35</f>
        <v>175.17645117711152</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161.63647924543159</v>
      </c>
      <c r="BA6" s="17"/>
      <c r="BB6" s="29"/>
      <c r="BC6" s="1005">
        <f>O32</f>
        <v>354.28198704857232</v>
      </c>
      <c r="BD6" s="17"/>
      <c r="BE6" s="29"/>
      <c r="BF6" s="1005">
        <f>AK36</f>
        <v>165.26744392563049</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4.1534728350687047</v>
      </c>
      <c r="BA7" s="17"/>
      <c r="BB7" s="29"/>
      <c r="BC7" s="1005">
        <f>O33</f>
        <v>3.4811193706852301</v>
      </c>
      <c r="BD7" s="17"/>
      <c r="BE7" s="29"/>
      <c r="BF7" s="1005">
        <f t="shared" ref="BF7:BF8" si="0">AK37</f>
        <v>2.4455462163637516</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19.617839459352759</v>
      </c>
      <c r="BA8" s="17"/>
      <c r="BB8" s="29"/>
      <c r="BC8" s="1005">
        <f>O34</f>
        <v>12.216355269635431</v>
      </c>
      <c r="BD8" s="17"/>
      <c r="BE8" s="29"/>
      <c r="BF8" s="1005">
        <f t="shared" si="0"/>
        <v>7.463461035117299</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485.95252303686317</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68.99967672868847</v>
      </c>
      <c r="BA9" s="1005">
        <f>AZ9</f>
        <v>68.99967672868847</v>
      </c>
      <c r="BB9" s="29"/>
      <c r="BC9" s="1005">
        <f>O35</f>
        <v>105.52511400139311</v>
      </c>
      <c r="BD9" s="1005">
        <f>BC9</f>
        <v>105.52511400139311</v>
      </c>
      <c r="BE9" s="29"/>
      <c r="BF9" s="1005">
        <f>AK39</f>
        <v>61.999237790069849</v>
      </c>
      <c r="BG9" s="1005">
        <f>AK39</f>
        <v>61.999237790069849</v>
      </c>
      <c r="BH9" s="29"/>
    </row>
    <row r="10" spans="1:62" ht="17.100000000000001" customHeight="1" thickBot="1">
      <c r="B10" s="323"/>
      <c r="C10" s="324"/>
      <c r="D10" s="326"/>
      <c r="E10" s="326"/>
      <c r="F10" s="326"/>
      <c r="G10" s="325"/>
      <c r="H10" s="325"/>
      <c r="I10" s="326"/>
      <c r="J10" s="327"/>
      <c r="K10" s="334"/>
      <c r="L10" s="246" t="s">
        <v>114</v>
      </c>
      <c r="M10" s="246"/>
      <c r="N10" s="563"/>
      <c r="O10" s="906">
        <f>SUM(O11:O13)</f>
        <v>185.40779153985304</v>
      </c>
      <c r="P10" s="453">
        <f t="shared" ref="P10:P22" si="1">O10/$O$9</f>
        <v>0.3815347852938063</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91.59661393327886</v>
      </c>
      <c r="BA10" s="1005">
        <f>AZ10</f>
        <v>91.59661393327886</v>
      </c>
      <c r="BB10" s="29"/>
      <c r="BC10" s="1005">
        <f>O36</f>
        <v>136.8541886221015</v>
      </c>
      <c r="BD10" s="1005">
        <f>BC10</f>
        <v>136.8541886221015</v>
      </c>
      <c r="BE10" s="29"/>
      <c r="BF10" s="1005">
        <f>AK40</f>
        <v>73.607442742920369</v>
      </c>
      <c r="BG10" s="1005">
        <f>AK40</f>
        <v>73.607442742920369</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161.63647924543159</v>
      </c>
      <c r="P11" s="454">
        <f t="shared" si="1"/>
        <v>0.33261784142063244</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137.26444825104284</v>
      </c>
      <c r="BB11" s="29"/>
      <c r="BC11" s="1005"/>
      <c r="BD11" s="1005">
        <f>SUM(BC12:BC14)</f>
        <v>123.16208725957554</v>
      </c>
      <c r="BE11" s="29"/>
      <c r="BF11" s="17"/>
      <c r="BG11" s="1005">
        <f>AK41</f>
        <v>100.26763433015545</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4.1534728350687047</v>
      </c>
      <c r="P12" s="454">
        <f t="shared" si="1"/>
        <v>8.5470753585399784E-3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129.22981336681318</v>
      </c>
      <c r="BA12" s="17"/>
      <c r="BB12" s="29"/>
      <c r="BC12" s="1005">
        <f>O38</f>
        <v>114.16210104541619</v>
      </c>
      <c r="BD12" s="17"/>
      <c r="BE12" s="29"/>
      <c r="BF12" s="1005">
        <f>AK42</f>
        <v>93.33326714053878</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19.617839459352759</v>
      </c>
      <c r="P13" s="454">
        <f t="shared" si="1"/>
        <v>4.036986851463388E-2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3.78371309118518</v>
      </c>
      <c r="BA13" s="17"/>
      <c r="BB13" s="29"/>
      <c r="BC13" s="1005">
        <f>O41</f>
        <v>4.7498998987724796</v>
      </c>
      <c r="BD13" s="17"/>
      <c r="BE13" s="29"/>
      <c r="BF13" s="1005">
        <f>AK45</f>
        <v>3.2228883978928353</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68.99967672868847</v>
      </c>
      <c r="P14" s="453">
        <f t="shared" si="1"/>
        <v>0.14198851422251865</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4.2509217930444878</v>
      </c>
      <c r="BA14" s="17"/>
      <c r="BB14" s="29"/>
      <c r="BC14" s="1005">
        <f>O42</f>
        <v>4.2500863153868664</v>
      </c>
      <c r="BD14" s="17"/>
      <c r="BE14" s="29"/>
      <c r="BF14" s="1005">
        <f t="shared" ref="BF14" si="2">AK46</f>
        <v>3.7114787917238385</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91.59661393327886</v>
      </c>
      <c r="P15" s="453">
        <f t="shared" si="1"/>
        <v>0.18848881236558693</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2.6839925839999998</v>
      </c>
      <c r="BA15" s="1005">
        <f>AZ15</f>
        <v>2.6839925839999998</v>
      </c>
      <c r="BB15" s="29"/>
      <c r="BC15" s="1005">
        <f>O43</f>
        <v>5.4280983712000008</v>
      </c>
      <c r="BD15" s="1005">
        <f>BC15</f>
        <v>5.4280983712000008</v>
      </c>
      <c r="BE15" s="29"/>
      <c r="BF15" s="1005">
        <f>AK47</f>
        <v>6.2316668904000014</v>
      </c>
      <c r="BG15" s="1005">
        <f>AK47</f>
        <v>6.2316668904000014</v>
      </c>
      <c r="BH15" s="29"/>
    </row>
    <row r="16" spans="1:62" ht="17.100000000000001" customHeight="1" thickBot="1">
      <c r="B16" s="323"/>
      <c r="C16" s="324"/>
      <c r="D16" s="326"/>
      <c r="E16" s="326"/>
      <c r="F16" s="326"/>
      <c r="G16" s="325"/>
      <c r="H16" s="325"/>
      <c r="I16" s="326"/>
      <c r="J16" s="327"/>
      <c r="K16" s="335"/>
      <c r="L16" s="246" t="s">
        <v>128</v>
      </c>
      <c r="M16" s="344"/>
      <c r="N16" s="345"/>
      <c r="O16" s="906">
        <f>SUM(O18:O21)</f>
        <v>137.26444825104284</v>
      </c>
      <c r="P16" s="453">
        <f t="shared" si="1"/>
        <v>0.2824647300794656</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129.22981336681318</v>
      </c>
      <c r="P17" s="454">
        <f t="shared" si="1"/>
        <v>0.26593094436307746</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71.75721813349007</v>
      </c>
      <c r="P18" s="454">
        <f t="shared" si="1"/>
        <v>0.14766302206861212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57.472595233323098</v>
      </c>
      <c r="P19" s="454">
        <f t="shared" si="1"/>
        <v>0.11826792229446531</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3.78371309118518</v>
      </c>
      <c r="P20" s="454">
        <f t="shared" si="1"/>
        <v>7.7861785088379027E-3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4.2509217930444878</v>
      </c>
      <c r="P21" s="454">
        <f t="shared" si="1"/>
        <v>8.7476072075502384E-3</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2.6839925839999998</v>
      </c>
      <c r="P22" s="612">
        <f t="shared" si="1"/>
        <v>5.5231580386226305E-3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167.531472292231</v>
      </c>
      <c r="AZ22" s="1005">
        <f t="shared" si="3"/>
        <v>183.37567016116165</v>
      </c>
      <c r="BA22" s="1005">
        <f t="shared" si="3"/>
        <v>308.72078186751617</v>
      </c>
      <c r="BB22" s="1005">
        <f t="shared" si="3"/>
        <v>368.49120504314175</v>
      </c>
      <c r="BC22" s="1005">
        <f t="shared" si="3"/>
        <v>369.97946168889297</v>
      </c>
      <c r="BD22" s="1005">
        <f t="shared" si="3"/>
        <v>397.77101128513448</v>
      </c>
      <c r="BE22" s="1005">
        <f t="shared" si="3"/>
        <v>397.69175569718527</v>
      </c>
      <c r="BF22" s="1005">
        <f t="shared" si="3"/>
        <v>337.17075582574103</v>
      </c>
      <c r="BG22" s="1005">
        <f t="shared" si="3"/>
        <v>354.82197464173663</v>
      </c>
      <c r="BH22" s="1005">
        <f t="shared" si="3"/>
        <v>288.13060268305401</v>
      </c>
      <c r="BI22" s="1005">
        <f t="shared" si="3"/>
        <v>225.31401928159895</v>
      </c>
      <c r="BJ22" s="1005">
        <f t="shared" si="3"/>
        <v>216.68821162751826</v>
      </c>
      <c r="BK22" s="1005">
        <f t="shared" si="3"/>
        <v>248.0695225355862</v>
      </c>
      <c r="BL22" s="1005">
        <f t="shared" si="3"/>
        <v>175.17645117711152</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75.892297594972874</v>
      </c>
      <c r="AZ23" s="1005">
        <f t="shared" ref="AZ23:BL23" si="4">Y39</f>
        <v>70.900132463560709</v>
      </c>
      <c r="BA23" s="1005">
        <f t="shared" si="4"/>
        <v>96.920752093070149</v>
      </c>
      <c r="BB23" s="1005">
        <f t="shared" si="4"/>
        <v>112.6977085705042</v>
      </c>
      <c r="BC23" s="1005">
        <f t="shared" si="4"/>
        <v>105.52511400139311</v>
      </c>
      <c r="BD23" s="1005">
        <f t="shared" si="4"/>
        <v>110.95893512255689</v>
      </c>
      <c r="BE23" s="1005">
        <f t="shared" si="4"/>
        <v>101.02652090188541</v>
      </c>
      <c r="BF23" s="1005">
        <f t="shared" si="4"/>
        <v>71.923288577173608</v>
      </c>
      <c r="BG23" s="1005">
        <f t="shared" si="4"/>
        <v>72.756517950241161</v>
      </c>
      <c r="BH23" s="1005">
        <f t="shared" si="4"/>
        <v>71.974568653764763</v>
      </c>
      <c r="BI23" s="1005">
        <f t="shared" si="4"/>
        <v>60.78329274975345</v>
      </c>
      <c r="BJ23" s="1005">
        <f t="shared" si="4"/>
        <v>69.172254263138612</v>
      </c>
      <c r="BK23" s="1005">
        <f t="shared" si="4"/>
        <v>73.813753275336737</v>
      </c>
      <c r="BL23" s="1005">
        <f t="shared" si="4"/>
        <v>61.999237790069849</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88.420224853900891</v>
      </c>
      <c r="AZ24" s="1005">
        <f t="shared" ref="AZ24:BL24" si="5">Y40</f>
        <v>73.939763105433826</v>
      </c>
      <c r="BA24" s="1005">
        <f t="shared" si="5"/>
        <v>111.99930059991171</v>
      </c>
      <c r="BB24" s="1005">
        <f t="shared" si="5"/>
        <v>135.42011888598049</v>
      </c>
      <c r="BC24" s="1005">
        <f t="shared" si="5"/>
        <v>136.8541886221015</v>
      </c>
      <c r="BD24" s="1005">
        <f t="shared" si="5"/>
        <v>122.1755070629718</v>
      </c>
      <c r="BE24" s="1005">
        <f t="shared" si="5"/>
        <v>108.8708455546097</v>
      </c>
      <c r="BF24" s="1005">
        <f t="shared" si="5"/>
        <v>91.173952426729571</v>
      </c>
      <c r="BG24" s="1005">
        <f t="shared" si="5"/>
        <v>90.622654291561119</v>
      </c>
      <c r="BH24" s="1005">
        <f t="shared" si="5"/>
        <v>86.895404518294512</v>
      </c>
      <c r="BI24" s="1005">
        <f t="shared" si="5"/>
        <v>67.981224326243733</v>
      </c>
      <c r="BJ24" s="1005">
        <f t="shared" si="5"/>
        <v>99.258448611796041</v>
      </c>
      <c r="BK24" s="1005">
        <f t="shared" si="5"/>
        <v>88.87293597280491</v>
      </c>
      <c r="BL24" s="1005">
        <f t="shared" si="5"/>
        <v>73.607442742920369</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128.11215741507468</v>
      </c>
      <c r="AZ25" s="1005">
        <f t="shared" ref="AZ25:BL25" si="6">Y41</f>
        <v>128.87949398641084</v>
      </c>
      <c r="BA25" s="1005">
        <f t="shared" si="6"/>
        <v>126.49686972486887</v>
      </c>
      <c r="BB25" s="1005">
        <f t="shared" si="6"/>
        <v>126.03786556910055</v>
      </c>
      <c r="BC25" s="1005">
        <f t="shared" si="6"/>
        <v>123.16208725957554</v>
      </c>
      <c r="BD25" s="1005">
        <f t="shared" si="6"/>
        <v>119.80028803948184</v>
      </c>
      <c r="BE25" s="1005">
        <f t="shared" si="6"/>
        <v>115.10238587776901</v>
      </c>
      <c r="BF25" s="1005">
        <f t="shared" si="6"/>
        <v>112.87522398757918</v>
      </c>
      <c r="BG25" s="1005">
        <f t="shared" si="6"/>
        <v>114.81324407613168</v>
      </c>
      <c r="BH25" s="1005">
        <f t="shared" si="6"/>
        <v>113.06918069718989</v>
      </c>
      <c r="BI25" s="1005">
        <f t="shared" si="6"/>
        <v>109.86928978606574</v>
      </c>
      <c r="BJ25" s="1005">
        <f t="shared" si="6"/>
        <v>98.649184715532755</v>
      </c>
      <c r="BK25" s="1005">
        <f t="shared" si="6"/>
        <v>97.940002318535065</v>
      </c>
      <c r="BL25" s="1005">
        <f t="shared" si="6"/>
        <v>100.26763433015545</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4.86874310371</v>
      </c>
      <c r="AZ26" s="1005">
        <f t="shared" si="7"/>
        <v>5.2663366694199993</v>
      </c>
      <c r="BA26" s="1005">
        <f t="shared" si="7"/>
        <v>2.1572407466399999</v>
      </c>
      <c r="BB26" s="1005">
        <f t="shared" si="7"/>
        <v>5.8292124658000004</v>
      </c>
      <c r="BC26" s="1005">
        <f t="shared" si="7"/>
        <v>5.4280983712000008</v>
      </c>
      <c r="BD26" s="1005">
        <f t="shared" si="7"/>
        <v>6.844125140720001</v>
      </c>
      <c r="BE26" s="1005">
        <f t="shared" si="7"/>
        <v>6.3943832907499996</v>
      </c>
      <c r="BF26" s="1005">
        <f t="shared" si="7"/>
        <v>6.7483939851999999</v>
      </c>
      <c r="BG26" s="1005">
        <f t="shared" si="7"/>
        <v>6.8047888021399974</v>
      </c>
      <c r="BH26" s="1005">
        <f t="shared" si="7"/>
        <v>7.7905211955199993</v>
      </c>
      <c r="BI26" s="1005">
        <f t="shared" si="7"/>
        <v>7.1423803878000021</v>
      </c>
      <c r="BJ26" s="1005">
        <f t="shared" si="7"/>
        <v>6.5461648547200024</v>
      </c>
      <c r="BK26" s="1005">
        <f t="shared" si="7"/>
        <v>6.8290054068600012</v>
      </c>
      <c r="BL26" s="1005">
        <f t="shared" si="7"/>
        <v>6.2316668904000014</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464.82489525988944</v>
      </c>
      <c r="AZ27" s="1005">
        <f t="shared" si="8"/>
        <v>462.36139638598701</v>
      </c>
      <c r="BA27" s="1005">
        <f t="shared" si="8"/>
        <v>646.29494503200692</v>
      </c>
      <c r="BB27" s="1005">
        <f t="shared" si="8"/>
        <v>748.47611053452692</v>
      </c>
      <c r="BC27" s="1005">
        <f t="shared" si="8"/>
        <v>740.94894994316314</v>
      </c>
      <c r="BD27" s="1005">
        <f t="shared" si="8"/>
        <v>757.54986665086506</v>
      </c>
      <c r="BE27" s="1005">
        <f t="shared" si="8"/>
        <v>729.08589132219936</v>
      </c>
      <c r="BF27" s="1005">
        <f t="shared" si="8"/>
        <v>619.89161480242331</v>
      </c>
      <c r="BG27" s="1005">
        <f t="shared" si="8"/>
        <v>639.81917976181069</v>
      </c>
      <c r="BH27" s="1005">
        <f t="shared" si="8"/>
        <v>567.86027774782326</v>
      </c>
      <c r="BI27" s="1005">
        <f t="shared" si="8"/>
        <v>471.09020653146189</v>
      </c>
      <c r="BJ27" s="1005">
        <f t="shared" si="8"/>
        <v>490.31426407270567</v>
      </c>
      <c r="BK27" s="1005">
        <f t="shared" si="8"/>
        <v>515.52521950912285</v>
      </c>
      <c r="BL27" s="1005">
        <f t="shared" si="8"/>
        <v>417.28243293065719</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740.94894994316314</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369.97946168889297</v>
      </c>
      <c r="P31" s="453">
        <f t="shared" ref="P31:P43" si="9">O31/$O$30</f>
        <v>0.49933191985395675</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354.28198704857232</v>
      </c>
      <c r="P32" s="454">
        <f t="shared" si="9"/>
        <v>0.47814628399938841</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3.4811193706852301</v>
      </c>
      <c r="P33" s="454">
        <f t="shared" si="9"/>
        <v>4.6981905716342006E-3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12.216355269635431</v>
      </c>
      <c r="P34" s="454">
        <f t="shared" si="9"/>
        <v>1.6487445282934169E-2</v>
      </c>
      <c r="Q34" s="328"/>
      <c r="R34" s="13"/>
      <c r="S34" s="323"/>
      <c r="T34" s="563" t="s">
        <v>112</v>
      </c>
      <c r="U34" s="332"/>
      <c r="V34" s="332"/>
      <c r="W34" s="332"/>
      <c r="X34" s="893">
        <f>X35+X39+X40+X41+X47</f>
        <v>464.82489525988944</v>
      </c>
      <c r="Y34" s="894">
        <f t="shared" ref="Y34:AK34" si="10">Y35+Y39+Y40+Y41+Y47</f>
        <v>462.36139638598701</v>
      </c>
      <c r="Z34" s="894">
        <f t="shared" si="10"/>
        <v>646.29494503200692</v>
      </c>
      <c r="AA34" s="894">
        <f t="shared" si="10"/>
        <v>748.47611053452692</v>
      </c>
      <c r="AB34" s="894">
        <f t="shared" si="10"/>
        <v>740.94894994316314</v>
      </c>
      <c r="AC34" s="894">
        <f t="shared" si="10"/>
        <v>757.54986665086506</v>
      </c>
      <c r="AD34" s="894">
        <f t="shared" si="10"/>
        <v>729.08589132219936</v>
      </c>
      <c r="AE34" s="894">
        <f t="shared" si="10"/>
        <v>619.89161480242331</v>
      </c>
      <c r="AF34" s="894">
        <f t="shared" si="10"/>
        <v>639.81917976181069</v>
      </c>
      <c r="AG34" s="894">
        <f t="shared" si="10"/>
        <v>567.86027774782326</v>
      </c>
      <c r="AH34" s="894">
        <f t="shared" si="10"/>
        <v>471.09020653146189</v>
      </c>
      <c r="AI34" s="894">
        <f t="shared" si="10"/>
        <v>490.31426407270567</v>
      </c>
      <c r="AJ34" s="894">
        <f t="shared" si="10"/>
        <v>515.52521950912285</v>
      </c>
      <c r="AK34" s="895">
        <f t="shared" si="10"/>
        <v>417.28243293065719</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105.52511400139311</v>
      </c>
      <c r="P35" s="453">
        <f t="shared" si="9"/>
        <v>0.14241887246009019</v>
      </c>
      <c r="Q35" s="328"/>
      <c r="R35" s="13"/>
      <c r="S35" s="323"/>
      <c r="T35" s="334"/>
      <c r="U35" s="246" t="s">
        <v>114</v>
      </c>
      <c r="V35" s="344"/>
      <c r="W35" s="344"/>
      <c r="X35" s="896">
        <f>SUM(X36:X38)</f>
        <v>167.531472292231</v>
      </c>
      <c r="Y35" s="897">
        <f t="shared" ref="Y35:AK35" si="11">SUM(Y36:Y38)</f>
        <v>183.37567016116165</v>
      </c>
      <c r="Z35" s="897">
        <f t="shared" si="11"/>
        <v>308.72078186751617</v>
      </c>
      <c r="AA35" s="897">
        <f t="shared" si="11"/>
        <v>368.49120504314175</v>
      </c>
      <c r="AB35" s="897">
        <f t="shared" si="11"/>
        <v>369.97946168889297</v>
      </c>
      <c r="AC35" s="897">
        <f t="shared" si="11"/>
        <v>397.77101128513448</v>
      </c>
      <c r="AD35" s="897">
        <f t="shared" si="11"/>
        <v>397.69175569718527</v>
      </c>
      <c r="AE35" s="897">
        <f t="shared" si="11"/>
        <v>337.17075582574103</v>
      </c>
      <c r="AF35" s="897">
        <f t="shared" si="11"/>
        <v>354.82197464173663</v>
      </c>
      <c r="AG35" s="897">
        <f t="shared" si="11"/>
        <v>288.13060268305401</v>
      </c>
      <c r="AH35" s="897">
        <f t="shared" si="11"/>
        <v>225.31401928159895</v>
      </c>
      <c r="AI35" s="897">
        <f t="shared" si="11"/>
        <v>216.68821162751826</v>
      </c>
      <c r="AJ35" s="897">
        <f t="shared" si="11"/>
        <v>248.0695225355862</v>
      </c>
      <c r="AK35" s="898">
        <f t="shared" si="11"/>
        <v>175.17645117711152</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136.8541886221015</v>
      </c>
      <c r="P36" s="453">
        <f t="shared" si="9"/>
        <v>0.18470123836817548</v>
      </c>
      <c r="Q36" s="328"/>
      <c r="R36" s="13"/>
      <c r="S36" s="356" t="s">
        <v>184</v>
      </c>
      <c r="T36" s="335"/>
      <c r="U36" s="346"/>
      <c r="V36" s="336" t="s">
        <v>184</v>
      </c>
      <c r="W36" s="357"/>
      <c r="X36" s="899">
        <f>VLOOKUP(年度マスタ!$K$4&amp;"_"&amp;X$33,データシート1!$A:$BT,MATCH("aa_"&amp;$S36,データシート1!$A$1:$BT$1,0),0)</f>
        <v>153.17494370710841</v>
      </c>
      <c r="Y36" s="900">
        <f>VLOOKUP(年度マスタ!$K$4&amp;"_"&amp;Y$33,データシート1!$A:$BT,MATCH("aa_"&amp;$S36,データシート1!$A$1:$BT$1,0),0)</f>
        <v>170.74009737438999</v>
      </c>
      <c r="Z36" s="900">
        <f>VLOOKUP(年度マスタ!$K$4&amp;"_"&amp;Z$33,データシート1!$A:$BT,MATCH("aa_"&amp;$S36,データシート1!$A$1:$BT$1,0),0)</f>
        <v>291.09315301032223</v>
      </c>
      <c r="AA36" s="900">
        <f>VLOOKUP(年度マスタ!$K$4&amp;"_"&amp;AA$33,データシート1!$A:$BT,MATCH("aa_"&amp;$S36,データシート1!$A$1:$BT$1,0),0)</f>
        <v>350.77298113011221</v>
      </c>
      <c r="AB36" s="900">
        <f>VLOOKUP(年度マスタ!$K$4&amp;"_"&amp;AB$33,データシート1!$A:$BT,MATCH("aa_"&amp;$S36,データシート1!$A$1:$BT$1,0),0)</f>
        <v>354.28198704857232</v>
      </c>
      <c r="AC36" s="900">
        <f>VLOOKUP(年度マスタ!$K$4&amp;"_"&amp;AC$33,データシート1!$A:$BT,MATCH("aa_"&amp;$S36,データシート1!$A$1:$BT$1,0),0)</f>
        <v>384.49481188827849</v>
      </c>
      <c r="AD36" s="900">
        <f>VLOOKUP(年度マスタ!$K$4&amp;"_"&amp;AD$33,データシート1!$A:$BT,MATCH("aa_"&amp;$S36,データシート1!$A$1:$BT$1,0),0)</f>
        <v>385.1314306576416</v>
      </c>
      <c r="AE36" s="900">
        <f>VLOOKUP(年度マスタ!$K$4&amp;"_"&amp;AE$33,データシート1!$A:$BT,MATCH("aa_"&amp;$S36,データシート1!$A$1:$BT$1,0),0)</f>
        <v>324.03438195377879</v>
      </c>
      <c r="AF36" s="900">
        <f>VLOOKUP(年度マスタ!$K$4&amp;"_"&amp;AF$33,データシート1!$A:$BT,MATCH("aa_"&amp;$S36,データシート1!$A$1:$BT$1,0),0)</f>
        <v>342.19854614073461</v>
      </c>
      <c r="AG36" s="900">
        <f>VLOOKUP(年度マスタ!$K$4&amp;"_"&amp;AG$33,データシート1!$A:$BT,MATCH("aa_"&amp;$S36,データシート1!$A$1:$BT$1,0),0)</f>
        <v>276.49551759334702</v>
      </c>
      <c r="AH36" s="900">
        <f>VLOOKUP(年度マスタ!$K$4&amp;"_"&amp;AH$33,データシート1!$A:$BT,MATCH("aa_"&amp;$S36,データシート1!$A$1:$BT$1,0),0)</f>
        <v>214.23552789246878</v>
      </c>
      <c r="AI36" s="900">
        <f>VLOOKUP(年度マスタ!$K$4&amp;"_"&amp;AI$33,データシート1!$A:$BT,MATCH("aa_"&amp;$S36,データシート1!$A$1:$BT$1,0),0)</f>
        <v>204.15046891514459</v>
      </c>
      <c r="AJ36" s="900">
        <f>VLOOKUP(年度マスタ!$K$4&amp;"_"&amp;AJ$33,データシート1!$A:$BT,MATCH("aa_"&amp;$S36,データシート1!$A$1:$BT$1,0),0)</f>
        <v>235.28162601721371</v>
      </c>
      <c r="AK36" s="901">
        <f>VLOOKUP(年度マスタ!$K$4&amp;"_"&amp;AK$33,データシート1!$A:$BT,MATCH("aa_"&amp;$S36,データシート1!$A$1:$BT$1,0),0)</f>
        <v>165.26744392563049</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123.16208725957554</v>
      </c>
      <c r="P37" s="453">
        <f t="shared" si="9"/>
        <v>0.1662220956909691</v>
      </c>
      <c r="Q37" s="328"/>
      <c r="R37" s="13"/>
      <c r="S37" s="356" t="s">
        <v>187</v>
      </c>
      <c r="T37" s="335"/>
      <c r="U37" s="346"/>
      <c r="V37" s="336" t="s">
        <v>194</v>
      </c>
      <c r="W37" s="357"/>
      <c r="X37" s="899">
        <f>VLOOKUP(年度マスタ!$K$4&amp;"_"&amp;X$33,データシート1!$A:$BT,MATCH("aa_"&amp;$S37,データシート1!$A$1:$BT$1,0),0)</f>
        <v>2.876854276330449</v>
      </c>
      <c r="Y37" s="900">
        <f>VLOOKUP(年度マスタ!$K$4&amp;"_"&amp;Y$33,データシート1!$A:$BT,MATCH("aa_"&amp;$S37,データシート1!$A$1:$BT$1,0),0)</f>
        <v>2.8138807473544292</v>
      </c>
      <c r="Z37" s="900">
        <f>VLOOKUP(年度マスタ!$K$4&amp;"_"&amp;Z$33,データシート1!$A:$BT,MATCH("aa_"&amp;$S37,データシート1!$A$1:$BT$1,0),0)</f>
        <v>4.0084791120416199</v>
      </c>
      <c r="AA37" s="900">
        <f>VLOOKUP(年度マスタ!$K$4&amp;"_"&amp;AA$33,データシート1!$A:$BT,MATCH("aa_"&amp;$S37,データシート1!$A$1:$BT$1,0),0)</f>
        <v>4.1064223996725469</v>
      </c>
      <c r="AB37" s="900">
        <f>VLOOKUP(年度マスタ!$K$4&amp;"_"&amp;AB$33,データシート1!$A:$BT,MATCH("aa_"&amp;$S37,データシート1!$A$1:$BT$1,0),0)</f>
        <v>3.4811193706852301</v>
      </c>
      <c r="AC37" s="900">
        <f>VLOOKUP(年度マスタ!$K$4&amp;"_"&amp;AC$33,データシート1!$A:$BT,MATCH("aa_"&amp;$S37,データシート1!$A$1:$BT$1,0),0)</f>
        <v>3.5668230500991518</v>
      </c>
      <c r="AD37" s="900">
        <f>VLOOKUP(年度マスタ!$K$4&amp;"_"&amp;AD$33,データシート1!$A:$BT,MATCH("aa_"&amp;$S37,データシート1!$A$1:$BT$1,0),0)</f>
        <v>3.1836685817292958</v>
      </c>
      <c r="AE37" s="900">
        <f>VLOOKUP(年度マスタ!$K$4&amp;"_"&amp;AE$33,データシート1!$A:$BT,MATCH("aa_"&amp;$S37,データシート1!$A$1:$BT$1,0),0)</f>
        <v>3.0200735531412586</v>
      </c>
      <c r="AF37" s="900">
        <f>VLOOKUP(年度マスタ!$K$4&amp;"_"&amp;AF$33,データシート1!$A:$BT,MATCH("aa_"&amp;$S37,データシート1!$A$1:$BT$1,0),0)</f>
        <v>3.0604804704783977</v>
      </c>
      <c r="AG37" s="900">
        <f>VLOOKUP(年度マスタ!$K$4&amp;"_"&amp;AG$33,データシート1!$A:$BT,MATCH("aa_"&amp;$S37,データシート1!$A$1:$BT$1,0),0)</f>
        <v>2.899434633120487</v>
      </c>
      <c r="AH37" s="900">
        <f>VLOOKUP(年度マスタ!$K$4&amp;"_"&amp;AH$33,データシート1!$A:$BT,MATCH("aa_"&amp;$S37,データシート1!$A$1:$BT$1,0),0)</f>
        <v>2.4786737121273839</v>
      </c>
      <c r="AI37" s="900">
        <f>VLOOKUP(年度マスタ!$K$4&amp;"_"&amp;AI$33,データシート1!$A:$BT,MATCH("aa_"&amp;$S37,データシート1!$A$1:$BT$1,0),0)</f>
        <v>2.9446194701909141</v>
      </c>
      <c r="AJ37" s="900">
        <f>VLOOKUP(年度マスタ!$K$4&amp;"_"&amp;AJ$33,データシート1!$A:$BT,MATCH("aa_"&amp;$S37,データシート1!$A$1:$BT$1,0),0)</f>
        <v>2.9181957739667101</v>
      </c>
      <c r="AK37" s="901">
        <f>VLOOKUP(年度マスタ!$K$4&amp;"_"&amp;AK$33,データシート1!$A:$BT,MATCH("aa_"&amp;$S37,データシート1!$A$1:$BT$1,0),0)</f>
        <v>2.4455462163637516</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114.16210104541619</v>
      </c>
      <c r="P38" s="454">
        <f t="shared" si="9"/>
        <v>0.1540755284883977</v>
      </c>
      <c r="Q38" s="328"/>
      <c r="R38" s="13"/>
      <c r="S38" s="356" t="s">
        <v>188</v>
      </c>
      <c r="T38" s="335"/>
      <c r="U38" s="348"/>
      <c r="V38" s="358" t="s">
        <v>197</v>
      </c>
      <c r="W38" s="358"/>
      <c r="X38" s="899">
        <f>VLOOKUP(年度マスタ!$K$4&amp;"_"&amp;X$33,データシート1!$A:$BT,MATCH("aa_"&amp;$S38,データシート1!$A$1:$BT$1,0),0)</f>
        <v>11.479674308792131</v>
      </c>
      <c r="Y38" s="900">
        <f>VLOOKUP(年度マスタ!$K$4&amp;"_"&amp;Y$33,データシート1!$A:$BT,MATCH("aa_"&amp;$S38,データシート1!$A$1:$BT$1,0),0)</f>
        <v>9.8216920394172291</v>
      </c>
      <c r="Z38" s="900">
        <f>VLOOKUP(年度マスタ!$K$4&amp;"_"&amp;Z$33,データシート1!$A:$BT,MATCH("aa_"&amp;$S38,データシート1!$A$1:$BT$1,0),0)</f>
        <v>13.619149745152299</v>
      </c>
      <c r="AA38" s="900">
        <f>VLOOKUP(年度マスタ!$K$4&amp;"_"&amp;AA$33,データシート1!$A:$BT,MATCH("aa_"&amp;$S38,データシート1!$A$1:$BT$1,0),0)</f>
        <v>13.61180151335696</v>
      </c>
      <c r="AB38" s="900">
        <f>VLOOKUP(年度マスタ!$K$4&amp;"_"&amp;AB$33,データシート1!$A:$BT,MATCH("aa_"&amp;$S38,データシート1!$A$1:$BT$1,0),0)</f>
        <v>12.216355269635431</v>
      </c>
      <c r="AC38" s="900">
        <f>VLOOKUP(年度マスタ!$K$4&amp;"_"&amp;AC$33,データシート1!$A:$BT,MATCH("aa_"&amp;$S38,データシート1!$A$1:$BT$1,0),0)</f>
        <v>9.709376346756839</v>
      </c>
      <c r="AD38" s="900">
        <f>VLOOKUP(年度マスタ!$K$4&amp;"_"&amp;AD$33,データシート1!$A:$BT,MATCH("aa_"&amp;$S38,データシート1!$A$1:$BT$1,0),0)</f>
        <v>9.3766564578143861</v>
      </c>
      <c r="AE38" s="900">
        <f>VLOOKUP(年度マスタ!$K$4&amp;"_"&amp;AE$33,データシート1!$A:$BT,MATCH("aa_"&amp;$S38,データシート1!$A$1:$BT$1,0),0)</f>
        <v>10.116300318821017</v>
      </c>
      <c r="AF38" s="900">
        <f>VLOOKUP(年度マスタ!$K$4&amp;"_"&amp;AF$33,データシート1!$A:$BT,MATCH("aa_"&amp;$S38,データシート1!$A$1:$BT$1,0),0)</f>
        <v>9.5629480305236036</v>
      </c>
      <c r="AG38" s="900">
        <f>VLOOKUP(年度マスタ!$K$4&amp;"_"&amp;AG$33,データシート1!$A:$BT,MATCH("aa_"&amp;$S38,データシート1!$A$1:$BT$1,0),0)</f>
        <v>8.7356504565865087</v>
      </c>
      <c r="AH38" s="900">
        <f>VLOOKUP(年度マスタ!$K$4&amp;"_"&amp;AH$33,データシート1!$A:$BT,MATCH("aa_"&amp;$S38,データシート1!$A$1:$BT$1,0),0)</f>
        <v>8.5998176770027861</v>
      </c>
      <c r="AI38" s="900">
        <f>VLOOKUP(年度マスタ!$K$4&amp;"_"&amp;AI$33,データシート1!$A:$BT,MATCH("aa_"&amp;$S38,データシート1!$A$1:$BT$1,0),0)</f>
        <v>9.5931232421827719</v>
      </c>
      <c r="AJ38" s="900">
        <f>VLOOKUP(年度マスタ!$K$4&amp;"_"&amp;AJ$33,データシート1!$A:$BT,MATCH("aa_"&amp;$S38,データシート1!$A$1:$BT$1,0),0)</f>
        <v>9.8697007444057672</v>
      </c>
      <c r="AK38" s="901">
        <f>VLOOKUP(年度マスタ!$K$4&amp;"_"&amp;AK$33,データシート1!$A:$BT,MATCH("aa_"&amp;$S38,データシート1!$A$1:$BT$1,0),0)</f>
        <v>7.463461035117299</v>
      </c>
      <c r="AL38" s="330"/>
      <c r="AW38" s="17" t="str">
        <f>年度マスタ!H4</f>
        <v>36</v>
      </c>
      <c r="AX38" s="17" t="s">
        <v>198</v>
      </c>
      <c r="AY38" s="17">
        <f>VLOOKUP($AW38&amp;"_"&amp;$AY$34,データシート1!$A:$BT,MATCH($AY$31&amp;"_"&amp;AY$36,データシート1!$A$1:$BT$1,0),0)</f>
        <v>1564.0825796307724</v>
      </c>
      <c r="AZ38" s="17">
        <f>VLOOKUP($AW38&amp;"_"&amp;$AY$34,データシート1!$A:$BT,MATCH($AY$31&amp;"_"&amp;AZ$36,データシート1!$A$1:$BT$1,0),0)</f>
        <v>43.649482679040659</v>
      </c>
      <c r="BA38" s="17">
        <f>VLOOKUP($AW38&amp;"_"&amp;$AY$34,データシート1!$A:$BT,MATCH($AY$31&amp;"_"&amp;BA$36,データシート1!$A$1:$BT$1,0),0)</f>
        <v>128.33358000214409</v>
      </c>
      <c r="BB38" s="17">
        <f>VLOOKUP($AW38&amp;"_"&amp;$AY$34,データシート1!$A:$BT,MATCH($AY$31&amp;"_"&amp;BB$36,データシート1!$A$1:$BT$1,0),0)</f>
        <v>929.55037192786347</v>
      </c>
      <c r="BC38" s="17">
        <f>VLOOKUP($AW38&amp;"_"&amp;$AY$34,データシート1!$A:$BT,MATCH($AY$31&amp;"_"&amp;BC$36,データシート1!$A$1:$BT$1,0),0)</f>
        <v>950.3238603474224</v>
      </c>
      <c r="BD38" s="17">
        <f>VLOOKUP($AW38&amp;"_"&amp;$AY$34,データシート1!$A:$BT,MATCH($AY$31&amp;"_"&amp;BD$36,データシート1!$A$1:$BT$1,0),0)</f>
        <v>670.16950352904519</v>
      </c>
      <c r="BE38" s="17">
        <f>VLOOKUP($AW38&amp;"_"&amp;$AY$34,データシート1!$A:$BT,MATCH($AY$31&amp;"_"&amp;BE$36,データシート1!$A$1:$BT$1,0),0)</f>
        <v>636.6245250573902</v>
      </c>
      <c r="BF38" s="17">
        <f>VLOOKUP($AW38&amp;"_"&amp;$AY$34,データシート1!$A:$BT,MATCH($AY$31&amp;"_"&amp;BF$36,データシート1!$A$1:$BT$1,0),0)</f>
        <v>42.320293511650227</v>
      </c>
      <c r="BG38" s="17">
        <f>VLOOKUP($AW38&amp;"_"&amp;$AY$34,データシート1!$A:$BT,MATCH($AY$31&amp;"_"&amp;BG$36,データシート1!$A$1:$BT$1,0),0)</f>
        <v>102.49548496975281</v>
      </c>
      <c r="BH38" s="17">
        <f>VLOOKUP($AW38&amp;"_"&amp;$AY$34,データシート1!$A:$BT,MATCH($AY$31&amp;"_"&amp;BH$36,データシート1!$A$1:$BT$1,0),0)</f>
        <v>70.534059959376592</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66.90096299936215</v>
      </c>
      <c r="P39" s="454">
        <f t="shared" si="9"/>
        <v>9.0290920858304743E-2</v>
      </c>
      <c r="Q39" s="328"/>
      <c r="R39" s="13"/>
      <c r="S39" s="356" t="s">
        <v>189</v>
      </c>
      <c r="T39" s="335"/>
      <c r="U39" s="343" t="s">
        <v>199</v>
      </c>
      <c r="V39" s="344"/>
      <c r="W39" s="344"/>
      <c r="X39" s="896">
        <f>VLOOKUP(年度マスタ!$K$4&amp;"_"&amp;X$33,データシート1!$A:$BT,MATCH("aa_"&amp;$S39,データシート1!$A$1:$BT$1,0),0)</f>
        <v>75.892297594972874</v>
      </c>
      <c r="Y39" s="897">
        <f>VLOOKUP(年度マスタ!$K$4&amp;"_"&amp;Y$33,データシート1!$A:$BT,MATCH("aa_"&amp;$S39,データシート1!$A$1:$BT$1,0),0)</f>
        <v>70.900132463560709</v>
      </c>
      <c r="Z39" s="897">
        <f>VLOOKUP(年度マスタ!$K$4&amp;"_"&amp;Z$33,データシート1!$A:$BT,MATCH("aa_"&amp;$S39,データシート1!$A$1:$BT$1,0),0)</f>
        <v>96.920752093070149</v>
      </c>
      <c r="AA39" s="897">
        <f>VLOOKUP(年度マスタ!$K$4&amp;"_"&amp;AA$33,データシート1!$A:$BT,MATCH("aa_"&amp;$S39,データシート1!$A$1:$BT$1,0),0)</f>
        <v>112.6977085705042</v>
      </c>
      <c r="AB39" s="897">
        <f>VLOOKUP(年度マスタ!$K$4&amp;"_"&amp;AB$33,データシート1!$A:$BT,MATCH("aa_"&amp;$S39,データシート1!$A$1:$BT$1,0),0)</f>
        <v>105.52511400139311</v>
      </c>
      <c r="AC39" s="897">
        <f>VLOOKUP(年度マスタ!$K$4&amp;"_"&amp;AC$33,データシート1!$A:$BT,MATCH("aa_"&amp;$S39,データシート1!$A$1:$BT$1,0),0)</f>
        <v>110.95893512255689</v>
      </c>
      <c r="AD39" s="897">
        <f>VLOOKUP(年度マスタ!$K$4&amp;"_"&amp;AD$33,データシート1!$A:$BT,MATCH("aa_"&amp;$S39,データシート1!$A$1:$BT$1,0),0)</f>
        <v>101.02652090188541</v>
      </c>
      <c r="AE39" s="897">
        <f>VLOOKUP(年度マスタ!$K$4&amp;"_"&amp;AE$33,データシート1!$A:$BT,MATCH("aa_"&amp;$S39,データシート1!$A$1:$BT$1,0),0)</f>
        <v>71.923288577173608</v>
      </c>
      <c r="AF39" s="897">
        <f>VLOOKUP(年度マスタ!$K$4&amp;"_"&amp;AF$33,データシート1!$A:$BT,MATCH("aa_"&amp;$S39,データシート1!$A$1:$BT$1,0),0)</f>
        <v>72.756517950241161</v>
      </c>
      <c r="AG39" s="897">
        <f>VLOOKUP(年度マスタ!$K$4&amp;"_"&amp;AG$33,データシート1!$A:$BT,MATCH("aa_"&amp;$S39,データシート1!$A$1:$BT$1,0),0)</f>
        <v>71.974568653764763</v>
      </c>
      <c r="AH39" s="897">
        <f>VLOOKUP(年度マスタ!$K$4&amp;"_"&amp;AH$33,データシート1!$A:$BT,MATCH("aa_"&amp;$S39,データシート1!$A$1:$BT$1,0),0)</f>
        <v>60.78329274975345</v>
      </c>
      <c r="AI39" s="897">
        <f>VLOOKUP(年度マスタ!$K$4&amp;"_"&amp;AI$33,データシート1!$A:$BT,MATCH("aa_"&amp;$S39,データシート1!$A$1:$BT$1,0),0)</f>
        <v>69.172254263138612</v>
      </c>
      <c r="AJ39" s="897">
        <f>VLOOKUP(年度マスタ!$K$4&amp;"_"&amp;AJ$33,データシート1!$A:$BT,MATCH("aa_"&amp;$S39,データシート1!$A$1:$BT$1,0),0)</f>
        <v>73.813753275336737</v>
      </c>
      <c r="AK39" s="898">
        <f>VLOOKUP(年度マスタ!$K$4&amp;"_"&amp;AK$33,データシート1!$A:$BT,MATCH("aa_"&amp;$S39,データシート1!$A$1:$BT$1,0),0)</f>
        <v>61.999237790069849</v>
      </c>
      <c r="AL39" s="330"/>
      <c r="AW39" s="17" t="str">
        <f>年度マスタ!K4</f>
        <v>36202</v>
      </c>
      <c r="AX39" s="17" t="s">
        <v>200</v>
      </c>
      <c r="AY39" s="17">
        <f>VLOOKUP($AW39&amp;"_"&amp;$AY$34,データシート1!$A:$BT,MATCH($AY$31&amp;"_"&amp;AY$36,データシート1!$A$1:$BT$1,0),0)</f>
        <v>165.26744392563049</v>
      </c>
      <c r="AZ39" s="17">
        <f>VLOOKUP($AW39&amp;"_"&amp;$AY$34,データシート1!$A:$BT,MATCH($AY$31&amp;"_"&amp;AZ$36,データシート1!$A$1:$BT$1,0),0)</f>
        <v>2.4455462163637516</v>
      </c>
      <c r="BA39" s="17">
        <f>VLOOKUP($AW39&amp;"_"&amp;$AY$34,データシート1!$A:$BT,MATCH($AY$31&amp;"_"&amp;BA$36,データシート1!$A$1:$BT$1,0),0)</f>
        <v>7.463461035117299</v>
      </c>
      <c r="BB39" s="17">
        <f>VLOOKUP($AW39&amp;"_"&amp;$AY$34,データシート1!$A:$BT,MATCH($AY$31&amp;"_"&amp;BB$36,データシート1!$A$1:$BT$1,0),0)</f>
        <v>61.999237790069849</v>
      </c>
      <c r="BC39" s="17">
        <f>VLOOKUP($AW39&amp;"_"&amp;$AY$34,データシート1!$A:$BT,MATCH($AY$31&amp;"_"&amp;BC$36,データシート1!$A$1:$BT$1,0),0)</f>
        <v>73.607442742920369</v>
      </c>
      <c r="BD39" s="17">
        <f>VLOOKUP($AW39&amp;"_"&amp;$AY$34,データシート1!$A:$BT,MATCH($AY$31&amp;"_"&amp;BD$36,データシート1!$A$1:$BT$1,0),0)</f>
        <v>52.352253909743922</v>
      </c>
      <c r="BE39" s="17">
        <f>VLOOKUP($AW39&amp;"_"&amp;$AY$34,データシート1!$A:$BT,MATCH($AY$31&amp;"_"&amp;BE$36,データシート1!$A$1:$BT$1,0),0)</f>
        <v>40.981013230794858</v>
      </c>
      <c r="BF39" s="17">
        <f>VLOOKUP($AW39&amp;"_"&amp;$AY$34,データシート1!$A:$BT,MATCH($AY$31&amp;"_"&amp;BF$36,データシート1!$A$1:$BT$1,0),0)</f>
        <v>3.2228883978928353</v>
      </c>
      <c r="BG39" s="17">
        <f>VLOOKUP($AW39&amp;"_"&amp;$AY$34,データシート1!$A:$BT,MATCH($AY$31&amp;"_"&amp;BG$36,データシート1!$A$1:$BT$1,0),0)</f>
        <v>3.7114787917238385</v>
      </c>
      <c r="BH39" s="17">
        <f>VLOOKUP($AW39&amp;"_"&amp;$AY$34,データシート1!$A:$BT,MATCH($AY$31&amp;"_"&amp;BH$36,データシート1!$A$1:$BT$1,0),0)</f>
        <v>6.2316668904000014</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47.261138046054036</v>
      </c>
      <c r="P40" s="454">
        <f t="shared" si="9"/>
        <v>6.3784607630092943E-2</v>
      </c>
      <c r="Q40" s="328"/>
      <c r="R40" s="13"/>
      <c r="S40" s="356" t="s">
        <v>165</v>
      </c>
      <c r="T40" s="335"/>
      <c r="U40" s="343" t="s">
        <v>165</v>
      </c>
      <c r="V40" s="344"/>
      <c r="W40" s="344"/>
      <c r="X40" s="896">
        <f>VLOOKUP(年度マスタ!$K$4&amp;"_"&amp;X$33,データシート1!$A:$BT,MATCH("aa_"&amp;$S40,データシート1!$A$1:$BT$1,0),0)</f>
        <v>88.420224853900891</v>
      </c>
      <c r="Y40" s="897">
        <f>VLOOKUP(年度マスタ!$K$4&amp;"_"&amp;Y$33,データシート1!$A:$BT,MATCH("aa_"&amp;$S40,データシート1!$A$1:$BT$1,0),0)</f>
        <v>73.939763105433826</v>
      </c>
      <c r="Z40" s="897">
        <f>VLOOKUP(年度マスタ!$K$4&amp;"_"&amp;Z$33,データシート1!$A:$BT,MATCH("aa_"&amp;$S40,データシート1!$A$1:$BT$1,0),0)</f>
        <v>111.99930059991171</v>
      </c>
      <c r="AA40" s="897">
        <f>VLOOKUP(年度マスタ!$K$4&amp;"_"&amp;AA$33,データシート1!$A:$BT,MATCH("aa_"&amp;$S40,データシート1!$A$1:$BT$1,0),0)</f>
        <v>135.42011888598049</v>
      </c>
      <c r="AB40" s="897">
        <f>VLOOKUP(年度マスタ!$K$4&amp;"_"&amp;AB$33,データシート1!$A:$BT,MATCH("aa_"&amp;$S40,データシート1!$A$1:$BT$1,0),0)</f>
        <v>136.8541886221015</v>
      </c>
      <c r="AC40" s="897">
        <f>VLOOKUP(年度マスタ!$K$4&amp;"_"&amp;AC$33,データシート1!$A:$BT,MATCH("aa_"&amp;$S40,データシート1!$A$1:$BT$1,0),0)</f>
        <v>122.1755070629718</v>
      </c>
      <c r="AD40" s="897">
        <f>VLOOKUP(年度マスタ!$K$4&amp;"_"&amp;AD$33,データシート1!$A:$BT,MATCH("aa_"&amp;$S40,データシート1!$A$1:$BT$1,0),0)</f>
        <v>108.8708455546097</v>
      </c>
      <c r="AE40" s="897">
        <f>VLOOKUP(年度マスタ!$K$4&amp;"_"&amp;AE$33,データシート1!$A:$BT,MATCH("aa_"&amp;$S40,データシート1!$A$1:$BT$1,0),0)</f>
        <v>91.173952426729571</v>
      </c>
      <c r="AF40" s="897">
        <f>VLOOKUP(年度マスタ!$K$4&amp;"_"&amp;AF$33,データシート1!$A:$BT,MATCH("aa_"&amp;$S40,データシート1!$A$1:$BT$1,0),0)</f>
        <v>90.622654291561119</v>
      </c>
      <c r="AG40" s="897">
        <f>VLOOKUP(年度マスタ!$K$4&amp;"_"&amp;AG$33,データシート1!$A:$BT,MATCH("aa_"&amp;$S40,データシート1!$A$1:$BT$1,0),0)</f>
        <v>86.895404518294512</v>
      </c>
      <c r="AH40" s="897">
        <f>VLOOKUP(年度マスタ!$K$4&amp;"_"&amp;AH$33,データシート1!$A:$BT,MATCH("aa_"&amp;$S40,データシート1!$A$1:$BT$1,0),0)</f>
        <v>67.981224326243733</v>
      </c>
      <c r="AI40" s="897">
        <f>VLOOKUP(年度マスタ!$K$4&amp;"_"&amp;AI$33,データシート1!$A:$BT,MATCH("aa_"&amp;$S40,データシート1!$A$1:$BT$1,0),0)</f>
        <v>99.258448611796041</v>
      </c>
      <c r="AJ40" s="897">
        <f>VLOOKUP(年度マスタ!$K$4&amp;"_"&amp;AJ$33,データシート1!$A:$BT,MATCH("aa_"&amp;$S40,データシート1!$A$1:$BT$1,0),0)</f>
        <v>88.87293597280491</v>
      </c>
      <c r="AK40" s="898">
        <f>VLOOKUP(年度マスタ!$K$4&amp;"_"&amp;AK$33,データシート1!$A:$BT,MATCH("aa_"&amp;$S40,データシート1!$A$1:$BT$1,0),0)</f>
        <v>73.607442742920369</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4.7498998987724796</v>
      </c>
      <c r="P41" s="454">
        <f t="shared" si="9"/>
        <v>6.4105629667696217E-3</v>
      </c>
      <c r="Q41" s="328"/>
      <c r="R41" s="13"/>
      <c r="S41" s="356" t="s">
        <v>201</v>
      </c>
      <c r="T41" s="335"/>
      <c r="U41" s="246" t="s">
        <v>128</v>
      </c>
      <c r="V41" s="344"/>
      <c r="W41" s="344"/>
      <c r="X41" s="896">
        <f>X42+X45+X46</f>
        <v>128.11215741507468</v>
      </c>
      <c r="Y41" s="897">
        <f t="shared" ref="Y41:AH41" si="12">Y42+Y45+Y46</f>
        <v>128.87949398641084</v>
      </c>
      <c r="Z41" s="897">
        <f t="shared" si="12"/>
        <v>126.49686972486887</v>
      </c>
      <c r="AA41" s="897">
        <f t="shared" si="12"/>
        <v>126.03786556910055</v>
      </c>
      <c r="AB41" s="897">
        <f t="shared" si="12"/>
        <v>123.16208725957554</v>
      </c>
      <c r="AC41" s="897">
        <f t="shared" si="12"/>
        <v>119.80028803948184</v>
      </c>
      <c r="AD41" s="897">
        <f t="shared" si="12"/>
        <v>115.10238587776901</v>
      </c>
      <c r="AE41" s="897">
        <f t="shared" si="12"/>
        <v>112.87522398757918</v>
      </c>
      <c r="AF41" s="897">
        <f t="shared" si="12"/>
        <v>114.81324407613168</v>
      </c>
      <c r="AG41" s="897">
        <f t="shared" si="12"/>
        <v>113.06918069718989</v>
      </c>
      <c r="AH41" s="897">
        <f t="shared" si="12"/>
        <v>109.86928978606574</v>
      </c>
      <c r="AI41" s="897">
        <f>AI42+AI45+AI46</f>
        <v>98.649184715532755</v>
      </c>
      <c r="AJ41" s="897">
        <f>AJ42+AJ45+AJ46</f>
        <v>97.940002318535065</v>
      </c>
      <c r="AK41" s="898">
        <f>AK42+AK45+AK46</f>
        <v>100.26763433015545</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4.2500863153868664</v>
      </c>
      <c r="P42" s="454">
        <f t="shared" si="9"/>
        <v>5.736004235801782E-3</v>
      </c>
      <c r="Q42" s="328"/>
      <c r="R42" s="13"/>
      <c r="S42" s="356"/>
      <c r="T42" s="335"/>
      <c r="U42" s="346"/>
      <c r="V42" s="564" t="s">
        <v>129</v>
      </c>
      <c r="W42" s="336"/>
      <c r="X42" s="899">
        <f>SUM(X43:X44)</f>
        <v>120.26431018053454</v>
      </c>
      <c r="Y42" s="900">
        <f t="shared" ref="Y42:AK42" si="13">SUM(Y43:Y44)</f>
        <v>120.89333953102249</v>
      </c>
      <c r="Z42" s="900">
        <f t="shared" si="13"/>
        <v>117.84779028412223</v>
      </c>
      <c r="AA42" s="900">
        <f t="shared" si="13"/>
        <v>117.03312891727106</v>
      </c>
      <c r="AB42" s="900">
        <f t="shared" si="13"/>
        <v>114.16210104541619</v>
      </c>
      <c r="AC42" s="900">
        <f t="shared" si="13"/>
        <v>110.91517308884204</v>
      </c>
      <c r="AD42" s="900">
        <f t="shared" si="13"/>
        <v>110.20326299120126</v>
      </c>
      <c r="AE42" s="900">
        <f t="shared" si="13"/>
        <v>108.22153862623443</v>
      </c>
      <c r="AF42" s="900">
        <f t="shared" si="13"/>
        <v>106.69993702486633</v>
      </c>
      <c r="AG42" s="900">
        <f t="shared" si="13"/>
        <v>105.4782343959638</v>
      </c>
      <c r="AH42" s="900">
        <f t="shared" si="13"/>
        <v>102.44448259714551</v>
      </c>
      <c r="AI42" s="900">
        <f t="shared" si="13"/>
        <v>92.26095484111697</v>
      </c>
      <c r="AJ42" s="900">
        <f t="shared" si="13"/>
        <v>91.458806577357976</v>
      </c>
      <c r="AK42" s="901">
        <f t="shared" si="13"/>
        <v>93.33326714053878</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5.4280983712000008</v>
      </c>
      <c r="P43" s="612">
        <f t="shared" si="9"/>
        <v>7.3258736268084065E-3</v>
      </c>
      <c r="Q43" s="328"/>
      <c r="R43" s="13"/>
      <c r="S43" s="356" t="s">
        <v>190</v>
      </c>
      <c r="T43" s="359"/>
      <c r="U43" s="346"/>
      <c r="V43" s="360"/>
      <c r="W43" s="347" t="s">
        <v>190</v>
      </c>
      <c r="X43" s="899">
        <f>VLOOKUP(年度マスタ!$K$4&amp;"_"&amp;X$33,データシート1!$A:$BT,MATCH("aa_"&amp;$S43,データシート1!$A$1:$BT$1,0),0)</f>
        <v>68.969961368150024</v>
      </c>
      <c r="Y43" s="900">
        <f>VLOOKUP(年度マスタ!$K$4&amp;"_"&amp;Y$33,データシート1!$A:$BT,MATCH("aa_"&amp;$S43,データシート1!$A$1:$BT$1,0),0)</f>
        <v>69.314505214785811</v>
      </c>
      <c r="Z43" s="900">
        <f>VLOOKUP(年度マスタ!$K$4&amp;"_"&amp;Z$33,データシート1!$A:$BT,MATCH("aa_"&amp;$S43,データシート1!$A$1:$BT$1,0),0)</f>
        <v>68.571048127194459</v>
      </c>
      <c r="AA43" s="900">
        <f>VLOOKUP(年度マスタ!$K$4&amp;"_"&amp;AA$33,データシート1!$A:$BT,MATCH("aa_"&amp;$S43,データシート1!$A$1:$BT$1,0),0)</f>
        <v>68.685343242605413</v>
      </c>
      <c r="AB43" s="900">
        <f>VLOOKUP(年度マスタ!$K$4&amp;"_"&amp;AB$33,データシート1!$A:$BT,MATCH("aa_"&amp;$S43,データシート1!$A$1:$BT$1,0),0)</f>
        <v>66.90096299936215</v>
      </c>
      <c r="AC43" s="900">
        <f>VLOOKUP(年度マスタ!$K$4&amp;"_"&amp;AC$33,データシート1!$A:$BT,MATCH("aa_"&amp;$S43,データシート1!$A$1:$BT$1,0),0)</f>
        <v>63.754850570417204</v>
      </c>
      <c r="AD43" s="900">
        <f>VLOOKUP(年度マスタ!$K$4&amp;"_"&amp;AD$33,データシート1!$A:$BT,MATCH("aa_"&amp;$S43,データシート1!$A$1:$BT$1,0),0)</f>
        <v>63.307198834237177</v>
      </c>
      <c r="AE43" s="900">
        <f>VLOOKUP(年度マスタ!$K$4&amp;"_"&amp;AE$33,データシート1!$A:$BT,MATCH("aa_"&amp;$S43,データシート1!$A$1:$BT$1,0),0)</f>
        <v>62.875086815645737</v>
      </c>
      <c r="AF43" s="900">
        <f>VLOOKUP(年度マスタ!$K$4&amp;"_"&amp;AF$33,データシート1!$A:$BT,MATCH("aa_"&amp;$S43,データシート1!$A$1:$BT$1,0),0)</f>
        <v>62.041458118109382</v>
      </c>
      <c r="AG43" s="900">
        <f>VLOOKUP(年度マスタ!$K$4&amp;"_"&amp;AG$33,データシート1!$A:$BT,MATCH("aa_"&amp;$S43,データシート1!$A$1:$BT$1,0),0)</f>
        <v>60.920144856117723</v>
      </c>
      <c r="AH43" s="900">
        <f>VLOOKUP(年度マスタ!$K$4&amp;"_"&amp;AH$33,データシート1!$A:$BT,MATCH("aa_"&amp;$S43,データシート1!$A$1:$BT$1,0),0)</f>
        <v>59.024032809112704</v>
      </c>
      <c r="AI43" s="900">
        <f>VLOOKUP(年度マスタ!$K$4&amp;"_"&amp;AI$33,データシート1!$A:$BT,MATCH("aa_"&amp;$S43,データシート1!$A$1:$BT$1,0),0)</f>
        <v>51.713397734801774</v>
      </c>
      <c r="AJ43" s="900">
        <f>VLOOKUP(年度マスタ!$K$4&amp;"_"&amp;AJ$33,データシート1!$A:$BT,MATCH("aa_"&amp;$S43,データシート1!$A$1:$BT$1,0),0)</f>
        <v>49.908820837000874</v>
      </c>
      <c r="AK43" s="901">
        <f>VLOOKUP(年度マスタ!$K$4&amp;"_"&amp;AK$33,データシート1!$A:$BT,MATCH("aa_"&amp;$S43,データシート1!$A$1:$BT$1,0),0)</f>
        <v>52.352253909743922</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51.294348812384513</v>
      </c>
      <c r="Y44" s="900">
        <f>VLOOKUP(年度マスタ!$K$4&amp;"_"&amp;Y$33,データシート1!$A:$BT,MATCH("aa_"&amp;$S44,データシート1!$A$1:$BT$1,0),0)</f>
        <v>51.578834316236687</v>
      </c>
      <c r="Z44" s="900">
        <f>VLOOKUP(年度マスタ!$K$4&amp;"_"&amp;Z$33,データシート1!$A:$BT,MATCH("aa_"&amp;$S44,データシート1!$A$1:$BT$1,0),0)</f>
        <v>49.276742156927774</v>
      </c>
      <c r="AA44" s="900">
        <f>VLOOKUP(年度マスタ!$K$4&amp;"_"&amp;AA$33,データシート1!$A:$BT,MATCH("aa_"&amp;$S44,データシート1!$A$1:$BT$1,0),0)</f>
        <v>48.347785674665637</v>
      </c>
      <c r="AB44" s="900">
        <f>VLOOKUP(年度マスタ!$K$4&amp;"_"&amp;AB$33,データシート1!$A:$BT,MATCH("aa_"&amp;$S44,データシート1!$A$1:$BT$1,0),0)</f>
        <v>47.261138046054036</v>
      </c>
      <c r="AC44" s="900">
        <f>VLOOKUP(年度マスタ!$K$4&amp;"_"&amp;AC$33,データシート1!$A:$BT,MATCH("aa_"&amp;$S44,データシート1!$A$1:$BT$1,0),0)</f>
        <v>47.160322518424834</v>
      </c>
      <c r="AD44" s="900">
        <f>VLOOKUP(年度マスタ!$K$4&amp;"_"&amp;AD$33,データシート1!$A:$BT,MATCH("aa_"&amp;$S44,データシート1!$A$1:$BT$1,0),0)</f>
        <v>46.896064156964087</v>
      </c>
      <c r="AE44" s="900">
        <f>VLOOKUP(年度マスタ!$K$4&amp;"_"&amp;AE$33,データシート1!$A:$BT,MATCH("aa_"&amp;$S44,データシート1!$A$1:$BT$1,0),0)</f>
        <v>45.34645181058869</v>
      </c>
      <c r="AF44" s="900">
        <f>VLOOKUP(年度マスタ!$K$4&amp;"_"&amp;AF$33,データシート1!$A:$BT,MATCH("aa_"&amp;$S44,データシート1!$A$1:$BT$1,0),0)</f>
        <v>44.658478906756955</v>
      </c>
      <c r="AG44" s="900">
        <f>VLOOKUP(年度マスタ!$K$4&amp;"_"&amp;AG$33,データシート1!$A:$BT,MATCH("aa_"&amp;$S44,データシート1!$A$1:$BT$1,0),0)</f>
        <v>44.558089539846073</v>
      </c>
      <c r="AH44" s="900">
        <f>VLOOKUP(年度マスタ!$K$4&amp;"_"&amp;AH$33,データシート1!$A:$BT,MATCH("aa_"&amp;$S44,データシート1!$A$1:$BT$1,0),0)</f>
        <v>43.420449788032812</v>
      </c>
      <c r="AI44" s="900">
        <f>VLOOKUP(年度マスタ!$K$4&amp;"_"&amp;AI$33,データシート1!$A:$BT,MATCH("aa_"&amp;$S44,データシート1!$A$1:$BT$1,0),0)</f>
        <v>40.547557106315196</v>
      </c>
      <c r="AJ44" s="900">
        <f>VLOOKUP(年度マスタ!$K$4&amp;"_"&amp;AJ$33,データシート1!$A:$BT,MATCH("aa_"&amp;$S44,データシート1!$A$1:$BT$1,0),0)</f>
        <v>41.549985740357101</v>
      </c>
      <c r="AK44" s="901">
        <f>VLOOKUP(年度マスタ!$K$4&amp;"_"&amp;AK$33,データシート1!$A:$BT,MATCH("aa_"&amp;$S44,データシート1!$A$1:$BT$1,0),0)</f>
        <v>40.981013230794858</v>
      </c>
      <c r="AL44" s="330"/>
      <c r="AW44" s="17" t="str">
        <f>AW47</f>
        <v>徳島県</v>
      </c>
      <c r="AX44" s="1010">
        <f t="shared" si="14"/>
        <v>0.33788192828606189</v>
      </c>
      <c r="AY44" s="1010">
        <f t="shared" si="14"/>
        <v>0.18091382287120639</v>
      </c>
      <c r="AZ44" s="1010">
        <f t="shared" si="14"/>
        <v>0.18495686488146204</v>
      </c>
      <c r="BA44" s="1010">
        <f t="shared" si="14"/>
        <v>0.28251968633966296</v>
      </c>
      <c r="BB44" s="1010">
        <f t="shared" si="14"/>
        <v>1.3727697621606649E-2</v>
      </c>
      <c r="BC44" s="1010">
        <f>SUM(AX44:BB44)</f>
        <v>0.99999999999999989</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3.6567601002757399</v>
      </c>
      <c r="Y45" s="900">
        <f>VLOOKUP(年度マスタ!$K$4&amp;"_"&amp;Y$33,データシート1!$A:$BT,MATCH("aa_"&amp;$S45,データシート1!$A$1:$BT$1,0),0)</f>
        <v>3.7840011808060101</v>
      </c>
      <c r="Z45" s="900">
        <f>VLOOKUP(年度マスタ!$K$4&amp;"_"&amp;Z$33,データシート1!$A:$BT,MATCH("aa_"&amp;$S45,データシート1!$A$1:$BT$1,0),0)</f>
        <v>4.3341341017931301</v>
      </c>
      <c r="AA45" s="900">
        <f>VLOOKUP(年度マスタ!$K$4&amp;"_"&amp;AA$33,データシート1!$A:$BT,MATCH("aa_"&amp;$S45,データシート1!$A$1:$BT$1,0),0)</f>
        <v>4.6975887235057598</v>
      </c>
      <c r="AB45" s="900">
        <f>VLOOKUP(年度マスタ!$K$4&amp;"_"&amp;AB$33,データシート1!$A:$BT,MATCH("aa_"&amp;$S45,データシート1!$A$1:$BT$1,0),0)</f>
        <v>4.7498998987724796</v>
      </c>
      <c r="AC45" s="900">
        <f>VLOOKUP(年度マスタ!$K$4&amp;"_"&amp;AC$33,データシート1!$A:$BT,MATCH("aa_"&amp;$S45,データシート1!$A$1:$BT$1,0),0)</f>
        <v>4.5112312370248002</v>
      </c>
      <c r="AD45" s="900">
        <f>VLOOKUP(年度マスタ!$K$4&amp;"_"&amp;AD$33,データシート1!$A:$BT,MATCH("aa_"&amp;$S45,データシート1!$A$1:$BT$1,0),0)</f>
        <v>4.3673084522958199</v>
      </c>
      <c r="AE45" s="900">
        <f>VLOOKUP(年度マスタ!$K$4&amp;"_"&amp;AE$33,データシート1!$A:$BT,MATCH("aa_"&amp;$S45,データシート1!$A$1:$BT$1,0),0)</f>
        <v>4.2083268514086676</v>
      </c>
      <c r="AF45" s="900">
        <f>VLOOKUP(年度マスタ!$K$4&amp;"_"&amp;AF$33,データシート1!$A:$BT,MATCH("aa_"&amp;$S45,データシート1!$A$1:$BT$1,0),0)</f>
        <v>4.0087562970559603</v>
      </c>
      <c r="AG45" s="900">
        <f>VLOOKUP(年度マスタ!$K$4&amp;"_"&amp;AG$33,データシート1!$A:$BT,MATCH("aa_"&amp;$S45,データシート1!$A$1:$BT$1,0),0)</f>
        <v>3.6657572602105799</v>
      </c>
      <c r="AH45" s="900">
        <f>VLOOKUP(年度マスタ!$K$4&amp;"_"&amp;AH$33,データシート1!$A:$BT,MATCH("aa_"&amp;$S45,データシート1!$A$1:$BT$1,0),0)</f>
        <v>3.5154460767615898</v>
      </c>
      <c r="AI45" s="900">
        <f>VLOOKUP(年度マスタ!$K$4&amp;"_"&amp;AI$33,データシート1!$A:$BT,MATCH("aa_"&amp;$S45,データシート1!$A$1:$BT$1,0),0)</f>
        <v>3.3157742017850498</v>
      </c>
      <c r="AJ45" s="900">
        <f>VLOOKUP(年度マスタ!$K$4&amp;"_"&amp;AJ$33,データシート1!$A:$BT,MATCH("aa_"&amp;$S45,データシート1!$A$1:$BT$1,0),0)</f>
        <v>3.2384992989061798</v>
      </c>
      <c r="AK45" s="901">
        <f>VLOOKUP(年度マスタ!$K$4&amp;"_"&amp;AK$33,データシート1!$A:$BT,MATCH("aa_"&amp;$S45,データシート1!$A$1:$BT$1,0),0)</f>
        <v>3.2228883978928353</v>
      </c>
      <c r="AL45" s="330"/>
      <c r="AW45" s="17" t="str">
        <f>AW48</f>
        <v>鳴門市</v>
      </c>
      <c r="AX45" s="1010">
        <f t="shared" ref="AX45:BB45" si="15">AX48/$BC48</f>
        <v>0.41980308144489237</v>
      </c>
      <c r="AY45" s="1010">
        <f t="shared" si="15"/>
        <v>0.1485785954482601</v>
      </c>
      <c r="AZ45" s="1010">
        <f t="shared" si="15"/>
        <v>0.17639717595097573</v>
      </c>
      <c r="BA45" s="1010">
        <f t="shared" si="15"/>
        <v>0.24028721656446447</v>
      </c>
      <c r="BB45" s="1010">
        <f t="shared" si="15"/>
        <v>1.4933930591407287E-2</v>
      </c>
      <c r="BC45" s="1010">
        <f t="shared" ref="BC45" si="16">SUM(AX45:BB45)</f>
        <v>0.99999999999999989</v>
      </c>
      <c r="BD45" s="29"/>
      <c r="BE45" s="29"/>
      <c r="BF45" s="29"/>
      <c r="BG45" s="29"/>
      <c r="BH45" s="29"/>
    </row>
    <row r="46" spans="2:64" s="21" customFormat="1" ht="17.100000000000001" customHeight="1" thickBot="1">
      <c r="B46" s="313"/>
      <c r="C46" s="1087" t="s">
        <v>1603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4.1910871342643947</v>
      </c>
      <c r="Y46" s="900">
        <f>VLOOKUP(年度マスタ!$K$4&amp;"_"&amp;Y$33,データシート1!$A:$BT,MATCH("aa_"&amp;$S46,データシート1!$A$1:$BT$1,0),0)</f>
        <v>4.2021532745823169</v>
      </c>
      <c r="Z46" s="900">
        <f>VLOOKUP(年度マスタ!$K$4&amp;"_"&amp;Z$33,データシート1!$A:$BT,MATCH("aa_"&amp;$S46,データシート1!$A$1:$BT$1,0),0)</f>
        <v>4.3149453389535202</v>
      </c>
      <c r="AA46" s="900">
        <f>VLOOKUP(年度マスタ!$K$4&amp;"_"&amp;AA$33,データシート1!$A:$BT,MATCH("aa_"&amp;$S46,データシート1!$A$1:$BT$1,0),0)</f>
        <v>4.3071479283237322</v>
      </c>
      <c r="AB46" s="900">
        <f>VLOOKUP(年度マスタ!$K$4&amp;"_"&amp;AB$33,データシート1!$A:$BT,MATCH("aa_"&amp;$S46,データシート1!$A$1:$BT$1,0),0)</f>
        <v>4.2500863153868664</v>
      </c>
      <c r="AC46" s="900">
        <f>VLOOKUP(年度マスタ!$K$4&amp;"_"&amp;AC$33,データシート1!$A:$BT,MATCH("aa_"&amp;$S46,データシート1!$A$1:$BT$1,0),0)</f>
        <v>4.3738837136150046</v>
      </c>
      <c r="AD46" s="900">
        <f>VLOOKUP(年度マスタ!$K$4&amp;"_"&amp;AD$33,データシート1!$A:$BT,MATCH("aa_"&amp;$S46,データシート1!$A$1:$BT$1,0),0)</f>
        <v>0.53181443427194275</v>
      </c>
      <c r="AE46" s="900">
        <f>VLOOKUP(年度マスタ!$K$4&amp;"_"&amp;AE$33,データシート1!$A:$BT,MATCH("aa_"&amp;$S46,データシート1!$A$1:$BT$1,0),0)</f>
        <v>0.44535850993607179</v>
      </c>
      <c r="AF46" s="900">
        <f>VLOOKUP(年度マスタ!$K$4&amp;"_"&amp;AF$33,データシート1!$A:$BT,MATCH("aa_"&amp;$S46,データシート1!$A$1:$BT$1,0),0)</f>
        <v>4.1045507542093995</v>
      </c>
      <c r="AG46" s="900">
        <f>VLOOKUP(年度マスタ!$K$4&amp;"_"&amp;AG$33,データシート1!$A:$BT,MATCH("aa_"&amp;$S46,データシート1!$A$1:$BT$1,0),0)</f>
        <v>3.9251890410155132</v>
      </c>
      <c r="AH46" s="900">
        <f>VLOOKUP(年度マスタ!$K$4&amp;"_"&amp;AH$33,データシート1!$A:$BT,MATCH("aa_"&amp;$S46,データシート1!$A$1:$BT$1,0),0)</f>
        <v>3.9093611121586296</v>
      </c>
      <c r="AI46" s="900">
        <f>VLOOKUP(年度マスタ!$K$4&amp;"_"&amp;AI$33,データシート1!$A:$BT,MATCH("aa_"&amp;$S46,データシート1!$A$1:$BT$1,0),0)</f>
        <v>3.0724556726307442</v>
      </c>
      <c r="AJ46" s="900">
        <f>VLOOKUP(年度マスタ!$K$4&amp;"_"&amp;AJ$33,データシート1!$A:$BT,MATCH("aa_"&amp;$S46,データシート1!$A$1:$BT$1,0),0)</f>
        <v>3.2426964422709181</v>
      </c>
      <c r="AK46" s="901">
        <f>VLOOKUP(年度マスタ!$K$4&amp;"_"&amp;AK$33,データシート1!$A:$BT,MATCH("aa_"&amp;$S46,データシート1!$A$1:$BT$1,0),0)</f>
        <v>3.7114787917238385</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4.86874310371</v>
      </c>
      <c r="Y47" s="903">
        <f>VLOOKUP(年度マスタ!$K$4&amp;"_"&amp;Y$33,データシート1!$A:$BT,MATCH("aa_"&amp;$S47,データシート1!$A$1:$BT$1,0),0)</f>
        <v>5.2663366694199993</v>
      </c>
      <c r="Z47" s="903">
        <f>VLOOKUP(年度マスタ!$K$4&amp;"_"&amp;Z$33,データシート1!$A:$BT,MATCH("aa_"&amp;$S47,データシート1!$A$1:$BT$1,0),0)</f>
        <v>2.1572407466399999</v>
      </c>
      <c r="AA47" s="903">
        <f>VLOOKUP(年度マスタ!$K$4&amp;"_"&amp;AA$33,データシート1!$A:$BT,MATCH("aa_"&amp;$S47,データシート1!$A$1:$BT$1,0),0)</f>
        <v>5.8292124658000004</v>
      </c>
      <c r="AB47" s="903">
        <f>VLOOKUP(年度マスタ!$K$4&amp;"_"&amp;AB$33,データシート1!$A:$BT,MATCH("aa_"&amp;$S47,データシート1!$A$1:$BT$1,0),0)</f>
        <v>5.4280983712000008</v>
      </c>
      <c r="AC47" s="903">
        <f>VLOOKUP(年度マスタ!$K$4&amp;"_"&amp;AC$33,データシート1!$A:$BT,MATCH("aa_"&amp;$S47,データシート1!$A$1:$BT$1,0),0)</f>
        <v>6.844125140720001</v>
      </c>
      <c r="AD47" s="903">
        <f>VLOOKUP(年度マスタ!$K$4&amp;"_"&amp;AD$33,データシート1!$A:$BT,MATCH("aa_"&amp;$S47,データシート1!$A$1:$BT$1,0),0)</f>
        <v>6.3943832907499996</v>
      </c>
      <c r="AE47" s="903">
        <f>VLOOKUP(年度マスタ!$K$4&amp;"_"&amp;AE$33,データシート1!$A:$BT,MATCH("aa_"&amp;$S47,データシート1!$A$1:$BT$1,0),0)</f>
        <v>6.7483939851999999</v>
      </c>
      <c r="AF47" s="903">
        <f>VLOOKUP(年度マスタ!$K$4&amp;"_"&amp;AF$33,データシート1!$A:$BT,MATCH("aa_"&amp;$S47,データシート1!$A$1:$BT$1,0),0)</f>
        <v>6.8047888021399974</v>
      </c>
      <c r="AG47" s="903">
        <f>VLOOKUP(年度マスタ!$K$4&amp;"_"&amp;AG$33,データシート1!$A:$BT,MATCH("aa_"&amp;$S47,データシート1!$A$1:$BT$1,0),0)</f>
        <v>7.7905211955199993</v>
      </c>
      <c r="AH47" s="903">
        <f>VLOOKUP(年度マスタ!$K$4&amp;"_"&amp;AH$33,データシート1!$A:$BT,MATCH("aa_"&amp;$S47,データシート1!$A$1:$BT$1,0),0)</f>
        <v>7.1423803878000021</v>
      </c>
      <c r="AI47" s="903">
        <f>VLOOKUP(年度マスタ!$K$4&amp;"_"&amp;AI$33,データシート1!$A:$BT,MATCH("aa_"&amp;$S47,データシート1!$A$1:$BT$1,0),0)</f>
        <v>6.5461648547200024</v>
      </c>
      <c r="AJ47" s="903">
        <f>VLOOKUP(年度マスタ!$K$4&amp;"_"&amp;AJ$33,データシート1!$A:$BT,MATCH("aa_"&amp;$S47,データシート1!$A$1:$BT$1,0),0)</f>
        <v>6.8290054068600012</v>
      </c>
      <c r="AK47" s="904">
        <f>VLOOKUP(年度マスタ!$K$4&amp;"_"&amp;AK$33,データシート1!$A:$BT,MATCH("aa_"&amp;$S47,データシート1!$A$1:$BT$1,0),0)</f>
        <v>6.2316668904000014</v>
      </c>
      <c r="AL47" s="330"/>
      <c r="AW47" s="17" t="str">
        <f>年度マスタ!I4</f>
        <v>徳島県</v>
      </c>
      <c r="AX47" s="1011">
        <f>SUM(AY38:BA38)</f>
        <v>1736.0656423119572</v>
      </c>
      <c r="AY47" s="1011">
        <f t="shared" si="17"/>
        <v>929.55037192786347</v>
      </c>
      <c r="AZ47" s="1011">
        <f t="shared" si="17"/>
        <v>950.3238603474224</v>
      </c>
      <c r="BA47" s="1011">
        <f>SUM(BD38:BG38)</f>
        <v>1451.6098070678386</v>
      </c>
      <c r="BB47" s="1011">
        <f>BH38</f>
        <v>70.534059959376592</v>
      </c>
      <c r="BC47" s="1011">
        <f>SUM(AX47:BB47)</f>
        <v>5138.0837416144586</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鳴門市</v>
      </c>
      <c r="AX48" s="1011">
        <f>SUM(AY39:BA39)</f>
        <v>175.17645117711152</v>
      </c>
      <c r="AY48" s="1011">
        <f>BB39</f>
        <v>61.999237790069849</v>
      </c>
      <c r="AZ48" s="1011">
        <f>BC39</f>
        <v>73.607442742920369</v>
      </c>
      <c r="BA48" s="1011">
        <f>SUM(BD39:BG39)</f>
        <v>100.26763433015545</v>
      </c>
      <c r="BB48" s="1011">
        <f>BH39</f>
        <v>6.2316668904000014</v>
      </c>
      <c r="BC48" s="1011">
        <f>SUM(AX48:BB48)</f>
        <v>417.28243293065719</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417.28243293065719</v>
      </c>
      <c r="P51" s="452">
        <f>P52+P56+P57+P58+P64</f>
        <v>0.99999999999999989</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175.17645117711152</v>
      </c>
      <c r="P52" s="453">
        <f t="shared" ref="P52:P64" si="18">O52/$O$51</f>
        <v>0.41980308144489237</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165.26744392563049</v>
      </c>
      <c r="P53" s="454">
        <f t="shared" si="18"/>
        <v>0.39605655758121538</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2.4455462163637516</v>
      </c>
      <c r="P54" s="454">
        <f t="shared" si="18"/>
        <v>5.8606498222036237E-3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7.463461035117299</v>
      </c>
      <c r="P55" s="454">
        <f t="shared" si="18"/>
        <v>1.7885874041473383E-2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61.999237790069849</v>
      </c>
      <c r="P56" s="453">
        <f t="shared" si="18"/>
        <v>0.1485785954482601</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73.607442742920369</v>
      </c>
      <c r="P57" s="453">
        <f t="shared" si="18"/>
        <v>0.17639717595097573</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100.26763433015545</v>
      </c>
      <c r="P58" s="453">
        <f t="shared" si="18"/>
        <v>0.24028721656446447</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93.33326714053878</v>
      </c>
      <c r="P59" s="454">
        <f t="shared" si="18"/>
        <v>0.22366929392411936</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52.352253909743922</v>
      </c>
      <c r="P60" s="454">
        <f t="shared" si="18"/>
        <v>0.1254599996986781</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40.981013230794858</v>
      </c>
      <c r="P61" s="454">
        <f t="shared" si="18"/>
        <v>9.8209294225441224E-2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3.2228883978928353</v>
      </c>
      <c r="P62" s="454">
        <f t="shared" si="18"/>
        <v>7.7235180385089577E-3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3.7114787917238385</v>
      </c>
      <c r="P63" s="454">
        <f t="shared" si="18"/>
        <v>8.8944046018361901E-3</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6.2316668904000014</v>
      </c>
      <c r="P64" s="612">
        <f t="shared" si="18"/>
        <v>1.4933930591407287E-2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鳴門市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1306.5974000000001</v>
      </c>
      <c r="AI7" s="78">
        <f>VLOOKUP(年度マスタ!$K$4&amp;"_"&amp;$AG7,データシート1!$A:$BT,MATCH("ab_"&amp;AI$2,データシート1!$A$1:$BT$1,0),0)</f>
        <v>1453</v>
      </c>
      <c r="AJ7" s="78">
        <f>VLOOKUP(年度マスタ!$K$4&amp;"_"&amp;$AG7,データシート1!$A:$BT,MATCH("ab_"&amp;AJ$2,データシート1!$A$1:$BT$1,0),0)</f>
        <v>304</v>
      </c>
      <c r="AK7" s="78">
        <f>VLOOKUP(年度マスタ!$K$4&amp;"_"&amp;$AG7,データシート1!$A:$BT,MATCH("ab_"&amp;AK$2,データシート1!$A$1:$BT$1,0),0)</f>
        <v>18115</v>
      </c>
      <c r="AL7" s="78">
        <f>VLOOKUP(年度マスタ!$K$4&amp;"_"&amp;$AG7,データシート1!$A:$BT,MATCH("ab_"&amp;AL$2,データシート1!$A$1:$BT$1,0),0)</f>
        <v>25758</v>
      </c>
      <c r="AM7" s="78">
        <f>VLOOKUP(年度マスタ!$K$4&amp;"_"&amp;$AG7,データシート1!$A:$BT,MATCH("ab_"&amp;AM$2,データシート1!$A$1:$BT$1,0),0)</f>
        <v>34866</v>
      </c>
      <c r="AN7" s="78">
        <f>VLOOKUP(年度マスタ!$K$4&amp;"_"&amp;$AG7,データシート1!$A:$BT,MATCH("ab_"&amp;AN$2,データシート1!$A$1:$BT$1,0),0)</f>
        <v>10324</v>
      </c>
      <c r="AO7" s="78">
        <f>VLOOKUP(年度マスタ!$K$4&amp;"_"&amp;$AG7,データシート1!$A:$BT,MATCH("ab_"&amp;AO$2,データシート1!$A$1:$BT$1,0),0)</f>
        <v>62726</v>
      </c>
      <c r="AP7" s="78">
        <f>VLOOKUP(年度マスタ!$K$4&amp;"_"&amp;$AG7,データシート1!$A:$BT,MATCH("ab_"&amp;AP$2,データシート1!$A$1:$BT$1,0),0)</f>
        <v>772307</v>
      </c>
      <c r="AQ7" s="954">
        <f>VLOOKUP(年度マスタ!$K$4&amp;"_"&amp;$AG7,データシート1!$A:$BT,MATCH("ab_"&amp;AQ$2,データシート1!$A$1:$BT$1,0),0)</f>
        <v>4.86874310371</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1696.5713000000001</v>
      </c>
      <c r="AI8" s="78">
        <f>VLOOKUP(年度マスタ!$K$4&amp;"_"&amp;$AG8,データシート1!$A:$BT,MATCH("ab_"&amp;AI$2,データシート1!$A$1:$BT$1,0),0)</f>
        <v>1453</v>
      </c>
      <c r="AJ8" s="78">
        <f>VLOOKUP(年度マスタ!$K$4&amp;"_"&amp;$AG8,データシート1!$A:$BT,MATCH("ab_"&amp;AJ$2,データシート1!$A$1:$BT$1,0),0)</f>
        <v>304</v>
      </c>
      <c r="AK8" s="78">
        <f>VLOOKUP(年度マスタ!$K$4&amp;"_"&amp;$AG8,データシート1!$A:$BT,MATCH("ab_"&amp;AK$2,データシート1!$A$1:$BT$1,0),0)</f>
        <v>18115</v>
      </c>
      <c r="AL8" s="78">
        <f>VLOOKUP(年度マスタ!$K$4&amp;"_"&amp;$AG8,データシート1!$A:$BT,MATCH("ab_"&amp;AL$2,データシート1!$A$1:$BT$1,0),0)</f>
        <v>25896</v>
      </c>
      <c r="AM8" s="78">
        <f>VLOOKUP(年度マスタ!$K$4&amp;"_"&amp;$AG8,データシート1!$A:$BT,MATCH("ab_"&amp;AM$2,データシート1!$A$1:$BT$1,0),0)</f>
        <v>35203</v>
      </c>
      <c r="AN8" s="78">
        <f>VLOOKUP(年度マスタ!$K$4&amp;"_"&amp;$AG8,データシート1!$A:$BT,MATCH("ab_"&amp;AN$2,データシート1!$A$1:$BT$1,0),0)</f>
        <v>10122</v>
      </c>
      <c r="AO8" s="78">
        <f>VLOOKUP(年度マスタ!$K$4&amp;"_"&amp;$AG8,データシート1!$A:$BT,MATCH("ab_"&amp;AO$2,データシート1!$A$1:$BT$1,0),0)</f>
        <v>62197</v>
      </c>
      <c r="AP8" s="78">
        <f>VLOOKUP(年度マスタ!$K$4&amp;"_"&amp;$AG8,データシート1!$A:$BT,MATCH("ab_"&amp;AP$2,データシート1!$A$1:$BT$1,0),0)</f>
        <v>733816</v>
      </c>
      <c r="AQ8" s="954">
        <f>VLOOKUP(年度マスタ!$K$4&amp;"_"&amp;$AG8,データシート1!$A:$BT,MATCH("ab_"&amp;AQ$2,データシート1!$A$1:$BT$1,0),0)</f>
        <v>5.2663366694199993</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2282.7820999999999</v>
      </c>
      <c r="AI9" s="78">
        <f>VLOOKUP(年度マスタ!$K$4&amp;"_"&amp;$AG9,データシート1!$A:$BT,MATCH("ab_"&amp;AI$2,データシート1!$A$1:$BT$1,0),0)</f>
        <v>1453</v>
      </c>
      <c r="AJ9" s="78">
        <f>VLOOKUP(年度マスタ!$K$4&amp;"_"&amp;$AG9,データシート1!$A:$BT,MATCH("ab_"&amp;AJ$2,データシート1!$A$1:$BT$1,0),0)</f>
        <v>304</v>
      </c>
      <c r="AK9" s="78">
        <f>VLOOKUP(年度マスタ!$K$4&amp;"_"&amp;$AG9,データシート1!$A:$BT,MATCH("ab_"&amp;AK$2,データシート1!$A$1:$BT$1,0),0)</f>
        <v>18115</v>
      </c>
      <c r="AL9" s="78">
        <f>VLOOKUP(年度マスタ!$K$4&amp;"_"&amp;$AG9,データシート1!$A:$BT,MATCH("ab_"&amp;AL$2,データシート1!$A$1:$BT$1,0),0)</f>
        <v>26008</v>
      </c>
      <c r="AM9" s="78">
        <f>VLOOKUP(年度マスタ!$K$4&amp;"_"&amp;$AG9,データシート1!$A:$BT,MATCH("ab_"&amp;AM$2,データシート1!$A$1:$BT$1,0),0)</f>
        <v>35582</v>
      </c>
      <c r="AN9" s="78">
        <f>VLOOKUP(年度マスタ!$K$4&amp;"_"&amp;$AG9,データシート1!$A:$BT,MATCH("ab_"&amp;AN$2,データシート1!$A$1:$BT$1,0),0)</f>
        <v>9958</v>
      </c>
      <c r="AO9" s="78">
        <f>VLOOKUP(年度マスタ!$K$4&amp;"_"&amp;$AG9,データシート1!$A:$BT,MATCH("ab_"&amp;AO$2,データシート1!$A$1:$BT$1,0),0)</f>
        <v>61760</v>
      </c>
      <c r="AP9" s="78">
        <f>VLOOKUP(年度マスタ!$K$4&amp;"_"&amp;$AG9,データシート1!$A:$BT,MATCH("ab_"&amp;AP$2,データシート1!$A$1:$BT$1,0),0)</f>
        <v>752266.5</v>
      </c>
      <c r="AQ9" s="954">
        <f>VLOOKUP(年度マスタ!$K$4&amp;"_"&amp;$AG9,データシート1!$A:$BT,MATCH("ab_"&amp;AQ$2,データシート1!$A$1:$BT$1,0),0)</f>
        <v>2.1572407466399999</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2514.0524</v>
      </c>
      <c r="AI10" s="78">
        <f>VLOOKUP(年度マスタ!$K$4&amp;"_"&amp;$AG10,データシート1!$A:$BT,MATCH("ab_"&amp;AI$2,データシート1!$A$1:$BT$1,0),0)</f>
        <v>1453</v>
      </c>
      <c r="AJ10" s="78">
        <f>VLOOKUP(年度マスタ!$K$4&amp;"_"&amp;$AG10,データシート1!$A:$BT,MATCH("ab_"&amp;AJ$2,データシート1!$A$1:$BT$1,0),0)</f>
        <v>304</v>
      </c>
      <c r="AK10" s="78">
        <f>VLOOKUP(年度マスタ!$K$4&amp;"_"&amp;$AG10,データシート1!$A:$BT,MATCH("ab_"&amp;AK$2,データシート1!$A$1:$BT$1,0),0)</f>
        <v>18115</v>
      </c>
      <c r="AL10" s="78">
        <f>VLOOKUP(年度マスタ!$K$4&amp;"_"&amp;$AG10,データシート1!$A:$BT,MATCH("ab_"&amp;AL$2,データシート1!$A$1:$BT$1,0),0)</f>
        <v>26265</v>
      </c>
      <c r="AM10" s="78">
        <f>VLOOKUP(年度マスタ!$K$4&amp;"_"&amp;$AG10,データシート1!$A:$BT,MATCH("ab_"&amp;AM$2,データシート1!$A$1:$BT$1,0),0)</f>
        <v>35924</v>
      </c>
      <c r="AN10" s="78">
        <f>VLOOKUP(年度マスタ!$K$4&amp;"_"&amp;$AG10,データシート1!$A:$BT,MATCH("ab_"&amp;AN$2,データシート1!$A$1:$BT$1,0),0)</f>
        <v>9715</v>
      </c>
      <c r="AO10" s="78">
        <f>VLOOKUP(年度マスタ!$K$4&amp;"_"&amp;$AG10,データシート1!$A:$BT,MATCH("ab_"&amp;AO$2,データシート1!$A$1:$BT$1,0),0)</f>
        <v>61611</v>
      </c>
      <c r="AP10" s="78">
        <f>VLOOKUP(年度マスタ!$K$4&amp;"_"&amp;$AG10,データシート1!$A:$BT,MATCH("ab_"&amp;AP$2,データシート1!$A$1:$BT$1,0),0)</f>
        <v>731458</v>
      </c>
      <c r="AQ10" s="954">
        <f>VLOOKUP(年度マスタ!$K$4&amp;"_"&amp;$AG10,データシート1!$A:$BT,MATCH("ab_"&amp;AQ$2,データシート1!$A$1:$BT$1,0),0)</f>
        <v>5.8292124658000004</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2530.1349</v>
      </c>
      <c r="AI11" s="78">
        <f>VLOOKUP(年度マスタ!$K$4&amp;"_"&amp;$AG11,データシート1!$A:$BT,MATCH("ab_"&amp;AI$2,データシート1!$A$1:$BT$1,0),0)</f>
        <v>1453</v>
      </c>
      <c r="AJ11" s="78">
        <f>VLOOKUP(年度マスタ!$K$4&amp;"_"&amp;$AG11,データシート1!$A:$BT,MATCH("ab_"&amp;AJ$2,データシート1!$A$1:$BT$1,0),0)</f>
        <v>304</v>
      </c>
      <c r="AK11" s="78">
        <f>VLOOKUP(年度マスタ!$K$4&amp;"_"&amp;$AG11,データシート1!$A:$BT,MATCH("ab_"&amp;AK$2,データシート1!$A$1:$BT$1,0),0)</f>
        <v>18115</v>
      </c>
      <c r="AL11" s="78">
        <f>VLOOKUP(年度マスタ!$K$4&amp;"_"&amp;$AG11,データシート1!$A:$BT,MATCH("ab_"&amp;AL$2,データシート1!$A$1:$BT$1,0),0)</f>
        <v>26367</v>
      </c>
      <c r="AM11" s="78">
        <f>VLOOKUP(年度マスタ!$K$4&amp;"_"&amp;$AG11,データシート1!$A:$BT,MATCH("ab_"&amp;AM$2,データシート1!$A$1:$BT$1,0),0)</f>
        <v>36553</v>
      </c>
      <c r="AN11" s="78">
        <f>VLOOKUP(年度マスタ!$K$4&amp;"_"&amp;$AG11,データシート1!$A:$BT,MATCH("ab_"&amp;AN$2,データシート1!$A$1:$BT$1,0),0)</f>
        <v>9461</v>
      </c>
      <c r="AO11" s="78">
        <f>VLOOKUP(年度マスタ!$K$4&amp;"_"&amp;$AG11,データシート1!$A:$BT,MATCH("ab_"&amp;AO$2,データシート1!$A$1:$BT$1,0),0)</f>
        <v>61404</v>
      </c>
      <c r="AP11" s="78">
        <f>VLOOKUP(年度マスタ!$K$4&amp;"_"&amp;$AG11,データシート1!$A:$BT,MATCH("ab_"&amp;AP$2,データシート1!$A$1:$BT$1,0),0)</f>
        <v>704544.5</v>
      </c>
      <c r="AQ11" s="954">
        <f>VLOOKUP(年度マスタ!$K$4&amp;"_"&amp;$AG11,データシート1!$A:$BT,MATCH("ab_"&amp;AQ$2,データシート1!$A$1:$BT$1,0),0)</f>
        <v>5.4280983712000008</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2845.1514999999999</v>
      </c>
      <c r="AI12" s="78">
        <f>VLOOKUP(年度マスタ!$K$4&amp;"_"&amp;$AG12,データシート1!$A:$BT,MATCH("ab_"&amp;AI$2,データシート1!$A$1:$BT$1,0),0)</f>
        <v>1256</v>
      </c>
      <c r="AJ12" s="78">
        <f>VLOOKUP(年度マスタ!$K$4&amp;"_"&amp;$AG12,データシート1!$A:$BT,MATCH("ab_"&amp;AJ$2,データシート1!$A$1:$BT$1,0),0)</f>
        <v>219</v>
      </c>
      <c r="AK12" s="78">
        <f>VLOOKUP(年度マスタ!$K$4&amp;"_"&amp;$AG12,データシート1!$A:$BT,MATCH("ab_"&amp;AK$2,データシート1!$A$1:$BT$1,0),0)</f>
        <v>17766</v>
      </c>
      <c r="AL12" s="78">
        <f>VLOOKUP(年度マスタ!$K$4&amp;"_"&amp;$AG12,データシート1!$A:$BT,MATCH("ab_"&amp;AL$2,データシート1!$A$1:$BT$1,0),0)</f>
        <v>26408</v>
      </c>
      <c r="AM12" s="78">
        <f>VLOOKUP(年度マスタ!$K$4&amp;"_"&amp;$AG12,データシート1!$A:$BT,MATCH("ab_"&amp;AM$2,データシート1!$A$1:$BT$1,0),0)</f>
        <v>36688</v>
      </c>
      <c r="AN12" s="78">
        <f>VLOOKUP(年度マスタ!$K$4&amp;"_"&amp;$AG12,データシート1!$A:$BT,MATCH("ab_"&amp;AN$2,データシート1!$A$1:$BT$1,0),0)</f>
        <v>9392</v>
      </c>
      <c r="AO12" s="78">
        <f>VLOOKUP(年度マスタ!$K$4&amp;"_"&amp;$AG12,データシート1!$A:$BT,MATCH("ab_"&amp;AO$2,データシート1!$A$1:$BT$1,0),0)</f>
        <v>60784</v>
      </c>
      <c r="AP12" s="78">
        <f>VLOOKUP(年度マスタ!$K$4&amp;"_"&amp;$AG12,データシート1!$A:$BT,MATCH("ab_"&amp;AP$2,データシート1!$A$1:$BT$1,0),0)</f>
        <v>727346.5</v>
      </c>
      <c r="AQ12" s="954">
        <f>VLOOKUP(年度マスタ!$K$4&amp;"_"&amp;$AG12,データシート1!$A:$BT,MATCH("ab_"&amp;AQ$2,データシート1!$A$1:$BT$1,0),0)</f>
        <v>6.844125140720001</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2927.9286000000002</v>
      </c>
      <c r="AI13" s="78">
        <f>VLOOKUP(年度マスタ!$K$4&amp;"_"&amp;$AG13,データシート1!$A:$BT,MATCH("ab_"&amp;AI$2,データシート1!$A$1:$BT$1,0),0)</f>
        <v>1256</v>
      </c>
      <c r="AJ13" s="78">
        <f>VLOOKUP(年度マスタ!$K$4&amp;"_"&amp;$AG13,データシート1!$A:$BT,MATCH("ab_"&amp;AJ$2,データシート1!$A$1:$BT$1,0),0)</f>
        <v>219</v>
      </c>
      <c r="AK13" s="78">
        <f>VLOOKUP(年度マスタ!$K$4&amp;"_"&amp;$AG13,データシート1!$A:$BT,MATCH("ab_"&amp;AK$2,データシート1!$A$1:$BT$1,0),0)</f>
        <v>17766</v>
      </c>
      <c r="AL13" s="78">
        <f>VLOOKUP(年度マスタ!$K$4&amp;"_"&amp;$AG13,データシート1!$A:$BT,MATCH("ab_"&amp;AL$2,データシート1!$A$1:$BT$1,0),0)</f>
        <v>26492</v>
      </c>
      <c r="AM13" s="78">
        <f>VLOOKUP(年度マスタ!$K$4&amp;"_"&amp;$AG13,データシート1!$A:$BT,MATCH("ab_"&amp;AM$2,データシート1!$A$1:$BT$1,0),0)</f>
        <v>36781</v>
      </c>
      <c r="AN13" s="78">
        <f>VLOOKUP(年度マスタ!$K$4&amp;"_"&amp;$AG13,データシート1!$A:$BT,MATCH("ab_"&amp;AN$2,データシート1!$A$1:$BT$1,0),0)</f>
        <v>9332</v>
      </c>
      <c r="AO13" s="78">
        <f>VLOOKUP(年度マスタ!$K$4&amp;"_"&amp;$AG13,データシート1!$A:$BT,MATCH("ab_"&amp;AO$2,データシート1!$A$1:$BT$1,0),0)</f>
        <v>60111</v>
      </c>
      <c r="AP13" s="78">
        <f>VLOOKUP(年度マスタ!$K$4&amp;"_"&amp;$AG13,データシート1!$A:$BT,MATCH("ab_"&amp;AP$2,データシート1!$A$1:$BT$1,0),0)</f>
        <v>90905</v>
      </c>
      <c r="AQ13" s="954">
        <f>VLOOKUP(年度マスタ!$K$4&amp;"_"&amp;$AG13,データシート1!$A:$BT,MATCH("ab_"&amp;AQ$2,データシート1!$A$1:$BT$1,0),0)</f>
        <v>6.3943832907499996</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2907.2907</v>
      </c>
      <c r="AI14" s="78">
        <f>VLOOKUP(年度マスタ!$K$4&amp;"_"&amp;$AG14,データシート1!$A:$BT,MATCH("ab_"&amp;AI$2,データシート1!$A$1:$BT$1,0),0)</f>
        <v>1256</v>
      </c>
      <c r="AJ14" s="78">
        <f>VLOOKUP(年度マスタ!$K$4&amp;"_"&amp;$AG14,データシート1!$A:$BT,MATCH("ab_"&amp;AJ$2,データシート1!$A$1:$BT$1,0),0)</f>
        <v>219</v>
      </c>
      <c r="AK14" s="78">
        <f>VLOOKUP(年度マスタ!$K$4&amp;"_"&amp;$AG14,データシート1!$A:$BT,MATCH("ab_"&amp;AK$2,データシート1!$A$1:$BT$1,0),0)</f>
        <v>17766</v>
      </c>
      <c r="AL14" s="78">
        <f>VLOOKUP(年度マスタ!$K$4&amp;"_"&amp;$AG14,データシート1!$A:$BT,MATCH("ab_"&amp;AL$2,データシート1!$A$1:$BT$1,0),0)</f>
        <v>26556</v>
      </c>
      <c r="AM14" s="78">
        <f>VLOOKUP(年度マスタ!$K$4&amp;"_"&amp;$AG14,データシート1!$A:$BT,MATCH("ab_"&amp;AM$2,データシート1!$A$1:$BT$1,0),0)</f>
        <v>36979</v>
      </c>
      <c r="AN14" s="78">
        <f>VLOOKUP(年度マスタ!$K$4&amp;"_"&amp;$AG14,データシート1!$A:$BT,MATCH("ab_"&amp;AN$2,データシート1!$A$1:$BT$1,0),0)</f>
        <v>9333</v>
      </c>
      <c r="AO14" s="78">
        <f>VLOOKUP(年度マスタ!$K$4&amp;"_"&amp;$AG14,データシート1!$A:$BT,MATCH("ab_"&amp;AO$2,データシート1!$A$1:$BT$1,0),0)</f>
        <v>59581</v>
      </c>
      <c r="AP14" s="78">
        <f>VLOOKUP(年度マスタ!$K$4&amp;"_"&amp;$AG14,データシート1!$A:$BT,MATCH("ab_"&amp;AP$2,データシート1!$A$1:$BT$1,0),0)</f>
        <v>76062.849619474553</v>
      </c>
      <c r="AQ14" s="954">
        <f>VLOOKUP(年度マスタ!$K$4&amp;"_"&amp;$AG14,データシート1!$A:$BT,MATCH("ab_"&amp;AQ$2,データシート1!$A$1:$BT$1,0),0)</f>
        <v>6.7483939851999999</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3081.0634</v>
      </c>
      <c r="AI15" s="78">
        <f>VLOOKUP(年度マスタ!$K$4&amp;"_"&amp;$AG15,データシート1!$A:$BT,MATCH("ab_"&amp;AI$2,データシート1!$A$1:$BT$1,0),0)</f>
        <v>1256</v>
      </c>
      <c r="AJ15" s="78">
        <f>VLOOKUP(年度マスタ!$K$4&amp;"_"&amp;$AG15,データシート1!$A:$BT,MATCH("ab_"&amp;AJ$2,データシート1!$A$1:$BT$1,0),0)</f>
        <v>219</v>
      </c>
      <c r="AK15" s="78">
        <f>VLOOKUP(年度マスタ!$K$4&amp;"_"&amp;$AG15,データシート1!$A:$BT,MATCH("ab_"&amp;AK$2,データシート1!$A$1:$BT$1,0),0)</f>
        <v>17766</v>
      </c>
      <c r="AL15" s="78">
        <f>VLOOKUP(年度マスタ!$K$4&amp;"_"&amp;$AG15,データシート1!$A:$BT,MATCH("ab_"&amp;AL$2,データシート1!$A$1:$BT$1,0),0)</f>
        <v>26479</v>
      </c>
      <c r="AM15" s="78">
        <f>VLOOKUP(年度マスタ!$K$4&amp;"_"&amp;$AG15,データシート1!$A:$BT,MATCH("ab_"&amp;AM$2,データシート1!$A$1:$BT$1,0),0)</f>
        <v>37094</v>
      </c>
      <c r="AN15" s="78">
        <f>VLOOKUP(年度マスタ!$K$4&amp;"_"&amp;$AG15,データシート1!$A:$BT,MATCH("ab_"&amp;AN$2,データシート1!$A$1:$BT$1,0),0)</f>
        <v>9250</v>
      </c>
      <c r="AO15" s="78">
        <f>VLOOKUP(年度マスタ!$K$4&amp;"_"&amp;$AG15,データシート1!$A:$BT,MATCH("ab_"&amp;AO$2,データシート1!$A$1:$BT$1,0),0)</f>
        <v>58691</v>
      </c>
      <c r="AP15" s="78">
        <f>VLOOKUP(年度マスタ!$K$4&amp;"_"&amp;$AG15,データシート1!$A:$BT,MATCH("ab_"&amp;AP$2,データシート1!$A$1:$BT$1,0),0)</f>
        <v>714926.49999999988</v>
      </c>
      <c r="AQ15" s="954">
        <f>VLOOKUP(年度マスタ!$K$4&amp;"_"&amp;$AG15,データシート1!$A:$BT,MATCH("ab_"&amp;AQ$2,データシート1!$A$1:$BT$1,0),0)</f>
        <v>6.8047888021399974</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2675.8917999999999</v>
      </c>
      <c r="AI16" s="78">
        <f>VLOOKUP(年度マスタ!$K$4&amp;"_"&amp;$AG16,データシート1!$A:$BT,MATCH("ab_"&amp;AI$2,データシート1!$A$1:$BT$1,0),0)</f>
        <v>1256</v>
      </c>
      <c r="AJ16" s="78">
        <f>VLOOKUP(年度マスタ!$K$4&amp;"_"&amp;$AG16,データシート1!$A:$BT,MATCH("ab_"&amp;AJ$2,データシート1!$A$1:$BT$1,0),0)</f>
        <v>219</v>
      </c>
      <c r="AK16" s="78">
        <f>VLOOKUP(年度マスタ!$K$4&amp;"_"&amp;$AG16,データシート1!$A:$BT,MATCH("ab_"&amp;AK$2,データシート1!$A$1:$BT$1,0),0)</f>
        <v>17766</v>
      </c>
      <c r="AL16" s="78">
        <f>VLOOKUP(年度マスタ!$K$4&amp;"_"&amp;$AG16,データシート1!$A:$BT,MATCH("ab_"&amp;AL$2,データシート1!$A$1:$BT$1,0),0)</f>
        <v>26430</v>
      </c>
      <c r="AM16" s="78">
        <f>VLOOKUP(年度マスタ!$K$4&amp;"_"&amp;$AG16,データシート1!$A:$BT,MATCH("ab_"&amp;AM$2,データシート1!$A$1:$BT$1,0),0)</f>
        <v>37121</v>
      </c>
      <c r="AN16" s="78">
        <f>VLOOKUP(年度マスタ!$K$4&amp;"_"&amp;$AG16,データシート1!$A:$BT,MATCH("ab_"&amp;AN$2,データシート1!$A$1:$BT$1,0),0)</f>
        <v>9322</v>
      </c>
      <c r="AO16" s="78">
        <f>VLOOKUP(年度マスタ!$K$4&amp;"_"&amp;$AG16,データシート1!$A:$BT,MATCH("ab_"&amp;AO$2,データシート1!$A$1:$BT$1,0),0)</f>
        <v>57837</v>
      </c>
      <c r="AP16" s="78">
        <f>VLOOKUP(年度マスタ!$K$4&amp;"_"&amp;$AG16,データシート1!$A:$BT,MATCH("ab_"&amp;AP$2,データシート1!$A$1:$BT$1,0),0)</f>
        <v>681006</v>
      </c>
      <c r="AQ16" s="954">
        <f>VLOOKUP(年度マスタ!$K$4&amp;"_"&amp;$AG16,データシート1!$A:$BT,MATCH("ab_"&amp;AQ$2,データシート1!$A$1:$BT$1,0),0)</f>
        <v>7.7905211955199993</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2531.2328000000002</v>
      </c>
      <c r="AI17" s="151">
        <f>VLOOKUP(年度マスタ!$K$4&amp;"_"&amp;$AG17,データシート1!$A:$BT,MATCH("ab_"&amp;AI$2,データシート1!$A$1:$BT$1,0),0)</f>
        <v>1256</v>
      </c>
      <c r="AJ17" s="151">
        <f>VLOOKUP(年度マスタ!$K$4&amp;"_"&amp;$AG17,データシート1!$A:$BT,MATCH("ab_"&amp;AJ$2,データシート1!$A$1:$BT$1,0),0)</f>
        <v>219</v>
      </c>
      <c r="AK17" s="151">
        <f>VLOOKUP(年度マスタ!$K$4&amp;"_"&amp;$AG17,データシート1!$A:$BT,MATCH("ab_"&amp;AK$2,データシート1!$A$1:$BT$1,0),0)</f>
        <v>17766</v>
      </c>
      <c r="AL17" s="151">
        <f>VLOOKUP(年度マスタ!$K$4&amp;"_"&amp;$AG17,データシート1!$A:$BT,MATCH("ab_"&amp;AL$2,データシート1!$A$1:$BT$1,0),0)</f>
        <v>26292</v>
      </c>
      <c r="AM17" s="151">
        <f>VLOOKUP(年度マスタ!$K$4&amp;"_"&amp;$AG17,データシート1!$A:$BT,MATCH("ab_"&amp;AM$2,データシート1!$A$1:$BT$1,0),0)</f>
        <v>36953</v>
      </c>
      <c r="AN17" s="151">
        <f>VLOOKUP(年度マスタ!$K$4&amp;"_"&amp;$AG17,データシート1!$A:$BT,MATCH("ab_"&amp;AN$2,データシート1!$A$1:$BT$1,0),0)</f>
        <v>9016</v>
      </c>
      <c r="AO17" s="151">
        <f>VLOOKUP(年度マスタ!$K$4&amp;"_"&amp;$AG17,データシート1!$A:$BT,MATCH("ab_"&amp;AO$2,データシート1!$A$1:$BT$1,0),0)</f>
        <v>56967</v>
      </c>
      <c r="AP17" s="151">
        <f>VLOOKUP(年度マスタ!$K$4&amp;"_"&amp;$AG17,データシート1!$A:$BT,MATCH("ab_"&amp;AP$2,データシート1!$A$1:$BT$1,0),0)</f>
        <v>689369</v>
      </c>
      <c r="AQ17" s="955">
        <f>VLOOKUP(年度マスタ!$K$4&amp;"_"&amp;$AG17,データシート1!$A:$BT,MATCH("ab_"&amp;AQ$2,データシート1!$A$1:$BT$1,0),0)</f>
        <v>7.1423803878000021</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1927.6351</v>
      </c>
      <c r="AI18" s="78">
        <f>VLOOKUP(年度マスタ!$K$4&amp;"_"&amp;$AG18,データシート1!$A:$BT,MATCH("ab_"&amp;AI$2,データシート1!$A$1:$BT$1,0),0)</f>
        <v>1182</v>
      </c>
      <c r="AJ18" s="78">
        <f>VLOOKUP(年度マスタ!$K$4&amp;"_"&amp;$AG18,データシート1!$A:$BT,MATCH("ab_"&amp;AJ$2,データシート1!$A$1:$BT$1,0),0)</f>
        <v>236</v>
      </c>
      <c r="AK18" s="78">
        <f>VLOOKUP(年度マスタ!$K$4&amp;"_"&amp;$AG18,データシート1!$A:$BT,MATCH("ab_"&amp;AK$2,データシート1!$A$1:$BT$1,0),0)</f>
        <v>17403</v>
      </c>
      <c r="AL18" s="78">
        <f>VLOOKUP(年度マスタ!$K$4&amp;"_"&amp;$AG18,データシート1!$A:$BT,MATCH("ab_"&amp;AL$2,データシート1!$A$1:$BT$1,0),0)</f>
        <v>26255</v>
      </c>
      <c r="AM18" s="78">
        <f>VLOOKUP(年度マスタ!$K$4&amp;"_"&amp;$AG18,データシート1!$A:$BT,MATCH("ab_"&amp;AM$2,データシート1!$A$1:$BT$1,0),0)</f>
        <v>36953</v>
      </c>
      <c r="AN18" s="78">
        <f>VLOOKUP(年度マスタ!$K$4&amp;"_"&amp;$AG18,データシート1!$A:$BT,MATCH("ab_"&amp;AN$2,データシート1!$A$1:$BT$1,0),0)</f>
        <v>8949</v>
      </c>
      <c r="AO18" s="78">
        <f>VLOOKUP(年度マスタ!$K$4&amp;"_"&amp;$AG18,データシート1!$A:$BT,MATCH("ab_"&amp;AO$2,データシート1!$A$1:$BT$1,0),0)</f>
        <v>56237</v>
      </c>
      <c r="AP18" s="78">
        <f>VLOOKUP(年度マスタ!$K$4&amp;"_"&amp;$AG18,データシート1!$A:$BT,MATCH("ab_"&amp;AP$2,データシート1!$A$1:$BT$1,0),0)</f>
        <v>544653.5</v>
      </c>
      <c r="AQ18" s="954">
        <f>VLOOKUP(年度マスタ!$K$4&amp;"_"&amp;$AG18,データシート1!$A:$BT,MATCH("ab_"&amp;AQ$2,データシート1!$A$1:$BT$1,0),0)</f>
        <v>6.5461648547200024</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2609.9139</v>
      </c>
      <c r="AI19" s="78">
        <f>VLOOKUP(年度マスタ!$K$4&amp;"_"&amp;$AG19,データシート1!$A:$BT,MATCH("ab_"&amp;AI$2,データシート1!$A$1:$BT$1,0),0)</f>
        <v>1182</v>
      </c>
      <c r="AJ19" s="78">
        <f>VLOOKUP(年度マスタ!$K$4&amp;"_"&amp;$AG19,データシート1!$A:$BT,MATCH("ab_"&amp;AJ$2,データシート1!$A$1:$BT$1,0),0)</f>
        <v>236</v>
      </c>
      <c r="AK19" s="78">
        <f>VLOOKUP(年度マスタ!$K$4&amp;"_"&amp;$AG19,データシート1!$A:$BT,MATCH("ab_"&amp;AK$2,データシート1!$A$1:$BT$1,0),0)</f>
        <v>17403</v>
      </c>
      <c r="AL19" s="78">
        <f>VLOOKUP(年度マスタ!$K$4&amp;"_"&amp;$AG19,データシート1!$A:$BT,MATCH("ab_"&amp;AL$2,データシート1!$A$1:$BT$1,0),0)</f>
        <v>26193</v>
      </c>
      <c r="AM19" s="78">
        <f>VLOOKUP(年度マスタ!$K$4&amp;"_"&amp;$AG19,データシート1!$A:$BT,MATCH("ab_"&amp;AM$2,データシート1!$A$1:$BT$1,0),0)</f>
        <v>36721</v>
      </c>
      <c r="AN19" s="78">
        <f>VLOOKUP(年度マスタ!$K$4&amp;"_"&amp;$AG19,データシート1!$A:$BT,MATCH("ab_"&amp;AN$2,データシート1!$A$1:$BT$1,0),0)</f>
        <v>8942</v>
      </c>
      <c r="AO19" s="78">
        <f>VLOOKUP(年度マスタ!$K$4&amp;"_"&amp;$AG19,データシート1!$A:$BT,MATCH("ab_"&amp;AO$2,データシート1!$A$1:$BT$1,0),0)</f>
        <v>55466</v>
      </c>
      <c r="AP19" s="78">
        <f>VLOOKUP(年度マスタ!$K$4&amp;"_"&amp;$AG19,データシート1!$A:$BT,MATCH("ab_"&amp;AP$2,データシート1!$A$1:$BT$1,0),0)</f>
        <v>557654.5</v>
      </c>
      <c r="AQ19" s="954">
        <f>VLOOKUP(年度マスタ!$K$4&amp;"_"&amp;$AG19,データシート1!$A:$BT,MATCH("ab_"&amp;AQ$2,データシート1!$A$1:$BT$1,0),0)</f>
        <v>6.8290054068600012</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2317.4353999999998</v>
      </c>
      <c r="AI20" s="78">
        <f>VLOOKUP(年度マスタ!$K$4&amp;"_"&amp;$AG20,データシート1!$A:$BT,MATCH("ab_"&amp;AI$2,データシート1!$A$1:$BT$1,0),0)</f>
        <v>1182</v>
      </c>
      <c r="AJ20" s="78">
        <f>VLOOKUP(年度マスタ!$K$4&amp;"_"&amp;$AG20,データシート1!$A:$BT,MATCH("ab_"&amp;AJ$2,データシート1!$A$1:$BT$1,0),0)</f>
        <v>236</v>
      </c>
      <c r="AK20" s="78">
        <f>VLOOKUP(年度マスタ!$K$4&amp;"_"&amp;$AG20,データシート1!$A:$BT,MATCH("ab_"&amp;AK$2,データシート1!$A$1:$BT$1,0),0)</f>
        <v>17403</v>
      </c>
      <c r="AL20" s="78">
        <f>VLOOKUP(年度マスタ!$K$4&amp;"_"&amp;$AG20,データシート1!$A:$BT,MATCH("ab_"&amp;AL$2,データシート1!$A$1:$BT$1,0),0)</f>
        <v>26216</v>
      </c>
      <c r="AM20" s="78">
        <f>VLOOKUP(年度マスタ!$K$4&amp;"_"&amp;$AG20,データシート1!$A:$BT,MATCH("ab_"&amp;AM$2,データシート1!$A$1:$BT$1,0),0)</f>
        <v>36597</v>
      </c>
      <c r="AN20" s="78">
        <f>VLOOKUP(年度マスタ!$K$4&amp;"_"&amp;$AG20,データシート1!$A:$BT,MATCH("ab_"&amp;AN$2,データシート1!$A$1:$BT$1,0),0)</f>
        <v>8954</v>
      </c>
      <c r="AO20" s="78">
        <f>VLOOKUP(年度マスタ!$K$4&amp;"_"&amp;$AG20,データシート1!$A:$BT,MATCH("ab_"&amp;AO$2,データシート1!$A$1:$BT$1,0),0)</f>
        <v>54746</v>
      </c>
      <c r="AP20" s="78">
        <f>VLOOKUP(年度マスタ!$K$4&amp;"_"&amp;$AG20,データシート1!$A:$BT,MATCH("ab_"&amp;AP$2,データシート1!$A$1:$BT$1,0),0)</f>
        <v>646288.5</v>
      </c>
      <c r="AQ20" s="954">
        <f>VLOOKUP(年度マスタ!$K$4&amp;"_"&amp;$AG20,データシート1!$A:$BT,MATCH("ab_"&amp;AQ$2,データシート1!$A$1:$BT$1,0),0)</f>
        <v>6.2316668904000014</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鳴門市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241.88399999999999</v>
      </c>
      <c r="BE13" s="70" t="str">
        <f>年度マスタ!K4</f>
        <v>36202</v>
      </c>
      <c r="BF13" s="70" t="str">
        <f>年度マスタ!K4</f>
        <v>36202</v>
      </c>
      <c r="BG13" s="70" t="str">
        <f>年度マスタ!K4</f>
        <v>36202</v>
      </c>
      <c r="BH13" s="278" t="s">
        <v>195</v>
      </c>
      <c r="BI13" s="278" t="s">
        <v>195</v>
      </c>
      <c r="BJ13" s="278" t="s">
        <v>195</v>
      </c>
      <c r="BK13" s="278" t="str">
        <f>年度マスタ!K4</f>
        <v>36202</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241.88399999999999</v>
      </c>
      <c r="AY14" s="70"/>
      <c r="BE14" s="70" t="str">
        <f>AP2</f>
        <v>鳴門市</v>
      </c>
      <c r="BF14" s="70" t="str">
        <f>AP2</f>
        <v>鳴門市</v>
      </c>
      <c r="BG14" s="70" t="str">
        <f>AP2</f>
        <v>鳴門市</v>
      </c>
      <c r="BH14" s="70" t="s">
        <v>205</v>
      </c>
      <c r="BI14" s="70" t="s">
        <v>205</v>
      </c>
      <c r="BJ14" s="70" t="s">
        <v>205</v>
      </c>
      <c r="BK14" s="70" t="str">
        <f>AP2</f>
        <v>鳴門市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14：パルプ・紙・紙加工品製造業(N=1)</v>
      </c>
      <c r="BE16" s="845">
        <f>VLOOKUP(BE$13&amp;"_"&amp;$AV$8,データシート2!$A:$SI,MATCH($AV$5&amp;"_"&amp;$BA16&amp;$AV$6,データシート2!$A$1:$SI$1,0),0)</f>
        <v>1</v>
      </c>
      <c r="BF16" s="952">
        <f>VLOOKUP(BF$13&amp;"_"&amp;$AW$8,データシート2!$A:$SI,MATCH($AW$5&amp;"_"&amp;$BA16&amp;$AW$6,データシート2!$A$1:$SI$1,0),0)</f>
        <v>4.056</v>
      </c>
      <c r="BG16" s="952">
        <f>BF16/BE16</f>
        <v>4.056</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f>BG16/BJ16</f>
        <v>6.8394513340462593E-2</v>
      </c>
    </row>
    <row r="17" spans="2:63" ht="15.95" customHeight="1">
      <c r="B17" s="272"/>
      <c r="D17" s="13"/>
      <c r="E17" s="166"/>
      <c r="F17" s="166"/>
      <c r="G17" s="13"/>
      <c r="O17" s="280"/>
      <c r="P17" s="280"/>
      <c r="Z17" s="273"/>
      <c r="AB17" s="272"/>
      <c r="AQ17" s="273"/>
      <c r="AV17" s="276"/>
      <c r="AW17" s="277" t="s">
        <v>113</v>
      </c>
      <c r="AX17" s="165">
        <f>P26</f>
        <v>26.245000000000001</v>
      </c>
      <c r="AY17" s="165">
        <f>AX17</f>
        <v>26.245000000000001</v>
      </c>
      <c r="BA17" s="70">
        <v>16</v>
      </c>
      <c r="BB17" s="70"/>
      <c r="BC17" s="70" t="s">
        <v>276</v>
      </c>
      <c r="BD17" s="70" t="str">
        <f t="shared" ref="BD17:BD51" si="1">BC17&amp;"(N="&amp;BE17&amp;")"</f>
        <v>16：化学工業(N=3)</v>
      </c>
      <c r="BE17" s="845">
        <f>VLOOKUP(BE$13&amp;"_"&amp;$AV$8,データシート2!$A:$SI,MATCH($AV$5&amp;"_"&amp;$BA17&amp;$AV$6,データシート2!$A$1:$SI$1,0),0)</f>
        <v>3</v>
      </c>
      <c r="BF17" s="952">
        <f>VLOOKUP(BF$13&amp;"_"&amp;$AW$8,データシート2!$A:$SI,MATCH($AW$5&amp;"_"&amp;$BA17&amp;$AW$6,データシート2!$A$1:$SI$1,0),0)</f>
        <v>198.22499999999999</v>
      </c>
      <c r="BG17" s="952">
        <f t="shared" ref="BG17:BG39" si="2">BF17/BE17</f>
        <v>66.075000000000003</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f t="shared" ref="BK17:BK39" si="4">BG17/BJ17</f>
        <v>1.1421385936173156</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21：窯業・土石製品製造業(N=1)</v>
      </c>
      <c r="BE19" s="845">
        <f>VLOOKUP(BE$13&amp;"_"&amp;$AV$8,データシート2!$A:$SI,MATCH($AV$5&amp;"_"&amp;$BA19&amp;$AV$6,データシート2!$A$1:$SI$1,0),0)</f>
        <v>1</v>
      </c>
      <c r="BF19" s="952">
        <f>VLOOKUP(BF$13&amp;"_"&amp;$AW$8,データシート2!$A:$SI,MATCH($AW$5&amp;"_"&amp;$BA19&amp;$AW$6,データシート2!$A$1:$SI$1,0),0)</f>
        <v>3.556</v>
      </c>
      <c r="BG19" s="952">
        <f t="shared" si="2"/>
        <v>3.556</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f t="shared" si="4"/>
        <v>3.0912729204350085E-2</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214.40199999999999</v>
      </c>
      <c r="G21" s="877">
        <f t="shared" ref="G21:O21" si="5">SUM(G22,G26,G27,G28)</f>
        <v>268.11700000000002</v>
      </c>
      <c r="H21" s="877">
        <f t="shared" si="5"/>
        <v>274.78899999999999</v>
      </c>
      <c r="I21" s="877">
        <f t="shared" si="5"/>
        <v>282.62099999999998</v>
      </c>
      <c r="J21" s="877">
        <f t="shared" si="5"/>
        <v>280.84899999999999</v>
      </c>
      <c r="K21" s="877">
        <f t="shared" si="5"/>
        <v>279.60199999999998</v>
      </c>
      <c r="L21" s="877">
        <f t="shared" si="5"/>
        <v>257.96699999999998</v>
      </c>
      <c r="M21" s="877">
        <f t="shared" si="5"/>
        <v>256.30899999999997</v>
      </c>
      <c r="N21" s="877">
        <f t="shared" si="5"/>
        <v>267.24700000000001</v>
      </c>
      <c r="O21" s="877">
        <f t="shared" si="5"/>
        <v>218.15699999999998</v>
      </c>
      <c r="P21" s="878">
        <f>SUM(P22,P26,P27,P28)</f>
        <v>268.12899999999996</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193.11199999999999</v>
      </c>
      <c r="G22" s="879">
        <f t="shared" ref="G22:P22" si="6">SUM(G23:G25)</f>
        <v>241.68</v>
      </c>
      <c r="H22" s="879">
        <f t="shared" si="6"/>
        <v>251.535</v>
      </c>
      <c r="I22" s="879">
        <f t="shared" si="6"/>
        <v>257.13900000000001</v>
      </c>
      <c r="J22" s="879">
        <f t="shared" si="6"/>
        <v>255.68899999999999</v>
      </c>
      <c r="K22" s="879">
        <f t="shared" si="6"/>
        <v>253.82499999999999</v>
      </c>
      <c r="L22" s="879">
        <f t="shared" si="6"/>
        <v>235.51599999999999</v>
      </c>
      <c r="M22" s="879">
        <f t="shared" si="6"/>
        <v>234.107</v>
      </c>
      <c r="N22" s="879">
        <f t="shared" si="6"/>
        <v>240.511</v>
      </c>
      <c r="O22" s="879">
        <f t="shared" si="6"/>
        <v>203.14</v>
      </c>
      <c r="P22" s="880">
        <f t="shared" si="6"/>
        <v>241.88399999999999</v>
      </c>
      <c r="Z22" s="273"/>
      <c r="AB22" s="272"/>
      <c r="AC22" s="521" t="s">
        <v>286</v>
      </c>
      <c r="AP22" s="16" t="s">
        <v>287</v>
      </c>
      <c r="AQ22" s="273"/>
      <c r="AV22" s="70" t="str">
        <f>AW22</f>
        <v>エネルギー起源CO2</v>
      </c>
      <c r="AW22" s="70" t="str">
        <f>D56</f>
        <v>エネルギー起源CO2</v>
      </c>
      <c r="AX22" s="165">
        <f>P56</f>
        <v>237.48400000000001</v>
      </c>
      <c r="AY22" s="165">
        <f>AX22</f>
        <v>237.48400000000001</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193.11199999999999</v>
      </c>
      <c r="G23" s="881">
        <f>IFERROR(VLOOKUP(年度マスタ!$K$4&amp;"_"&amp;G$20,データシート1!$A:$BU,MATCH("ba_"&amp;$E23,データシート1!$A$1:$BU$1,0),0),0)</f>
        <v>241.68</v>
      </c>
      <c r="H23" s="881">
        <f>IFERROR(VLOOKUP(年度マスタ!$K$4&amp;"_"&amp;H$20,データシート1!$A:$BU,MATCH("ba_"&amp;$E23,データシート1!$A$1:$BU$1,0),0),0)</f>
        <v>251.535</v>
      </c>
      <c r="I23" s="881">
        <f>IFERROR(VLOOKUP(年度マスタ!$K$4&amp;"_"&amp;I$20,データシート1!$A:$BU,MATCH("ba_"&amp;$E23,データシート1!$A$1:$BU$1,0),0),0)</f>
        <v>257.13900000000001</v>
      </c>
      <c r="J23" s="881">
        <f>IFERROR(VLOOKUP(年度マスタ!$K$4&amp;"_"&amp;J$20,データシート1!$A:$BU,MATCH("ba_"&amp;$E23,データシート1!$A$1:$BU$1,0),0),0)</f>
        <v>255.68899999999999</v>
      </c>
      <c r="K23" s="881">
        <f>IFERROR(VLOOKUP(年度マスタ!$K$4&amp;"_"&amp;K$20,データシート1!$A:$BU,MATCH("ba_"&amp;$E23,データシート1!$A$1:$BU$1,0),0),0)</f>
        <v>253.82499999999999</v>
      </c>
      <c r="L23" s="881">
        <f>IFERROR(VLOOKUP(年度マスタ!$K$4&amp;"_"&amp;L$20,データシート1!$A:$BU,MATCH("ba_"&amp;$E23,データシート1!$A$1:$BU$1,0),0),0)</f>
        <v>235.51599999999999</v>
      </c>
      <c r="M23" s="881">
        <f>IFERROR(VLOOKUP(年度マスタ!$K$4&amp;"_"&amp;M$20,データシート1!$A:$BU,MATCH("ba_"&amp;$E23,データシート1!$A$1:$BU$1,0),0),0)</f>
        <v>234.107</v>
      </c>
      <c r="N23" s="881">
        <f>IFERROR(VLOOKUP(年度マスタ!$K$4&amp;"_"&amp;N$20,データシート1!$A:$BU,MATCH("ba_"&amp;$E23,データシート1!$A$1:$BU$1,0),0),0)</f>
        <v>240.511</v>
      </c>
      <c r="O23" s="881">
        <f>IFERROR(VLOOKUP(年度マスタ!$K$4&amp;"_"&amp;O$20,データシート1!$A:$BU,MATCH("ba_"&amp;$E23,データシート1!$A$1:$BU$1,0),0),0)</f>
        <v>203.14</v>
      </c>
      <c r="P23" s="882">
        <f>IFERROR(VLOOKUP(年度マスタ!$K$4&amp;"_"&amp;P$20,データシート1!$A:$BU,MATCH("ba_"&amp;$E23,データシート1!$A$1:$BU$1,0),0),0)</f>
        <v>241.88399999999999</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6.7670000000000003</v>
      </c>
      <c r="AZ23" s="164"/>
      <c r="BA23" s="70">
        <v>11</v>
      </c>
      <c r="BB23" s="70"/>
      <c r="BC23" s="70" t="s">
        <v>1627</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405.64153396058634</v>
      </c>
      <c r="AG24" s="877">
        <f t="shared" ref="AG24:AP24" si="11">AG25+AG29</f>
        <v>481.18891361364592</v>
      </c>
      <c r="AH24" s="877">
        <f t="shared" si="11"/>
        <v>475.50457569028606</v>
      </c>
      <c r="AI24" s="877">
        <f t="shared" si="11"/>
        <v>508.72994640769139</v>
      </c>
      <c r="AJ24" s="877">
        <f t="shared" si="11"/>
        <v>498.71827659907069</v>
      </c>
      <c r="AK24" s="877">
        <f t="shared" si="11"/>
        <v>409.09404440291462</v>
      </c>
      <c r="AL24" s="877">
        <f t="shared" si="11"/>
        <v>427.57849259197781</v>
      </c>
      <c r="AM24" s="877">
        <f t="shared" si="11"/>
        <v>360.10517133681878</v>
      </c>
      <c r="AN24" s="877">
        <f t="shared" si="11"/>
        <v>286.09731203135237</v>
      </c>
      <c r="AO24" s="877">
        <f t="shared" si="11"/>
        <v>285.86046589065688</v>
      </c>
      <c r="AP24" s="878">
        <f t="shared" si="11"/>
        <v>321.88327581092295</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308.72078186751617</v>
      </c>
      <c r="AG25" s="879">
        <f>①CO2排出量の現状把握!AA35</f>
        <v>368.49120504314175</v>
      </c>
      <c r="AH25" s="879">
        <f>①CO2排出量の現状把握!AB35</f>
        <v>369.97946168889297</v>
      </c>
      <c r="AI25" s="879">
        <f>①CO2排出量の現状把握!AC35</f>
        <v>397.77101128513448</v>
      </c>
      <c r="AJ25" s="879">
        <f>①CO2排出量の現状把握!AD35</f>
        <v>397.69175569718527</v>
      </c>
      <c r="AK25" s="879">
        <f>①CO2排出量の現状把握!AE35</f>
        <v>337.17075582574103</v>
      </c>
      <c r="AL25" s="879">
        <f>①CO2排出量の現状把握!AF35</f>
        <v>354.82197464173663</v>
      </c>
      <c r="AM25" s="879">
        <f>①CO2排出量の現状把握!AG35</f>
        <v>288.13060268305401</v>
      </c>
      <c r="AN25" s="879">
        <f>①CO2排出量の現状把握!AH35</f>
        <v>225.31401928159895</v>
      </c>
      <c r="AO25" s="879">
        <f>①CO2排出量の現状把握!AI35</f>
        <v>216.68821162751826</v>
      </c>
      <c r="AP25" s="880">
        <f>①CO2排出量の現状把握!AJ35</f>
        <v>248.0695225355862</v>
      </c>
      <c r="AQ25" s="273"/>
      <c r="AV25" s="70" t="str">
        <f>AW25</f>
        <v>廃棄物原燃料以外</v>
      </c>
      <c r="AW25" s="70" t="str">
        <f>E59</f>
        <v>廃棄物原燃料以外</v>
      </c>
      <c r="AX25" s="287">
        <f t="shared" si="12"/>
        <v>6.7670000000000003</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21.29</v>
      </c>
      <c r="G26" s="879">
        <f>IFERROR(VLOOKUP(年度マスタ!$K$4&amp;"_"&amp;G$20,データシート1!$A:$BU,MATCH("ba_"&amp;$D26,データシート1!$A$1:$BU$1,0),0),0)</f>
        <v>26.437000000000001</v>
      </c>
      <c r="H26" s="879">
        <f>IFERROR(VLOOKUP(年度マスタ!$K$4&amp;"_"&amp;H$20,データシート1!$A:$BU,MATCH("ba_"&amp;$D26,データシート1!$A$1:$BU$1,0),0),0)</f>
        <v>23.254000000000001</v>
      </c>
      <c r="I26" s="879">
        <f>IFERROR(VLOOKUP(年度マスタ!$K$4&amp;"_"&amp;I$20,データシート1!$A:$BU,MATCH("ba_"&amp;$D26,データシート1!$A$1:$BU$1,0),0),0)</f>
        <v>25.481999999999999</v>
      </c>
      <c r="J26" s="879">
        <f>IFERROR(VLOOKUP(年度マスタ!$K$4&amp;"_"&amp;J$20,データシート1!$A:$BU,MATCH("ba_"&amp;$D26,データシート1!$A$1:$BU$1,0),0),0)</f>
        <v>25.16</v>
      </c>
      <c r="K26" s="879">
        <f>IFERROR(VLOOKUP(年度マスタ!$K$4&amp;"_"&amp;K$20,データシート1!$A:$BU,MATCH("ba_"&amp;$D26,データシート1!$A$1:$BU$1,0),0),0)</f>
        <v>25.777000000000001</v>
      </c>
      <c r="L26" s="879">
        <f>IFERROR(VLOOKUP(年度マスタ!$K$4&amp;"_"&amp;L$20,データシート1!$A:$BU,MATCH("ba_"&amp;$D26,データシート1!$A$1:$BU$1,0),0),0)</f>
        <v>22.451000000000001</v>
      </c>
      <c r="M26" s="879">
        <f>IFERROR(VLOOKUP(年度マスタ!$K$4&amp;"_"&amp;M$20,データシート1!$A:$BU,MATCH("ba_"&amp;$D26,データシート1!$A$1:$BU$1,0),0),0)</f>
        <v>22.201999999999998</v>
      </c>
      <c r="N26" s="879">
        <f>IFERROR(VLOOKUP(年度マスタ!$K$4&amp;"_"&amp;N$20,データシート1!$A:$BU,MATCH("ba_"&amp;$D26,データシート1!$A$1:$BU$1,0),0),0)</f>
        <v>26.736000000000001</v>
      </c>
      <c r="O26" s="879">
        <f>IFERROR(VLOOKUP(年度マスタ!$K$4&amp;"_"&amp;O$20,データシート1!$A:$BU,MATCH("ba_"&amp;$D26,データシート1!$A$1:$BU$1,0),0),0)</f>
        <v>15.016999999999999</v>
      </c>
      <c r="P26" s="880">
        <f>IFERROR(VLOOKUP(年度マスタ!$K$4&amp;"_"&amp;P$20,データシート1!$A:$BU,MATCH("ba_"&amp;$D26,データシート1!$A$1:$BU$1,0),0),0)</f>
        <v>26.245000000000001</v>
      </c>
      <c r="Z26" s="273"/>
      <c r="AB26" s="272"/>
      <c r="AC26" s="522"/>
      <c r="AD26" s="410"/>
      <c r="AE26" s="409" t="s">
        <v>184</v>
      </c>
      <c r="AF26" s="881">
        <f>①CO2排出量の現状把握!Z36</f>
        <v>291.09315301032223</v>
      </c>
      <c r="AG26" s="881">
        <f>①CO2排出量の現状把握!AA36</f>
        <v>350.77298113011221</v>
      </c>
      <c r="AH26" s="881">
        <f>①CO2排出量の現状把握!AB36</f>
        <v>354.28198704857232</v>
      </c>
      <c r="AI26" s="881">
        <f>①CO2排出量の現状把握!AC36</f>
        <v>384.49481188827849</v>
      </c>
      <c r="AJ26" s="881">
        <f>①CO2排出量の現状把握!AD36</f>
        <v>385.1314306576416</v>
      </c>
      <c r="AK26" s="881">
        <f>①CO2排出量の現状把握!AE36</f>
        <v>324.03438195377879</v>
      </c>
      <c r="AL26" s="881">
        <f>①CO2排出量の現状把握!AF36</f>
        <v>342.19854614073461</v>
      </c>
      <c r="AM26" s="881">
        <f>①CO2排出量の現状把握!AG36</f>
        <v>276.49551759334702</v>
      </c>
      <c r="AN26" s="881">
        <f>①CO2排出量の現状把握!AH36</f>
        <v>214.23552789246878</v>
      </c>
      <c r="AO26" s="881">
        <f>①CO2排出量の現状把握!AI36</f>
        <v>204.15046891514459</v>
      </c>
      <c r="AP26" s="882">
        <f>①CO2排出量の現状把握!AJ36</f>
        <v>235.28162601721371</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4.0084791120416199</v>
      </c>
      <c r="AG27" s="881">
        <f>①CO2排出量の現状把握!AA37</f>
        <v>4.1064223996725469</v>
      </c>
      <c r="AH27" s="881">
        <f>①CO2排出量の現状把握!AB37</f>
        <v>3.4811193706852301</v>
      </c>
      <c r="AI27" s="881">
        <f>①CO2排出量の現状把握!AC37</f>
        <v>3.5668230500991518</v>
      </c>
      <c r="AJ27" s="881">
        <f>①CO2排出量の現状把握!AD37</f>
        <v>3.1836685817292958</v>
      </c>
      <c r="AK27" s="881">
        <f>①CO2排出量の現状把握!AE37</f>
        <v>3.0200735531412586</v>
      </c>
      <c r="AL27" s="881">
        <f>①CO2排出量の現状把握!AF37</f>
        <v>3.0604804704783977</v>
      </c>
      <c r="AM27" s="881">
        <f>①CO2排出量の現状把握!AG37</f>
        <v>2.899434633120487</v>
      </c>
      <c r="AN27" s="881">
        <f>①CO2排出量の現状把握!AH37</f>
        <v>2.4786737121273839</v>
      </c>
      <c r="AO27" s="881">
        <f>①CO2排出量の現状把握!AI37</f>
        <v>2.9446194701909141</v>
      </c>
      <c r="AP27" s="882">
        <f>①CO2排出量の現状把握!AJ37</f>
        <v>2.9181957739667101</v>
      </c>
      <c r="AQ27" s="273"/>
      <c r="AV27" s="70" t="str">
        <f t="shared" ref="AV27:AV31" si="14">AW27</f>
        <v>N2O</v>
      </c>
      <c r="AW27" s="70" t="str">
        <f t="shared" si="13"/>
        <v>N2O</v>
      </c>
      <c r="AX27" s="287">
        <f t="shared" si="12"/>
        <v>23.878</v>
      </c>
      <c r="AY27" s="287">
        <f t="shared" ref="AY27:AY31" si="15">AX27</f>
        <v>23.878</v>
      </c>
      <c r="BA27" s="70">
        <v>18</v>
      </c>
      <c r="BB27" s="70"/>
      <c r="BC27" s="70" t="s">
        <v>293</v>
      </c>
      <c r="BD27" s="70" t="str">
        <f t="shared" si="1"/>
        <v>18：プラスチック製品製造業(N=2)</v>
      </c>
      <c r="BE27" s="845">
        <f>VLOOKUP(BE$13&amp;"_"&amp;$AV$8,データシート2!$A:$SI,MATCH($AV$5&amp;"_"&amp;$BA27&amp;$AV$6,データシート2!$A$1:$SI$1,0),0)</f>
        <v>2</v>
      </c>
      <c r="BF27" s="952">
        <f>VLOOKUP(BF$13&amp;"_"&amp;$AW$8,データシート2!$A:$SI,MATCH($AW$5&amp;"_"&amp;$BA27&amp;$AW$6,データシート2!$A$1:$SI$1,0),0)</f>
        <v>13.702999999999999</v>
      </c>
      <c r="BG27" s="952">
        <f t="shared" si="2"/>
        <v>6.8514999999999997</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f t="shared" si="4"/>
        <v>0.78997175498778827</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13.619149745152299</v>
      </c>
      <c r="AG28" s="881">
        <f>①CO2排出量の現状把握!AA38</f>
        <v>13.61180151335696</v>
      </c>
      <c r="AH28" s="881">
        <f>①CO2排出量の現状把握!AB38</f>
        <v>12.216355269635431</v>
      </c>
      <c r="AI28" s="881">
        <f>①CO2排出量の現状把握!AC38</f>
        <v>9.709376346756839</v>
      </c>
      <c r="AJ28" s="881">
        <f>①CO2排出量の現状把握!AD38</f>
        <v>9.3766564578143861</v>
      </c>
      <c r="AK28" s="881">
        <f>①CO2排出量の現状把握!AE38</f>
        <v>10.116300318821017</v>
      </c>
      <c r="AL28" s="881">
        <f>①CO2排出量の現状把握!AF38</f>
        <v>9.5629480305236036</v>
      </c>
      <c r="AM28" s="881">
        <f>①CO2排出量の現状把握!AG38</f>
        <v>8.7356504565865087</v>
      </c>
      <c r="AN28" s="881">
        <f>①CO2排出量の現状把握!AH38</f>
        <v>8.5998176770027861</v>
      </c>
      <c r="AO28" s="881">
        <f>①CO2排出量の現状把握!AI38</f>
        <v>9.5931232421827719</v>
      </c>
      <c r="AP28" s="882">
        <f>①CO2排出量の現状把握!AJ38</f>
        <v>9.8697007444057672</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96.920752093070149</v>
      </c>
      <c r="AG29" s="883">
        <f>①CO2排出量の現状把握!AA39</f>
        <v>112.6977085705042</v>
      </c>
      <c r="AH29" s="883">
        <f>①CO2排出量の現状把握!AB39</f>
        <v>105.52511400139311</v>
      </c>
      <c r="AI29" s="883">
        <f>①CO2排出量の現状把握!AC39</f>
        <v>110.95893512255689</v>
      </c>
      <c r="AJ29" s="883">
        <f>①CO2排出量の現状把握!AD39</f>
        <v>101.02652090188541</v>
      </c>
      <c r="AK29" s="883">
        <f>①CO2排出量の現状把握!AE39</f>
        <v>71.923288577173608</v>
      </c>
      <c r="AL29" s="883">
        <f>①CO2排出量の現状把握!AF39</f>
        <v>72.756517950241161</v>
      </c>
      <c r="AM29" s="883">
        <f>①CO2排出量の現状把握!AG39</f>
        <v>71.974568653764763</v>
      </c>
      <c r="AN29" s="883">
        <f>①CO2排出量の現状把握!AH39</f>
        <v>60.78329274975345</v>
      </c>
      <c r="AO29" s="883">
        <f>①CO2排出量の現状把握!AI39</f>
        <v>69.172254263138612</v>
      </c>
      <c r="AP29" s="884">
        <f>①CO2排出量の現状把握!AJ39</f>
        <v>73.813753275336737</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0.52855041224854482</v>
      </c>
      <c r="AG32" s="461">
        <f t="shared" si="16"/>
        <v>0.55719696030917976</v>
      </c>
      <c r="AH32" s="461">
        <f t="shared" si="16"/>
        <v>0.57788928655647753</v>
      </c>
      <c r="AI32" s="461">
        <f t="shared" si="16"/>
        <v>0.55554229114224418</v>
      </c>
      <c r="AJ32" s="461">
        <f t="shared" si="16"/>
        <v>0.56314158349119403</v>
      </c>
      <c r="AK32" s="461">
        <f t="shared" si="16"/>
        <v>0.68346631740407693</v>
      </c>
      <c r="AL32" s="461">
        <f t="shared" si="16"/>
        <v>0.60332080417844647</v>
      </c>
      <c r="AM32" s="461">
        <f t="shared" si="16"/>
        <v>0.71176150858512754</v>
      </c>
      <c r="AN32" s="461">
        <f t="shared" si="16"/>
        <v>0.93411223650613462</v>
      </c>
      <c r="AO32" s="461">
        <f t="shared" si="16"/>
        <v>0.76315904446698191</v>
      </c>
      <c r="AP32" s="461">
        <f t="shared" si="16"/>
        <v>0.83300071842658041</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0.62552316313733525</v>
      </c>
      <c r="AG33" s="458">
        <f t="shared" ref="AG33:AP33" si="17">IFERROR(IF(G22/AG25&gt;1,1,G22/AG25),0)</f>
        <v>0.65586368600494793</v>
      </c>
      <c r="AH33" s="458">
        <f t="shared" si="17"/>
        <v>0.67986206275285055</v>
      </c>
      <c r="AI33" s="458">
        <f t="shared" si="17"/>
        <v>0.64644982340272872</v>
      </c>
      <c r="AJ33" s="458">
        <f t="shared" si="17"/>
        <v>0.64293261385757627</v>
      </c>
      <c r="AK33" s="458">
        <f t="shared" si="17"/>
        <v>0.75280846756230435</v>
      </c>
      <c r="AL33" s="458">
        <f t="shared" si="17"/>
        <v>0.66375821350354713</v>
      </c>
      <c r="AM33" s="458">
        <f t="shared" si="17"/>
        <v>0.81250307263445942</v>
      </c>
      <c r="AN33" s="458">
        <f>IFERROR(IF(N22/AN25&gt;1,1,N22/AN25),0)</f>
        <v>1</v>
      </c>
      <c r="AO33" s="458">
        <f t="shared" si="17"/>
        <v>0.93747600976647816</v>
      </c>
      <c r="AP33" s="458">
        <f t="shared" si="17"/>
        <v>0.97506536686827827</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0.66340275613817756</v>
      </c>
      <c r="AG34" s="459">
        <f t="shared" ref="AG34:AP36" si="18">IFERROR(IF(G23/AG26&gt;1,1,G23/AG26),0)</f>
        <v>0.68899263341595185</v>
      </c>
      <c r="AH34" s="459">
        <f t="shared" si="18"/>
        <v>0.70998529192937587</v>
      </c>
      <c r="AI34" s="459">
        <f t="shared" si="18"/>
        <v>0.66877105242896262</v>
      </c>
      <c r="AJ34" s="459">
        <f t="shared" si="18"/>
        <v>0.66390063143740652</v>
      </c>
      <c r="AK34" s="459">
        <f t="shared" si="18"/>
        <v>0.78332736936602709</v>
      </c>
      <c r="AL34" s="459">
        <f t="shared" si="18"/>
        <v>0.68824371890563285</v>
      </c>
      <c r="AM34" s="459">
        <f t="shared" si="18"/>
        <v>0.84669365361759863</v>
      </c>
      <c r="AN34" s="459">
        <f t="shared" si="18"/>
        <v>1</v>
      </c>
      <c r="AO34" s="459">
        <f t="shared" si="18"/>
        <v>0.99505037181391631</v>
      </c>
      <c r="AP34" s="459">
        <f t="shared" si="18"/>
        <v>1</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28：電子部品等製造業(N=1)</v>
      </c>
      <c r="BE35" s="845">
        <f>VLOOKUP(BE$13&amp;"_"&amp;$AV$8,データシート2!$A:$SI,MATCH($AV$5&amp;"_"&amp;$BA35&amp;$AV$6,データシート2!$A$1:$SI$1,0),0)</f>
        <v>1</v>
      </c>
      <c r="BF35" s="952">
        <f>VLOOKUP(BF$13&amp;"_"&amp;$AW$8,データシート2!$A:$SI,MATCH($AW$5&amp;"_"&amp;$BA35&amp;$AW$6,データシート2!$A$1:$SI$1,0),0)</f>
        <v>18.763000000000002</v>
      </c>
      <c r="BG35" s="952">
        <f t="shared" si="2"/>
        <v>18.763000000000002</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f t="shared" si="4"/>
        <v>0.55234258468798181</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0.21966399909439246</v>
      </c>
      <c r="AG37" s="460">
        <f t="shared" ref="AG37:AP37" si="21">IFERROR(IF(G26/AG29&gt;1,1,G26/AG29),0)</f>
        <v>0.23458329663784505</v>
      </c>
      <c r="AH37" s="460">
        <f t="shared" si="21"/>
        <v>0.2203646043887999</v>
      </c>
      <c r="AI37" s="460">
        <f t="shared" si="21"/>
        <v>0.22965252840480579</v>
      </c>
      <c r="AJ37" s="460">
        <f t="shared" si="21"/>
        <v>0.24904351625089419</v>
      </c>
      <c r="AK37" s="460">
        <f t="shared" si="21"/>
        <v>0.35839573676252734</v>
      </c>
      <c r="AL37" s="460">
        <f t="shared" si="21"/>
        <v>0.308577164390336</v>
      </c>
      <c r="AM37" s="460">
        <f t="shared" si="21"/>
        <v>0.30847006679266403</v>
      </c>
      <c r="AN37" s="460">
        <f t="shared" si="21"/>
        <v>0.43985771073760144</v>
      </c>
      <c r="AO37" s="460">
        <f t="shared" si="21"/>
        <v>0.21709571503732891</v>
      </c>
      <c r="AP37" s="460">
        <f t="shared" si="21"/>
        <v>0.35555704506858071</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32：その他の製造業(N=1)</v>
      </c>
      <c r="BE39" s="845">
        <f>VLOOKUP(BE$13&amp;"_"&amp;$AV$8,データシート2!$A:$SI,MATCH($AV$5&amp;"_"&amp;$BA39&amp;$AV$6,データシート2!$A$1:$SI$1,0),0)</f>
        <v>1</v>
      </c>
      <c r="BF39" s="952">
        <f>VLOOKUP(BF$13&amp;"_"&amp;$AW$8,データシート2!$A:$SI,MATCH($AW$5&amp;"_"&amp;$BA39&amp;$AW$6,データシート2!$A$1:$SI$1,0),0)</f>
        <v>3.581</v>
      </c>
      <c r="BG39" s="952">
        <f t="shared" si="2"/>
        <v>3.581</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f t="shared" si="4"/>
        <v>0.40804347508509492</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M：宿泊業，飲食サービス業(N=2)</v>
      </c>
      <c r="BE47" s="845">
        <f>VLOOKUP(BE$13&amp;"_"&amp;$AV$8,データシート2!$A:$SI,MATCH($AV$5&amp;"_"&amp;$BA47&amp;$AV$6,データシート2!$A$1:$SI$1,0),0)</f>
        <v>2</v>
      </c>
      <c r="BF47" s="952">
        <f>VLOOKUP(BF$13&amp;"_"&amp;$AW$8,データシート2!$A:$SI,MATCH($AW$5&amp;"_"&amp;$BA47&amp;$AW$6,データシート2!$A$1:$SI$1,0),0)</f>
        <v>10.429</v>
      </c>
      <c r="BG47" s="952">
        <f t="shared" si="22"/>
        <v>5.2145000000000001</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f t="shared" si="24"/>
        <v>1.1112207776767724</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P：医療，福祉(N=1)</v>
      </c>
      <c r="BE50" s="845">
        <f>VLOOKUP(BE$13&amp;"_"&amp;$AV$8,データシート2!$A:$SI,MATCH($AV$5&amp;"_"&amp;$BA50&amp;$AV$6,データシート2!$A$1:$SI$1,0),0)</f>
        <v>1</v>
      </c>
      <c r="BF50" s="952">
        <f>VLOOKUP(BF$13&amp;"_"&amp;$AW$8,データシート2!$A:$SI,MATCH($AW$5&amp;"_"&amp;$BA50&amp;$AW$6,データシート2!$A$1:$SI$1,0),0)</f>
        <v>5.2549999999999999</v>
      </c>
      <c r="BG50" s="952">
        <f t="shared" si="22"/>
        <v>5.2549999999999999</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f t="shared" si="24"/>
        <v>0.94791594788710432</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R：ｻｰﾋﾞｽ業(他に分類されない)(N=1)</v>
      </c>
      <c r="BE52" s="845">
        <f>VLOOKUP(BE$13&amp;"_"&amp;$AV$8,データシート2!$A:$SI,MATCH($AV$5&amp;"_"&amp;$BA52&amp;$AV$6,データシート2!$A$1:$SI$1,0),0)</f>
        <v>1</v>
      </c>
      <c r="BF52" s="952">
        <f>VLOOKUP(BF$13&amp;"_"&amp;$AW$8,データシート2!$A:$SI,MATCH($AW$5&amp;"_"&amp;$BA52&amp;$AW$6,データシート2!$A$1:$SI$1,0),0)</f>
        <v>10.561</v>
      </c>
      <c r="BG52" s="952">
        <f t="shared" ref="BG52" si="26">BF52/BE52</f>
        <v>10.561</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f t="shared" ref="BK52" si="28">BG52/BJ52</f>
        <v>0.39600203897498099</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214.40199999999999</v>
      </c>
      <c r="G55" s="885">
        <f t="shared" ref="G55:P55" si="32">SUM(G56,G57,G60,G61,G62,G63,G64,G65,)</f>
        <v>268.11700000000002</v>
      </c>
      <c r="H55" s="885">
        <f t="shared" si="32"/>
        <v>274.78900000000004</v>
      </c>
      <c r="I55" s="885">
        <f t="shared" si="32"/>
        <v>282.62100000000004</v>
      </c>
      <c r="J55" s="885">
        <f t="shared" si="32"/>
        <v>280.84900000000005</v>
      </c>
      <c r="K55" s="885">
        <f t="shared" si="32"/>
        <v>279.60199999999998</v>
      </c>
      <c r="L55" s="885">
        <f t="shared" si="32"/>
        <v>257.96699999999998</v>
      </c>
      <c r="M55" s="885">
        <f t="shared" si="32"/>
        <v>256.30900000000003</v>
      </c>
      <c r="N55" s="885">
        <f t="shared" si="32"/>
        <v>267.24700000000001</v>
      </c>
      <c r="O55" s="885">
        <f t="shared" si="32"/>
        <v>218.15700000000001</v>
      </c>
      <c r="P55" s="886">
        <f t="shared" si="32"/>
        <v>268.12900000000002</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209.071</v>
      </c>
      <c r="G56" s="887">
        <f>IFERROR(VLOOKUP(年度マスタ!$K$4&amp;"_"&amp;G$54,データシート1!$A:$CE,MATCH("bc_"&amp;$C56,データシート1!$A$1:$CE$1,0),0),0)</f>
        <v>236.46100000000001</v>
      </c>
      <c r="H56" s="887">
        <f>IFERROR(VLOOKUP(年度マスタ!$K$4&amp;"_"&amp;H$54,データシート1!$A:$CE,MATCH("bc_"&amp;$C56,データシート1!$A$1:$CE$1,0),0),0)</f>
        <v>244.77</v>
      </c>
      <c r="I56" s="887">
        <f>IFERROR(VLOOKUP(年度マスタ!$K$4&amp;"_"&amp;I$54,データシート1!$A:$CE,MATCH("bc_"&amp;$C56,データシート1!$A$1:$CE$1,0),0),0)</f>
        <v>250.66800000000001</v>
      </c>
      <c r="J56" s="887">
        <f>IFERROR(VLOOKUP(年度マスタ!$K$4&amp;"_"&amp;J$54,データシート1!$A:$CE,MATCH("bc_"&amp;$C56,データシート1!$A$1:$CE$1,0),0),0)</f>
        <v>248.25200000000001</v>
      </c>
      <c r="K56" s="887">
        <f>IFERROR(VLOOKUP(年度マスタ!$K$4&amp;"_"&amp;K$54,データシート1!$A:$CE,MATCH("bc_"&amp;$C56,データシート1!$A$1:$CE$1,0),0),0)</f>
        <v>247.745</v>
      </c>
      <c r="L56" s="887">
        <f>IFERROR(VLOOKUP(年度マスタ!$K$4&amp;"_"&amp;L$54,データシート1!$A:$CE,MATCH("bc_"&amp;$C56,データシート1!$A$1:$CE$1,0),0),0)</f>
        <v>226.75399999999999</v>
      </c>
      <c r="M56" s="887">
        <f>IFERROR(VLOOKUP(年度マスタ!$K$4&amp;"_"&amp;M$54,データシート1!$A:$CE,MATCH("bc_"&amp;$C56,データシート1!$A$1:$CE$1,0),0),0)</f>
        <v>225.27</v>
      </c>
      <c r="N56" s="887">
        <f>IFERROR(VLOOKUP(年度マスタ!$K$4&amp;"_"&amp;N$54,データシート1!$A:$CE,MATCH("bc_"&amp;$C56,データシート1!$A$1:$CE$1,0),0),0)</f>
        <v>234.22200000000001</v>
      </c>
      <c r="O56" s="887">
        <f>IFERROR(VLOOKUP(年度マスタ!$K$4&amp;"_"&amp;O$54,データシート1!$A:$CE,MATCH("bc_"&amp;$C56,データシート1!$A$1:$CE$1,0),0),0)</f>
        <v>218.15700000000001</v>
      </c>
      <c r="P56" s="888">
        <f>IFERROR(VLOOKUP(年度マスタ!$K$4&amp;"_"&amp;P$54,データシート1!$A:$CE,MATCH("bc_"&amp;$C56,データシート1!$A$1:$CE$1,0),0),0)</f>
        <v>237.48400000000001</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5.3310000000000004</v>
      </c>
      <c r="G57" s="887">
        <f t="shared" ref="G57:J57" si="34">SUM(G58:G59)</f>
        <v>5.306</v>
      </c>
      <c r="H57" s="887">
        <f t="shared" si="34"/>
        <v>3.669</v>
      </c>
      <c r="I57" s="887">
        <f t="shared" si="34"/>
        <v>5.6029999999999998</v>
      </c>
      <c r="J57" s="887">
        <f t="shared" si="34"/>
        <v>5.9369999999999994</v>
      </c>
      <c r="K57" s="887">
        <f t="shared" ref="K57:O57" si="35">SUM(K58:K59)</f>
        <v>6.5270000000000001</v>
      </c>
      <c r="L57" s="887">
        <f t="shared" si="35"/>
        <v>6.4789999999999992</v>
      </c>
      <c r="M57" s="887">
        <f t="shared" si="35"/>
        <v>6.6030000000000006</v>
      </c>
      <c r="N57" s="887">
        <f t="shared" si="35"/>
        <v>7.0990000000000002</v>
      </c>
      <c r="O57" s="887">
        <f t="shared" si="35"/>
        <v>0</v>
      </c>
      <c r="P57" s="888">
        <f>SUM(P58:P59)</f>
        <v>6.7670000000000003</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4.3380000000000001</v>
      </c>
      <c r="G58" s="889">
        <f>IFERROR(VLOOKUP(年度マスタ!$K$4&amp;"_"&amp;G$54,データシート1!$A:$CE,MATCH("bc_"&amp;$C58,データシート1!$A$1:$CE$1,0),0),0)</f>
        <v>4.3529999999999998</v>
      </c>
      <c r="H58" s="889">
        <f>IFERROR(VLOOKUP(年度マスタ!$K$4&amp;"_"&amp;H$54,データシート1!$A:$CE,MATCH("bc_"&amp;$C58,データシート1!$A$1:$CE$1,0),0),0)</f>
        <v>3.669</v>
      </c>
      <c r="I58" s="889">
        <f>IFERROR(VLOOKUP(年度マスタ!$K$4&amp;"_"&amp;I$54,データシート1!$A:$CE,MATCH("bc_"&amp;$C58,データシート1!$A$1:$CE$1,0),0),0)</f>
        <v>4.5949999999999998</v>
      </c>
      <c r="J58" s="889">
        <f>IFERROR(VLOOKUP(年度マスタ!$K$4&amp;"_"&amp;J$54,データシート1!$A:$CE,MATCH("bc_"&amp;$C58,データシート1!$A$1:$CE$1,0),0),0)</f>
        <v>4.9219999999999997</v>
      </c>
      <c r="K58" s="889">
        <f>IFERROR(VLOOKUP(年度マスタ!$K$4&amp;"_"&amp;K$54,データシート1!$A:$CE,MATCH("bc_"&amp;$C58,データシート1!$A$1:$CE$1,0),0),0)</f>
        <v>5.5030000000000001</v>
      </c>
      <c r="L58" s="889">
        <f>IFERROR(VLOOKUP(年度マスタ!$K$4&amp;"_"&amp;L$54,データシート1!$A:$CE,MATCH("bc_"&amp;$C58,データシート1!$A$1:$CE$1,0),0),0)</f>
        <v>5.43</v>
      </c>
      <c r="M58" s="889">
        <f>IFERROR(VLOOKUP(年度マスタ!$K$4&amp;"_"&amp;M$54,データシート1!$A:$CE,MATCH("bc_"&amp;$C58,データシート1!$A$1:$CE$1,0),0),0)</f>
        <v>5.4850000000000003</v>
      </c>
      <c r="N58" s="889">
        <f>IFERROR(VLOOKUP(年度マスタ!$K$4&amp;"_"&amp;N$54,データシート1!$A:$CE,MATCH("bc_"&amp;$C58,データシート1!$A$1:$CE$1,0),0),0)</f>
        <v>6.1360000000000001</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0.99299999999999999</v>
      </c>
      <c r="G59" s="889">
        <f>IFERROR(VLOOKUP(年度マスタ!$K$4&amp;"_"&amp;G$54,データシート1!$A:$CE,MATCH("bc_"&amp;$C59,データシート1!$A$1:$CE$1,0),0),0)</f>
        <v>0.95299999999999996</v>
      </c>
      <c r="H59" s="889">
        <f>IFERROR(VLOOKUP(年度マスタ!$K$4&amp;"_"&amp;H$54,データシート1!$A:$CE,MATCH("bc_"&amp;$C59,データシート1!$A$1:$CE$1,0),0),0)</f>
        <v>0</v>
      </c>
      <c r="I59" s="889">
        <f>IFERROR(VLOOKUP(年度マスタ!$K$4&amp;"_"&amp;I$54,データシート1!$A:$CE,MATCH("bc_"&amp;$C59,データシート1!$A$1:$CE$1,0),0),0)</f>
        <v>1.008</v>
      </c>
      <c r="J59" s="889">
        <f>IFERROR(VLOOKUP(年度マスタ!$K$4&amp;"_"&amp;J$54,データシート1!$A:$CE,MATCH("bc_"&amp;$C59,データシート1!$A$1:$CE$1,0),0),0)</f>
        <v>1.0149999999999999</v>
      </c>
      <c r="K59" s="889">
        <f>IFERROR(VLOOKUP(年度マスタ!$K$4&amp;"_"&amp;K$54,データシート1!$A:$CE,MATCH("bc_"&amp;$C59,データシート1!$A$1:$CE$1,0),0),0)</f>
        <v>1.024</v>
      </c>
      <c r="L59" s="889">
        <f>IFERROR(VLOOKUP(年度マスタ!$K$4&amp;"_"&amp;L$54,データシート1!$A:$CE,MATCH("bc_"&amp;$C59,データシート1!$A$1:$CE$1,0),0),0)</f>
        <v>1.0489999999999999</v>
      </c>
      <c r="M59" s="889">
        <f>IFERROR(VLOOKUP(年度マスタ!$K$4&amp;"_"&amp;M$54,データシート1!$A:$CE,MATCH("bc_"&amp;$C59,データシート1!$A$1:$CE$1,0),0),0)</f>
        <v>1.1180000000000001</v>
      </c>
      <c r="N59" s="889">
        <f>IFERROR(VLOOKUP(年度マスタ!$K$4&amp;"_"&amp;N$54,データシート1!$A:$CE,MATCH("bc_"&amp;$C59,データシート1!$A$1:$CE$1,0),0),0)</f>
        <v>0.96299999999999997</v>
      </c>
      <c r="O59" s="889">
        <f>IFERROR(VLOOKUP(年度マスタ!$K$4&amp;"_"&amp;O$54,データシート1!$A:$CE,MATCH("bc_"&amp;$C59,データシート1!$A$1:$CE$1,0),0),0)</f>
        <v>0</v>
      </c>
      <c r="P59" s="890">
        <f>IFERROR(VLOOKUP(年度マスタ!$K$4&amp;"_"&amp;P$54,データシート1!$A:$CE,MATCH("bc_"&amp;$C59,データシート1!$A$1:$CE$1,0),0),0)</f>
        <v>6.7670000000000003</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26.35</v>
      </c>
      <c r="H61" s="887">
        <f>IFERROR(VLOOKUP(年度マスタ!$K$4&amp;"_"&amp;H$54,データシート1!$A:$CE,MATCH("bc_"&amp;$C61,データシート1!$A$1:$CE$1,0),0),0)</f>
        <v>26.35</v>
      </c>
      <c r="I61" s="887">
        <f>IFERROR(VLOOKUP(年度マスタ!$K$4&amp;"_"&amp;I$54,データシート1!$A:$CE,MATCH("bc_"&amp;$C61,データシート1!$A$1:$CE$1,0),0),0)</f>
        <v>26.35</v>
      </c>
      <c r="J61" s="887">
        <f>IFERROR(VLOOKUP(年度マスタ!$K$4&amp;"_"&amp;J$54,データシート1!$A:$CE,MATCH("bc_"&amp;$C61,データシート1!$A$1:$CE$1,0),0),0)</f>
        <v>26.66</v>
      </c>
      <c r="K61" s="887">
        <f>IFERROR(VLOOKUP(年度マスタ!$K$4&amp;"_"&amp;K$54,データシート1!$A:$CE,MATCH("bc_"&amp;$C61,データシート1!$A$1:$CE$1,0),0),0)</f>
        <v>25.33</v>
      </c>
      <c r="L61" s="887">
        <f>IFERROR(VLOOKUP(年度マスタ!$K$4&amp;"_"&amp;L$54,データシート1!$A:$CE,MATCH("bc_"&amp;$C61,データシート1!$A$1:$CE$1,0),0),0)</f>
        <v>24.734000000000002</v>
      </c>
      <c r="M61" s="887">
        <f>IFERROR(VLOOKUP(年度マスタ!$K$4&amp;"_"&amp;M$54,データシート1!$A:$CE,MATCH("bc_"&amp;$C61,データシート1!$A$1:$CE$1,0),0),0)</f>
        <v>24.436</v>
      </c>
      <c r="N61" s="887">
        <f>IFERROR(VLOOKUP(年度マスタ!$K$4&amp;"_"&amp;N$54,データシート1!$A:$CE,MATCH("bc_"&amp;$C61,データシート1!$A$1:$CE$1,0),0),0)</f>
        <v>25.925999999999998</v>
      </c>
      <c r="O61" s="887">
        <f>IFERROR(VLOOKUP(年度マスタ!$K$4&amp;"_"&amp;O$54,データシート1!$A:$CE,MATCH("bc_"&amp;$C61,データシート1!$A$1:$CE$1,0),0),0)</f>
        <v>0</v>
      </c>
      <c r="P61" s="888">
        <f>IFERROR(VLOOKUP(年度マスタ!$K$4&amp;"_"&amp;P$54,データシート1!$A:$CE,MATCH("bc_"&amp;$C61,データシート1!$A$1:$CE$1,0),0),0)</f>
        <v>23.878</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鳴門市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1605</v>
      </c>
      <c r="AE4" s="1118" t="s">
        <v>1606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1604</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5936.5499999999993</v>
      </c>
      <c r="K6" s="619">
        <f>VLOOKUP(年度マスタ!$K$4&amp;"_"&amp;K$5,データシート1!$A:$BT,MATCH("cb_"&amp;$G6,データシート1!$A$1:$BT$1,0),0)</f>
        <v>6428.6119999999992</v>
      </c>
      <c r="L6" s="619">
        <f>VLOOKUP(年度マスタ!$K$4&amp;"_"&amp;L$5,データシート1!$A:$BT,MATCH("cb_"&amp;$G6,データシート1!$A$1:$BT$1,0),0)</f>
        <v>6786.27</v>
      </c>
      <c r="M6" s="619">
        <f>VLOOKUP(年度マスタ!$K$4&amp;"_"&amp;M$5,データシート1!$A:$BT,MATCH("cb_"&amp;$G6,データシート1!$A$1:$BT$1,0),0)</f>
        <v>7337.3599999999988</v>
      </c>
      <c r="N6" s="619">
        <f>VLOOKUP(年度マスタ!$K$4&amp;"_"&amp;N$5,データシート1!$A:$BT,MATCH("cb_"&amp;$G6,データシート1!$A$1:$BT$1,0),0)</f>
        <v>7850.639000000001</v>
      </c>
      <c r="O6" s="619">
        <f>VLOOKUP(年度マスタ!$K$4&amp;"_"&amp;O$5,データシート1!$A:$BT,MATCH("cb_"&amp;$G6,データシート1!$A$1:$BT$1,0),0)</f>
        <v>8368.0669999999936</v>
      </c>
      <c r="P6" s="619">
        <f>VLOOKUP(年度マスタ!$K$4&amp;"_"&amp;P$5,データシート1!$A:$BT,MATCH("cb_"&amp;$G6,データシート1!$A$1:$BT$1,0),0)</f>
        <v>8898.7739999999867</v>
      </c>
      <c r="Q6" s="619">
        <f>VLOOKUP(年度マスタ!$K$4&amp;"_"&amp;Q$5,データシート1!$A:$BT,MATCH("cb_"&amp;$G6,データシート1!$A$1:$BT$1,0),0)</f>
        <v>9589.4659999999785</v>
      </c>
      <c r="R6" s="633">
        <f>VLOOKUP(年度マスタ!$K$4&amp;"_"&amp;R$5,データシート1!$A:$BT,MATCH("cb_"&amp;$G6,データシート1!$A$1:$BT$1,0),0)</f>
        <v>10160.525999999973</v>
      </c>
      <c r="S6" s="568"/>
      <c r="T6" s="190"/>
      <c r="U6" s="581"/>
      <c r="V6" s="195"/>
      <c r="W6" s="195"/>
      <c r="X6" s="195"/>
      <c r="Y6" s="196" t="s">
        <v>372</v>
      </c>
      <c r="Z6" s="663" t="s">
        <v>373</v>
      </c>
      <c r="AA6" s="663"/>
      <c r="AB6" s="663"/>
      <c r="AC6" s="664">
        <f>SUM(AC7:AC8)</f>
        <v>500215</v>
      </c>
      <c r="AD6" s="664">
        <f>SUM(AD7:AD8)</f>
        <v>697810.16599999997</v>
      </c>
      <c r="AE6" s="665">
        <f>$AD6*3600/100000000</f>
        <v>25.121165976</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34328.160000000003</v>
      </c>
      <c r="K7" s="617">
        <f>VLOOKUP(年度マスタ!$K$4&amp;"_"&amp;K$5,データシート1!$A:$BT,MATCH("cb_"&amp;$G7,データシート1!$A$1:$BT$1,0),0)</f>
        <v>39887.26</v>
      </c>
      <c r="L7" s="617">
        <f>VLOOKUP(年度マスタ!$K$4&amp;"_"&amp;L$5,データシート1!$A:$BT,MATCH("cb_"&amp;$G7,データシート1!$A$1:$BT$1,0),0)</f>
        <v>45205.460000000006</v>
      </c>
      <c r="M7" s="617">
        <f>VLOOKUP(年度マスタ!$K$4&amp;"_"&amp;M$5,データシート1!$A:$BT,MATCH("cb_"&amp;$G7,データシート1!$A$1:$BT$1,0),0)</f>
        <v>48453.96</v>
      </c>
      <c r="N7" s="617">
        <f>VLOOKUP(年度マスタ!$K$4&amp;"_"&amp;N$5,データシート1!$A:$BT,MATCH("cb_"&amp;$G7,データシート1!$A$1:$BT$1,0),0)</f>
        <v>50447.55999999999</v>
      </c>
      <c r="O7" s="617">
        <f>VLOOKUP(年度マスタ!$K$4&amp;"_"&amp;O$5,データシート1!$A:$BT,MATCH("cb_"&amp;$G7,データシート1!$A$1:$BT$1,0),0)</f>
        <v>56663.260000000009</v>
      </c>
      <c r="P7" s="617">
        <f>VLOOKUP(年度マスタ!$K$4&amp;"_"&amp;P$5,データシート1!$A:$BT,MATCH("cb_"&amp;$G7,データシート1!$A$1:$BT$1,0),0)</f>
        <v>59894.559999999998</v>
      </c>
      <c r="Q7" s="617">
        <f>VLOOKUP(年度マスタ!$K$4&amp;"_"&amp;Q$5,データシート1!$A:$BT,MATCH("cb_"&amp;$G7,データシート1!$A$1:$BT$1,0),0)</f>
        <v>61338.76</v>
      </c>
      <c r="R7" s="634">
        <f>VLOOKUP(年度マスタ!$K$4&amp;"_"&amp;R$5,データシート1!$A:$BT,MATCH("cb_"&amp;$G7,データシート1!$A$1:$BT$1,0),0)</f>
        <v>61634.76</v>
      </c>
      <c r="S7" s="568"/>
      <c r="T7" s="190"/>
      <c r="U7" s="581"/>
      <c r="V7" s="195"/>
      <c r="W7" s="195"/>
      <c r="X7" s="195"/>
      <c r="Y7" s="196" t="s">
        <v>375</v>
      </c>
      <c r="Z7" s="212" t="s">
        <v>376</v>
      </c>
      <c r="AA7" s="212"/>
      <c r="AB7" s="212"/>
      <c r="AC7" s="1022">
        <f>VLOOKUP(年度マスタ!$K$4&amp;"_"&amp;年度マスタ!$K$9,データシート3!A:AB,MATCH("ea_"&amp;$Y7&amp;"_設備",データシート3!$A$1:$AB$1,0),0)</f>
        <v>283326</v>
      </c>
      <c r="AD7" s="1022">
        <f>VLOOKUP(年度マスタ!$K$4&amp;"_"&amp;年度マスタ!$K$9,データシート3!A:AB,MATCH("ea_"&amp;$Y7&amp;"_年間発電",データシート3!$A$1:$AB$1,0),0)/10^3</f>
        <v>396067.83</v>
      </c>
      <c r="AE7" s="554">
        <f t="shared" ref="AE7:AE16" si="0">$AD7*3600/100000000</f>
        <v>14.258441879999999</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19.600000000000001</v>
      </c>
      <c r="L8" s="617">
        <f>VLOOKUP(年度マスタ!$K$4&amp;"_"&amp;L$5,データシート1!$A:$BT,MATCH("cb_"&amp;$G8,データシート1!$A$1:$BT$1,0),0)</f>
        <v>19.600000000000001</v>
      </c>
      <c r="M8" s="617">
        <f>VLOOKUP(年度マスタ!$K$4&amp;"_"&amp;M$5,データシート1!$A:$BT,MATCH("cb_"&amp;$G8,データシート1!$A$1:$BT$1,0),0)</f>
        <v>20</v>
      </c>
      <c r="N8" s="617">
        <f>VLOOKUP(年度マスタ!$K$4&amp;"_"&amp;N$5,データシート1!$A:$BT,MATCH("cb_"&amp;$G8,データシート1!$A$1:$BT$1,0),0)</f>
        <v>19.600000000000001</v>
      </c>
      <c r="O8" s="617">
        <f>VLOOKUP(年度マスタ!$K$4&amp;"_"&amp;O$5,データシート1!$A:$BT,MATCH("cb_"&amp;$G8,データシート1!$A$1:$BT$1,0),0)</f>
        <v>19.600000000000001</v>
      </c>
      <c r="P8" s="617">
        <f>VLOOKUP(年度マスタ!$K$4&amp;"_"&amp;P$5,データシート1!$A:$BT,MATCH("cb_"&amp;$G8,データシート1!$A$1:$BT$1,0),0)</f>
        <v>19.600000000000001</v>
      </c>
      <c r="Q8" s="617">
        <f>VLOOKUP(年度マスタ!$K$4&amp;"_"&amp;Q$5,データシート1!$A:$BT,MATCH("cb_"&amp;$G8,データシート1!$A$1:$BT$1,0),0)</f>
        <v>19.600000000000001</v>
      </c>
      <c r="R8" s="634">
        <f>VLOOKUP(年度マスタ!$K$4&amp;"_"&amp;R$5,データシート1!$A:$BT,MATCH("cb_"&amp;$G8,データシート1!$A$1:$BT$1,0),0)</f>
        <v>19.600000000000001</v>
      </c>
      <c r="S8" s="568"/>
      <c r="T8" s="190"/>
      <c r="U8" s="581"/>
      <c r="V8" s="195"/>
      <c r="W8" s="195"/>
      <c r="X8" s="195"/>
      <c r="Y8" s="196" t="s">
        <v>378</v>
      </c>
      <c r="Z8" s="186" t="s">
        <v>379</v>
      </c>
      <c r="AA8" s="186"/>
      <c r="AB8" s="186"/>
      <c r="AC8" s="1022">
        <f>VLOOKUP(年度マスタ!$K$4&amp;"_"&amp;年度マスタ!$K$9,データシート3!A:AB,MATCH("ea_"&amp;$Y8&amp;"_設備",データシート3!$A$1:$AB$1,0),0)</f>
        <v>216889</v>
      </c>
      <c r="AD8" s="1022">
        <f>VLOOKUP(年度マスタ!$K$4&amp;"_"&amp;年度マスタ!$K$9,データシート3!A:AB,MATCH("ea_"&amp;$Y8&amp;"_年間発電",データシート3!$A$1:$AB$1,0),0)/10^3</f>
        <v>301742.33600000001</v>
      </c>
      <c r="AE8" s="554">
        <f t="shared" si="0"/>
        <v>10.862724096000001</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73700</v>
      </c>
      <c r="AD9" s="666">
        <f>VLOOKUP(年度マスタ!$K$4&amp;"_"&amp;年度マスタ!$K$9,データシート3!A:AB,MATCH("ea_"&amp;$Y9&amp;"_年間発電",データシート3!$A$1:$AB$1,0),0)/10^3</f>
        <v>210225.245</v>
      </c>
      <c r="AE9" s="667">
        <f t="shared" si="0"/>
        <v>7.56810882</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40264.710000000006</v>
      </c>
      <c r="K12" s="651">
        <f t="shared" ref="K12:Q12" si="1">SUM(K6:K11)</f>
        <v>46335.472000000002</v>
      </c>
      <c r="L12" s="651">
        <f t="shared" si="1"/>
        <v>52011.330000000009</v>
      </c>
      <c r="M12" s="651">
        <f t="shared" si="1"/>
        <v>55811.32</v>
      </c>
      <c r="N12" s="651">
        <f t="shared" si="1"/>
        <v>58317.798999999992</v>
      </c>
      <c r="O12" s="651">
        <f t="shared" si="1"/>
        <v>65050.927000000003</v>
      </c>
      <c r="P12" s="651">
        <f t="shared" si="1"/>
        <v>68812.933999999994</v>
      </c>
      <c r="Q12" s="651">
        <f t="shared" si="1"/>
        <v>70947.825999999986</v>
      </c>
      <c r="R12" s="652">
        <f t="shared" ref="R12" si="2">SUM(R6:R11)</f>
        <v>71814.885999999984</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1609</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6.7586981000000002</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26.751469140000001</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7124.572385999998</v>
      </c>
      <c r="K19" s="615">
        <f>K6*別紙!$C5/100*別紙!$E5/10^3</f>
        <v>7715.1058334399986</v>
      </c>
      <c r="L19" s="615">
        <f>L6*別紙!$C5/100*別紙!$E5/10^3</f>
        <v>8144.3383524000001</v>
      </c>
      <c r="M19" s="615">
        <f>M6*別紙!$C5/100*別紙!$E5/10^3</f>
        <v>8805.712483199999</v>
      </c>
      <c r="N19" s="615">
        <f>N6*別紙!$C5/100*別紙!$E5/10^3</f>
        <v>9421.7088766800025</v>
      </c>
      <c r="O19" s="615">
        <f>O6*別紙!$C5/100*別紙!$E5/10^3</f>
        <v>10042.684568039991</v>
      </c>
      <c r="P19" s="615">
        <f>P6*別紙!$C5/100*別紙!$E5/10^3</f>
        <v>10679.596652879984</v>
      </c>
      <c r="Q19" s="615">
        <f>Q6*別紙!$C5/100*別紙!$E5/10^3</f>
        <v>11508.509935919974</v>
      </c>
      <c r="R19" s="639">
        <f>R6*別紙!$C5/100*別紙!$E5/10^3</f>
        <v>12193.850463119967</v>
      </c>
      <c r="S19" s="572"/>
      <c r="T19" s="191"/>
      <c r="U19" s="588"/>
      <c r="W19" s="201"/>
      <c r="X19" s="201"/>
      <c r="Y19" s="173"/>
      <c r="Z19" s="628" t="s">
        <v>389</v>
      </c>
      <c r="AA19" s="671"/>
      <c r="AB19" s="672"/>
      <c r="AC19" s="673">
        <f>SUM($AC$6,$AC$9,$AC$10,$AC$13)</f>
        <v>573915</v>
      </c>
      <c r="AD19" s="673">
        <f>SUM($AD$6,$AD$9,$AD$10,$AD$13)</f>
        <v>908035.41099999996</v>
      </c>
      <c r="AE19" s="674">
        <f>SUM($AE$6,$AE$9,$AE$10,$AE$13,$AE$17,$AE$18)</f>
        <v>66.199442035999994</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1604</v>
      </c>
      <c r="D20" s="171"/>
      <c r="E20" s="172"/>
      <c r="F20" s="171"/>
      <c r="G20" s="622" t="s">
        <v>374</v>
      </c>
      <c r="H20" s="623"/>
      <c r="I20" s="642"/>
      <c r="J20" s="640">
        <f>J7*別紙!$C6/100*別紙!$E6/10^3</f>
        <v>45407.916921600001</v>
      </c>
      <c r="K20" s="617">
        <f>K7*別紙!$C6/100*別紙!$E6/10^3</f>
        <v>52761.2720376</v>
      </c>
      <c r="L20" s="617">
        <f>L7*別紙!$C6/100*別紙!$E6/10^3</f>
        <v>59795.97426960001</v>
      </c>
      <c r="M20" s="617">
        <f>M7*別紙!$C6/100*別紙!$E6/10^3</f>
        <v>64092.960129599996</v>
      </c>
      <c r="N20" s="617">
        <f>N7*別紙!$C6/100*別紙!$E6/10^3</f>
        <v>66730.01446559999</v>
      </c>
      <c r="O20" s="617">
        <f>O7*別紙!$C6/100*別紙!$E6/10^3</f>
        <v>74951.893797600002</v>
      </c>
      <c r="P20" s="617">
        <f>P7*別紙!$C6/100*別紙!$E6/10^3</f>
        <v>79226.128185599999</v>
      </c>
      <c r="Q20" s="617">
        <f>Q7*別紙!$C6/100*別紙!$E6/10^3</f>
        <v>81136.458177599998</v>
      </c>
      <c r="R20" s="634">
        <f>R7*別紙!$C6/100*別紙!$E6/10^3</f>
        <v>81527.99513760001</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42.580607999999998</v>
      </c>
      <c r="L21" s="617">
        <f>L8*別紙!$C7/100*別紙!$E7/10^3</f>
        <v>42.580607999999998</v>
      </c>
      <c r="M21" s="617">
        <f>M8*別紙!$C7/100*別紙!$E7/10^3</f>
        <v>43.449599999999997</v>
      </c>
      <c r="N21" s="617">
        <f>N8*別紙!$C7/100*別紙!$E7/10^3</f>
        <v>42.580607999999998</v>
      </c>
      <c r="O21" s="617">
        <f>O8*別紙!$C7/100*別紙!$E7/10^3</f>
        <v>42.580607999999998</v>
      </c>
      <c r="P21" s="617">
        <f>P8*別紙!$C7/100*別紙!$E7/10^3</f>
        <v>42.580607999999998</v>
      </c>
      <c r="Q21" s="617">
        <f>Q8*別紙!$C7/100*別紙!$E7/10^3</f>
        <v>42.580607999999998</v>
      </c>
      <c r="R21" s="634">
        <f>R8*別紙!$C7/100*別紙!$E7/10^3</f>
        <v>42.580607999999998</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52532.489307600001</v>
      </c>
      <c r="K25" s="657">
        <f t="shared" si="3"/>
        <v>60518.958479039997</v>
      </c>
      <c r="L25" s="657">
        <f t="shared" si="3"/>
        <v>67982.893230000016</v>
      </c>
      <c r="M25" s="657">
        <f t="shared" si="3"/>
        <v>72942.122212800008</v>
      </c>
      <c r="N25" s="657">
        <f t="shared" si="3"/>
        <v>76194.303950279995</v>
      </c>
      <c r="O25" s="657">
        <f t="shared" si="3"/>
        <v>85037.158973639991</v>
      </c>
      <c r="P25" s="657">
        <f t="shared" si="3"/>
        <v>89948.305446479979</v>
      </c>
      <c r="Q25" s="657">
        <f t="shared" si="3"/>
        <v>92687.548721519983</v>
      </c>
      <c r="R25" s="658">
        <f t="shared" ref="R25" si="4">SUM(R19:R24)</f>
        <v>93764.426208719975</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610582.61571653897</v>
      </c>
      <c r="K26" s="654">
        <f>(VLOOKUP(年度マスタ!$K$4&amp;"_"&amp;K$18,データシート1!$A:$BT,MATCH("da_合計",データシート1!$A$1:$BT$1,0),0))/10^3</f>
        <v>594469.40310381074</v>
      </c>
      <c r="L26" s="654">
        <f>(VLOOKUP(年度マスタ!$K$4&amp;"_"&amp;L$18,データシート1!$A:$BT,MATCH("da_合計",データシート1!$A$1:$BT$1,0),0))/10^3</f>
        <v>619051.76190725062</v>
      </c>
      <c r="M26" s="654">
        <f>(VLOOKUP(年度マスタ!$K$4&amp;"_"&amp;M$18,データシート1!$A:$BT,MATCH("da_合計",データシート1!$A$1:$BT$1,0),0))/10^3</f>
        <v>554667.28039748536</v>
      </c>
      <c r="N26" s="654">
        <f>(VLOOKUP(年度マスタ!$K$4&amp;"_"&amp;N$18,データシート1!$A:$BT,MATCH("da_合計",データシート1!$A$1:$BT$1,0),0))/10^3</f>
        <v>528213.82798926975</v>
      </c>
      <c r="O26" s="654">
        <f>(VLOOKUP(年度マスタ!$K$4&amp;"_"&amp;O$18,データシート1!$A:$BT,MATCH("da_合計",データシート1!$A$1:$BT$1,0),0))/10^3</f>
        <v>474964.10017955973</v>
      </c>
      <c r="P26" s="654">
        <f>(VLOOKUP(年度マスタ!$K$4&amp;"_"&amp;P$18,データシート1!$A:$BT,MATCH("da_合計",データシート1!$A$1:$BT$1,0),0))/10^3</f>
        <v>528135.017150247</v>
      </c>
      <c r="Q26" s="654">
        <f>(VLOOKUP(年度マスタ!$K$4&amp;"_"&amp;Q$18,データシート1!$A:$BT,MATCH("da_合計",データシート1!$A$1:$BT$1,0),0))/10^3</f>
        <v>479642.50613917469</v>
      </c>
      <c r="R26" s="655">
        <f>Q26</f>
        <v>479642.50613917469</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8.6036660650666216E-2</v>
      </c>
      <c r="K27" s="839">
        <f t="shared" ref="K27:P27" si="5">K25/K26</f>
        <v>0.10180331933495948</v>
      </c>
      <c r="L27" s="839">
        <f t="shared" si="5"/>
        <v>0.10981778489822883</v>
      </c>
      <c r="M27" s="839">
        <f t="shared" si="5"/>
        <v>0.13150608444133979</v>
      </c>
      <c r="N27" s="839">
        <f t="shared" si="5"/>
        <v>0.14424897629114666</v>
      </c>
      <c r="O27" s="839">
        <f t="shared" si="5"/>
        <v>0.17903912936049646</v>
      </c>
      <c r="P27" s="839">
        <f t="shared" si="5"/>
        <v>0.17031308761125177</v>
      </c>
      <c r="Q27" s="839">
        <f>Q25/Q26</f>
        <v>0.19324298312840824</v>
      </c>
      <c r="R27" s="840">
        <f>R25/R26</f>
        <v>0.19548815004630338</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1607</v>
      </c>
      <c r="AD50" s="1136" t="s">
        <v>1608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0.19548815004630338</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1.8931504180251308</v>
      </c>
      <c r="AA52" s="173"/>
      <c r="AB52" s="678" t="s">
        <v>413</v>
      </c>
      <c r="AC52" s="679">
        <f>$AD6</f>
        <v>697810.16599999997</v>
      </c>
      <c r="AD52" s="680">
        <f>R19+R20</f>
        <v>93721.845600719971</v>
      </c>
      <c r="AE52" s="681">
        <f t="shared" ref="AE52:AE54" si="6">IFERROR(AD52/AC52,"-")</f>
        <v>0.13430851278357556</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428392.90486082528</v>
      </c>
      <c r="Z53" s="1130"/>
      <c r="AA53" s="173"/>
      <c r="AB53" s="678" t="s">
        <v>377</v>
      </c>
      <c r="AC53" s="679">
        <f>$AD9</f>
        <v>210225.245</v>
      </c>
      <c r="AD53" s="680">
        <f>R21</f>
        <v>42.580607999999998</v>
      </c>
      <c r="AE53" s="681">
        <f t="shared" si="6"/>
        <v>2.0254754846402962E-4</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1291</v>
      </c>
      <c r="AK54" s="443">
        <f>VLOOKUP(年度マスタ!$K$4&amp;"_"&amp;AK$53,データシート1!$A$1:$BT$2000,MATCH("ca_太陽光発電（10kW未満）",データシート1!$A$1:$BT$1,0),0)</f>
        <v>1376</v>
      </c>
      <c r="AL54" s="443">
        <f>VLOOKUP(年度マスタ!$K$4&amp;"_"&amp;AL$53,データシート1!$A$1:$BT$2000,MATCH("ca_太陽光発電（10kW未満）",データシート1!$A$1:$BT$1,0),0)</f>
        <v>1443</v>
      </c>
      <c r="AM54" s="443">
        <f>VLOOKUP(年度マスタ!$K$4&amp;"_"&amp;AM$53,データシート1!$A$1:$BT$2000,MATCH("ca_太陽光発電（10kW未満）",データシート1!$A$1:$BT$1,0),0)</f>
        <v>1537</v>
      </c>
      <c r="AN54" s="443">
        <f>VLOOKUP(年度マスタ!$K$4&amp;"_"&amp;AN$53,データシート1!$A$1:$BT$2000,MATCH("ca_太陽光発電（10kW未満）",データシート1!$A$1:$BT$1,0),0)</f>
        <v>1627</v>
      </c>
      <c r="AO54" s="443">
        <f>VLOOKUP(年度マスタ!$K$4&amp;"_"&amp;AO$53,データシート1!$A$1:$BT$2000,MATCH("ca_太陽光発電（10kW未満）",データシート1!$A$1:$BT$1,0),0)</f>
        <v>1715</v>
      </c>
      <c r="AP54" s="443">
        <f>VLOOKUP(年度マスタ!$K$4&amp;"_"&amp;AP$53,データシート1!$A$1:$BT$2000,MATCH("ca_太陽光発電（10kW未満）",データシート1!$A$1:$BT$1,0),0)</f>
        <v>1804</v>
      </c>
      <c r="AQ54" s="443">
        <f>VLOOKUP(年度マスタ!$K$4&amp;"_"&amp;AQ$53,データシート1!$A$1:$BT$2000,MATCH("ca_太陽光発電（10kW未満）",データシート1!$A$1:$BT$1,0),0)</f>
        <v>1906</v>
      </c>
      <c r="AR54" s="443">
        <f>VLOOKUP(年度マスタ!$K$4&amp;"_"&amp;AR$53,データシート1!$A$1:$BT$2000,MATCH("ca_太陽光発電（10kW未満）",データシート1!$A$1:$BT$1,0),0)</f>
        <v>1994</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鳴門市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徳島県</v>
      </c>
      <c r="AY12" s="1023" t="str">
        <f>年度マスタ!$J4</f>
        <v>鳴門市</v>
      </c>
      <c r="AZ12" s="1023" t="str">
        <f>年度マスタ!$K4</f>
        <v>36202</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30209</v>
      </c>
      <c r="AY21" s="18" t="str">
        <f>IF(IFERROR(比較地域マスタ!$Z6,"")=0,"",IFERROR(比較地域マスタ!$Z6,""))</f>
        <v>岩出市</v>
      </c>
      <c r="BB21" s="110" t="str">
        <f t="shared" ref="BB21:BC68" si="0">AX21</f>
        <v>30209</v>
      </c>
      <c r="BC21" s="1031" t="str">
        <f t="shared" si="0"/>
        <v>岩出市</v>
      </c>
      <c r="BD21" s="34">
        <f>SUM(BE21,BI21:BK21,BQ21)</f>
        <v>271.91490281937899</v>
      </c>
      <c r="BE21" s="34">
        <f>SUM(BF21:BH21)</f>
        <v>96.716544581529334</v>
      </c>
      <c r="BF21" s="34">
        <f>VLOOKUP($AX21&amp;"_"&amp;$BC$14,データシート1!$A:$BT,MATCH($BC$12&amp;"_"&amp;BF$20,データシート1!$A$1:$BT$1,0),0)</f>
        <v>93.158758237547119</v>
      </c>
      <c r="BG21" s="34">
        <f>VLOOKUP($AX21&amp;"_"&amp;$BC$14,データシート1!$A:$BT,MATCH($BC$12&amp;"_"&amp;BG$20,データシート1!$A$1:$BT$1,0),0)</f>
        <v>1.5280494580501069</v>
      </c>
      <c r="BH21" s="34">
        <f>VLOOKUP($AX21&amp;"_"&amp;$BC$14,データシート1!$A:$BT,MATCH($BC$12&amp;"_"&amp;BH$20,データシート1!$A$1:$BT$1,0),0)</f>
        <v>2.0297368859321061</v>
      </c>
      <c r="BI21" s="34">
        <f>VLOOKUP($AX21&amp;"_"&amp;$BC$14,データシート1!$A:$BT,MATCH($BC$12&amp;"_"&amp;BI$20,データシート1!$A$1:$BT$1,0),0)</f>
        <v>37.354743294912119</v>
      </c>
      <c r="BJ21" s="34">
        <f>VLOOKUP($AX21&amp;"_"&amp;$BC$14,データシート1!$A:$BT,MATCH($BC$12&amp;"_"&amp;BJ$20,データシート1!$A$1:$BT$1,0),0)</f>
        <v>50.544600142784041</v>
      </c>
      <c r="BK21" s="34">
        <f t="shared" ref="BK21:BK68" si="1">SUM(BL21,BO21:BP21)</f>
        <v>80.274060734579507</v>
      </c>
      <c r="BL21" s="34">
        <f t="shared" ref="BL21:BL67" si="2">SUM(BM21:BN21)</f>
        <v>77.111756610826973</v>
      </c>
      <c r="BM21" s="34">
        <f>VLOOKUP($AX21&amp;"_"&amp;$BC$14,データシート1!$A:$BT,MATCH($BC$12&amp;"_"&amp;BM$20,データシート1!$A$1:$BT$1,0),0)</f>
        <v>48.121557434570221</v>
      </c>
      <c r="BN21" s="34">
        <f>VLOOKUP($AX21&amp;"_"&amp;$BC$14,データシート1!$A:$BT,MATCH($BC$12&amp;"_"&amp;BN$20,データシート1!$A$1:$BT$1,0),0)</f>
        <v>28.990199176256755</v>
      </c>
      <c r="BO21" s="34">
        <f>VLOOKUP($AX21&amp;"_"&amp;$BC$14,データシート1!$A:$BT,MATCH($BC$12&amp;"_"&amp;BO$20,データシート1!$A$1:$BT$1,0),0)</f>
        <v>3.1623041237525298</v>
      </c>
      <c r="BP21" s="34">
        <f>VLOOKUP($AX21&amp;"_"&amp;$BC$14,データシート1!$A:$BT,MATCH($BC$12&amp;"_"&amp;BP$20,データシート1!$A$1:$BT$1,0),0)</f>
        <v>0</v>
      </c>
      <c r="BQ21" s="34">
        <f>VLOOKUP($AX21&amp;"_"&amp;$BC$14,データシート1!$A:$BT,MATCH($BC$12&amp;"_"&amp;BQ$20,データシート1!$A$1:$BT$1,0),0)</f>
        <v>7.0249540655740006</v>
      </c>
      <c r="BR21" s="35">
        <f t="shared" ref="BR21:BR68" si="3">BD21</f>
        <v>271.91490281937899</v>
      </c>
      <c r="BT21" s="111" t="str">
        <f t="shared" ref="BT21:BT68" si="4">AY21</f>
        <v>岩出市</v>
      </c>
      <c r="BU21" s="34">
        <f>BD21</f>
        <v>271.91490281937899</v>
      </c>
      <c r="BV21" s="60">
        <f>BE21/$BR21</f>
        <v>0.35568681075848879</v>
      </c>
      <c r="BW21" s="60">
        <f t="shared" ref="BW21:CH42" si="5">BF21/$BR21</f>
        <v>0.342602620421391</v>
      </c>
      <c r="BX21" s="60">
        <f t="shared" si="5"/>
        <v>5.619587018608989E-3</v>
      </c>
      <c r="BY21" s="60">
        <f t="shared" si="5"/>
        <v>7.4646033184888371E-3</v>
      </c>
      <c r="BZ21" s="60">
        <f t="shared" si="5"/>
        <v>0.13737659432269225</v>
      </c>
      <c r="CA21" s="60">
        <f t="shared" si="5"/>
        <v>0.18588389094789179</v>
      </c>
      <c r="CB21" s="60">
        <f t="shared" si="5"/>
        <v>0.29521758425981531</v>
      </c>
      <c r="CC21" s="60">
        <f t="shared" si="5"/>
        <v>0.28358782770376101</v>
      </c>
      <c r="CD21" s="60">
        <f t="shared" si="5"/>
        <v>0.17697285781550282</v>
      </c>
      <c r="CE21" s="60">
        <f t="shared" si="5"/>
        <v>0.10661496988825823</v>
      </c>
      <c r="CF21" s="60">
        <f t="shared" si="5"/>
        <v>1.162975655605426E-2</v>
      </c>
      <c r="CG21" s="60">
        <f t="shared" si="5"/>
        <v>0</v>
      </c>
      <c r="CH21" s="60">
        <f>BQ21/$BR21</f>
        <v>2.5835119711111847E-2</v>
      </c>
      <c r="CI21" s="112">
        <f t="shared" ref="CI21:CI68" si="6">BR21/$BR21</f>
        <v>1</v>
      </c>
      <c r="CK21" s="113" t="str">
        <f t="shared" ref="CK21:CK68" si="7">AY21</f>
        <v>岩出市</v>
      </c>
      <c r="CL21" s="114">
        <f>CN21+CP21+CR21</f>
        <v>96.716544581529334</v>
      </c>
      <c r="CM21" s="61">
        <f>IF(IF(CL21=0,0,CW21/CL21)&gt;1,1,IF(CL21=0,0,CW21/CL21))</f>
        <v>3.2745173162491426E-2</v>
      </c>
      <c r="CN21" s="62">
        <f>BF21</f>
        <v>93.158758237547119</v>
      </c>
      <c r="CO21" s="61">
        <f>IF(IF(CN21=0,0,CX21/CN21)&gt;1,1,IF(CN21=0,0,CX21/CN21))</f>
        <v>3.3995730083954234E-2</v>
      </c>
      <c r="CP21" s="62">
        <f t="shared" ref="CP21:CP68" si="8">BG21</f>
        <v>1.5280494580501069</v>
      </c>
      <c r="CQ21" s="61">
        <f>IF(IF(CP21=0,0,CY21/CP21)&gt;1,1,IF(CP21=0,0,CY21/CP21))</f>
        <v>0</v>
      </c>
      <c r="CR21" s="62">
        <f t="shared" ref="CR21:CR68" si="9">BH21</f>
        <v>2.0297368859321061</v>
      </c>
      <c r="CS21" s="61">
        <f>IF(IF(CR21=0,0,CZ21/CR21)&gt;1,1,IF(CR21=0,0,CZ21/CR21))</f>
        <v>0</v>
      </c>
      <c r="CT21" s="62">
        <f t="shared" ref="CT21:CT68" si="10">BI21</f>
        <v>37.354743294912119</v>
      </c>
      <c r="CU21" s="63">
        <f>IF(IF(CT21=0,0,DA21/CT21)&gt;1,1,IF(CT21=0,0,DA21/CT21))</f>
        <v>0.26770361988706382</v>
      </c>
      <c r="CV21" s="16"/>
      <c r="CW21" s="956">
        <f>SUM(CX21:CZ21)</f>
        <v>3.1669999999999998</v>
      </c>
      <c r="CX21" s="957">
        <f>VLOOKUP($AX21&amp;"_"&amp;$CW$14,データシート1!$A:$BT,MATCH($CW$12&amp;"_"&amp;CX$20,データシート1!$A$1:$BT$1,0),0)</f>
        <v>3.1669999999999998</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10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13.167</v>
      </c>
      <c r="DE21" s="16"/>
      <c r="DF21" s="115">
        <f>VLOOKUP($AX21&amp;"_"&amp;$DF$14,データシート1!$A:$BT,MATCH($DF$12&amp;"_"&amp;DF$20,データシート1!$A$1:$BT$1,0),0)</f>
        <v>1</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1</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2</v>
      </c>
      <c r="DM21" s="16"/>
      <c r="DN21" s="118">
        <f>IF($DD21=0,0,ROUND(CX21/$DD21,2))</f>
        <v>0.24</v>
      </c>
      <c r="DO21" s="119">
        <f>IF($DD21=0,0,ROUND(CY21/$DD21,2))</f>
        <v>0</v>
      </c>
      <c r="DP21" s="119">
        <f t="shared" ref="DP21:DR36" si="13">IF($DD21=0,0,ROUND(CZ21/$DD21,2))</f>
        <v>0</v>
      </c>
      <c r="DQ21" s="119">
        <f t="shared" si="13"/>
        <v>0.76</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36202</v>
      </c>
      <c r="AY22" s="18" t="str">
        <f>IF(IFERROR(比較地域マスタ!$Z7,"")=0,"",IFERROR(比較地域マスタ!$Z7,""))</f>
        <v>鳴門市</v>
      </c>
      <c r="BB22" s="110" t="str">
        <f t="shared" si="0"/>
        <v>36202</v>
      </c>
      <c r="BC22" s="1031" t="str">
        <f t="shared" si="0"/>
        <v>鳴門市</v>
      </c>
      <c r="BD22" s="34">
        <f t="shared" ref="BD22:BD68" si="14">SUM(BE22,BI22:BK22,BQ22)</f>
        <v>515.52521950912285</v>
      </c>
      <c r="BE22" s="34">
        <f t="shared" ref="BE22:BE67" si="15">SUM(BF22:BH22)</f>
        <v>248.0695225355862</v>
      </c>
      <c r="BF22" s="34">
        <f>VLOOKUP($AX22&amp;"_"&amp;$BC$14,データシート1!$A:$BT,MATCH($BC$12&amp;"_"&amp;BF$20,データシート1!$A$1:$BT$1,0),0)</f>
        <v>235.28162601721371</v>
      </c>
      <c r="BG22" s="34">
        <f>VLOOKUP($AX22&amp;"_"&amp;$BC$14,データシート1!$A:$BT,MATCH($BC$12&amp;"_"&amp;BG$20,データシート1!$A$1:$BT$1,0),0)</f>
        <v>2.9181957739667101</v>
      </c>
      <c r="BH22" s="34">
        <f>VLOOKUP($AX22&amp;"_"&amp;$BC$14,データシート1!$A:$BT,MATCH($BC$12&amp;"_"&amp;BH$20,データシート1!$A$1:$BT$1,0),0)</f>
        <v>9.8697007444057672</v>
      </c>
      <c r="BI22" s="34">
        <f>VLOOKUP($AX22&amp;"_"&amp;$BC$14,データシート1!$A:$BT,MATCH($BC$12&amp;"_"&amp;BI$20,データシート1!$A$1:$BT$1,0),0)</f>
        <v>73.813753275336737</v>
      </c>
      <c r="BJ22" s="34">
        <f>VLOOKUP($AX22&amp;"_"&amp;$BC$14,データシート1!$A:$BT,MATCH($BC$12&amp;"_"&amp;BJ$20,データシート1!$A$1:$BT$1,0),0)</f>
        <v>88.87293597280491</v>
      </c>
      <c r="BK22" s="34">
        <f t="shared" si="1"/>
        <v>97.940002318535065</v>
      </c>
      <c r="BL22" s="34">
        <f t="shared" si="2"/>
        <v>91.458806577357976</v>
      </c>
      <c r="BM22" s="34">
        <f>VLOOKUP($AX22&amp;"_"&amp;$BC$14,データシート1!$A:$BT,MATCH($BC$12&amp;"_"&amp;BM$20,データシート1!$A$1:$BT$1,0),0)</f>
        <v>49.908820837000874</v>
      </c>
      <c r="BN22" s="34">
        <f>VLOOKUP($AX22&amp;"_"&amp;$BC$14,データシート1!$A:$BT,MATCH($BC$12&amp;"_"&amp;BN$20,データシート1!$A$1:$BT$1,0),0)</f>
        <v>41.549985740357101</v>
      </c>
      <c r="BO22" s="34">
        <f>VLOOKUP($AX22&amp;"_"&amp;$BC$14,データシート1!$A:$BT,MATCH($BC$12&amp;"_"&amp;BO$20,データシート1!$A$1:$BT$1,0),0)</f>
        <v>3.2384992989061798</v>
      </c>
      <c r="BP22" s="34">
        <f>VLOOKUP($AX22&amp;"_"&amp;$BC$14,データシート1!$A:$BT,MATCH($BC$12&amp;"_"&amp;BP$20,データシート1!$A$1:$BT$1,0),0)</f>
        <v>3.2426964422709181</v>
      </c>
      <c r="BQ22" s="34">
        <f>VLOOKUP($AX22&amp;"_"&amp;$BC$14,データシート1!$A:$BT,MATCH($BC$12&amp;"_"&amp;BQ$20,データシート1!$A$1:$BT$1,0),0)</f>
        <v>6.8290054068600012</v>
      </c>
      <c r="BR22" s="35">
        <f t="shared" si="3"/>
        <v>515.52521950912285</v>
      </c>
      <c r="BT22" s="121" t="str">
        <f t="shared" si="4"/>
        <v>鳴門市</v>
      </c>
      <c r="BU22" s="33">
        <f>BD22</f>
        <v>515.52521950912285</v>
      </c>
      <c r="BV22" s="59">
        <f t="shared" ref="BV22:BZ68" si="16">BE22/$BR22</f>
        <v>0.4811976468809715</v>
      </c>
      <c r="BW22" s="59">
        <f t="shared" si="5"/>
        <v>0.45639207765867623</v>
      </c>
      <c r="BX22" s="59">
        <f t="shared" si="5"/>
        <v>5.6606266066777152E-3</v>
      </c>
      <c r="BY22" s="59">
        <f t="shared" si="5"/>
        <v>1.9144942615617489E-2</v>
      </c>
      <c r="BZ22" s="59">
        <f t="shared" si="5"/>
        <v>0.14318165335465322</v>
      </c>
      <c r="CA22" s="59">
        <f t="shared" si="5"/>
        <v>0.17239299380431611</v>
      </c>
      <c r="CB22" s="59">
        <f t="shared" si="5"/>
        <v>0.18998101084519667</v>
      </c>
      <c r="CC22" s="59">
        <f t="shared" si="5"/>
        <v>0.17740898624599585</v>
      </c>
      <c r="CD22" s="59">
        <f t="shared" si="5"/>
        <v>9.6811599022300937E-2</v>
      </c>
      <c r="CE22" s="59">
        <f t="shared" si="5"/>
        <v>8.059738722369493E-2</v>
      </c>
      <c r="CF22" s="59">
        <f t="shared" si="5"/>
        <v>6.2819415546534101E-3</v>
      </c>
      <c r="CG22" s="59">
        <f t="shared" si="5"/>
        <v>6.2900830445474154E-3</v>
      </c>
      <c r="CH22" s="59">
        <f t="shared" si="5"/>
        <v>1.3246695114862666E-2</v>
      </c>
      <c r="CI22" s="122">
        <f t="shared" si="6"/>
        <v>1</v>
      </c>
      <c r="CK22" s="123" t="str">
        <f t="shared" si="7"/>
        <v>鳴門市</v>
      </c>
      <c r="CL22" s="124">
        <f t="shared" ref="CL22:CL68" si="17">CN22+CP22+CR22</f>
        <v>248.0695225355862</v>
      </c>
      <c r="CM22" s="65">
        <f t="shared" ref="CM22:CM68" si="18">IF(IF(CL22=0,0,CW22/CL22)&gt;1,1,IF(CL22=0,0,CW22/CL22))</f>
        <v>0.97506536686827827</v>
      </c>
      <c r="CN22" s="66">
        <f t="shared" ref="CN22:CN68" si="19">BF22</f>
        <v>235.28162601721371</v>
      </c>
      <c r="CO22" s="65">
        <f t="shared" ref="CO22:CO68" si="20">IF(IF(CN22=0,0,CX22/CN22)&gt;1,1,IF(CN22=0,0,CX22/CN22))</f>
        <v>1</v>
      </c>
      <c r="CP22" s="66">
        <f t="shared" si="8"/>
        <v>2.9181957739667101</v>
      </c>
      <c r="CQ22" s="65">
        <f t="shared" ref="CQ22:CQ68" si="21">IF(IF(CP22=0,0,CY22/CP22)&gt;1,1,IF(CP22=0,0,CY22/CP22))</f>
        <v>0</v>
      </c>
      <c r="CR22" s="66">
        <f t="shared" si="9"/>
        <v>9.8697007444057672</v>
      </c>
      <c r="CS22" s="65">
        <f t="shared" ref="CS22:CS68" si="22">IF(IF(CR22=0,0,CZ22/CR22)&gt;1,1,IF(CR22=0,0,CZ22/CR22))</f>
        <v>0</v>
      </c>
      <c r="CT22" s="66">
        <f t="shared" si="10"/>
        <v>73.813753275336737</v>
      </c>
      <c r="CU22" s="67">
        <f t="shared" ref="CU22:CU68" si="23">IF(IF(CT22=0,0,DA22/CT22)&gt;1,1,IF(CT22=0,0,DA22/CT22))</f>
        <v>0.35555704506858071</v>
      </c>
      <c r="CV22" s="16"/>
      <c r="CW22" s="959">
        <f t="shared" ref="CW22:CW68" si="24">SUM(CX22:CZ22)</f>
        <v>241.88399999999999</v>
      </c>
      <c r="CX22" s="960">
        <f>VLOOKUP($AX22&amp;"_"&amp;$CW$14,データシート1!$A:$BT,MATCH($CW$12&amp;"_"&amp;CX$20,データシート1!$A$1:$BT$1,0),0)</f>
        <v>241.88399999999999</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26.245000000000001</v>
      </c>
      <c r="DB22" s="960">
        <f>VLOOKUP($AX22&amp;"_"&amp;$CW$14,データシート1!$A:$BT,MATCH($CW$12&amp;"_"&amp;DB$20,データシート1!$A$1:$BT$1,0),0)</f>
        <v>0</v>
      </c>
      <c r="DC22" s="960">
        <f>VLOOKUP($AX22&amp;"_"&amp;$CW$14,データシート1!$A:$BT,MATCH($CW$12&amp;"_"&amp;DC$20,データシート1!$A$1:$BT$1,0),0)</f>
        <v>0</v>
      </c>
      <c r="DD22" s="961">
        <f t="shared" si="11"/>
        <v>268.12899999999996</v>
      </c>
      <c r="DE22" s="16"/>
      <c r="DF22" s="125">
        <f>VLOOKUP($AX22&amp;"_"&amp;$DF$14,データシート1!$A:$BT,MATCH($DF$12&amp;"_"&amp;DF$20,データシート1!$A$1:$BT$1,0),0)</f>
        <v>9</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4</v>
      </c>
      <c r="DJ22" s="64">
        <f>VLOOKUP($AX22&amp;"_"&amp;$DF$14,データシート1!$A:$BT,MATCH($DF$12&amp;"_"&amp;DJ$20,データシート1!$A$1:$BT$1,0),0)</f>
        <v>0</v>
      </c>
      <c r="DK22" s="64">
        <f>VLOOKUP($AX22&amp;"_"&amp;$DF$14,データシート1!$A:$BT,MATCH($DF$12&amp;"_"&amp;DK$20,データシート1!$A$1:$BT$1,0),0)</f>
        <v>0</v>
      </c>
      <c r="DL22" s="68">
        <f t="shared" si="12"/>
        <v>13</v>
      </c>
      <c r="DM22" s="16"/>
      <c r="DN22" s="126">
        <f>IF($DD22=0,0,ROUND(CX22/$DD22,2))</f>
        <v>0.9</v>
      </c>
      <c r="DO22" s="127">
        <f>IF($DD22=0,0,ROUND(CY22/$DD22,2))</f>
        <v>0</v>
      </c>
      <c r="DP22" s="127">
        <f t="shared" si="13"/>
        <v>0</v>
      </c>
      <c r="DQ22" s="127">
        <f t="shared" si="13"/>
        <v>0.1</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11216</v>
      </c>
      <c r="AY23" s="18" t="str">
        <f>IF(IFERROR(比較地域マスタ!$Z8,"")=0,"",IFERROR(比較地域マスタ!$Z8,""))</f>
        <v>羽生市</v>
      </c>
      <c r="BB23" s="110" t="str">
        <f t="shared" si="0"/>
        <v>11216</v>
      </c>
      <c r="BC23" s="1031" t="str">
        <f t="shared" si="0"/>
        <v>羽生市</v>
      </c>
      <c r="BD23" s="34">
        <f t="shared" si="14"/>
        <v>342.84162264167503</v>
      </c>
      <c r="BE23" s="34">
        <f t="shared" si="15"/>
        <v>130.11130564224084</v>
      </c>
      <c r="BF23" s="34">
        <f>VLOOKUP($AX23&amp;"_"&amp;$BC$14,データシート1!$A:$BT,MATCH($BC$12&amp;"_"&amp;BF$20,データシート1!$A$1:$BT$1,0),0)</f>
        <v>120.24695541434241</v>
      </c>
      <c r="BG23" s="34">
        <f>VLOOKUP($AX23&amp;"_"&amp;$BC$14,データシート1!$A:$BT,MATCH($BC$12&amp;"_"&amp;BG$20,データシート1!$A$1:$BT$1,0),0)</f>
        <v>1.9069781511629131</v>
      </c>
      <c r="BH23" s="34">
        <f>VLOOKUP($AX23&amp;"_"&amp;$BC$14,データシート1!$A:$BT,MATCH($BC$12&amp;"_"&amp;BH$20,データシート1!$A$1:$BT$1,0),0)</f>
        <v>7.9573720767355205</v>
      </c>
      <c r="BI23" s="34">
        <f>VLOOKUP($AX23&amp;"_"&amp;$BC$14,データシート1!$A:$BT,MATCH($BC$12&amp;"_"&amp;BI$20,データシート1!$A$1:$BT$1,0),0)</f>
        <v>65.609731131897291</v>
      </c>
      <c r="BJ23" s="34">
        <f>VLOOKUP($AX23&amp;"_"&amp;$BC$14,データシート1!$A:$BT,MATCH($BC$12&amp;"_"&amp;BJ$20,データシート1!$A$1:$BT$1,0),0)</f>
        <v>58.996225539125973</v>
      </c>
      <c r="BK23" s="34">
        <f t="shared" si="1"/>
        <v>84.095121240910942</v>
      </c>
      <c r="BL23" s="34">
        <f t="shared" si="2"/>
        <v>80.939239698972131</v>
      </c>
      <c r="BM23" s="34">
        <f>VLOOKUP($AX23&amp;"_"&amp;$BC$14,データシート1!$A:$BT,MATCH($BC$12&amp;"_"&amp;BM$20,データシート1!$A$1:$BT$1,0),0)</f>
        <v>48.608128003444882</v>
      </c>
      <c r="BN23" s="34">
        <f>VLOOKUP($AX23&amp;"_"&amp;$BC$14,データシート1!$A:$BT,MATCH($BC$12&amp;"_"&amp;BN$20,データシート1!$A$1:$BT$1,0),0)</f>
        <v>32.331111695527248</v>
      </c>
      <c r="BO23" s="34">
        <f>VLOOKUP($AX23&amp;"_"&amp;$BC$14,データシート1!$A:$BT,MATCH($BC$12&amp;"_"&amp;BO$20,データシート1!$A$1:$BT$1,0),0)</f>
        <v>3.1558815419388102</v>
      </c>
      <c r="BP23" s="34">
        <f>VLOOKUP($AX23&amp;"_"&amp;$BC$14,データシート1!$A:$BT,MATCH($BC$12&amp;"_"&amp;BP$20,データシート1!$A$1:$BT$1,0),0)</f>
        <v>0</v>
      </c>
      <c r="BQ23" s="34">
        <f>VLOOKUP($AX23&amp;"_"&amp;$BC$14,データシート1!$A:$BT,MATCH($BC$12&amp;"_"&amp;BQ$20,データシート1!$A$1:$BT$1,0),0)</f>
        <v>4.0292390874999997</v>
      </c>
      <c r="BR23" s="35">
        <f t="shared" si="3"/>
        <v>342.84162264167503</v>
      </c>
      <c r="BT23" s="121" t="str">
        <f t="shared" si="4"/>
        <v>羽生市</v>
      </c>
      <c r="BU23" s="33">
        <f t="shared" ref="BU23:BU68" si="25">BD23</f>
        <v>342.84162264167503</v>
      </c>
      <c r="BV23" s="59">
        <f t="shared" si="16"/>
        <v>0.3795084874459021</v>
      </c>
      <c r="BW23" s="59">
        <f t="shared" si="5"/>
        <v>0.35073616350258596</v>
      </c>
      <c r="BX23" s="59">
        <f t="shared" si="5"/>
        <v>5.5622713965393106E-3</v>
      </c>
      <c r="BY23" s="59">
        <f t="shared" si="5"/>
        <v>2.3210052546776858E-2</v>
      </c>
      <c r="BZ23" s="59">
        <f t="shared" si="5"/>
        <v>0.1913703786207723</v>
      </c>
      <c r="CA23" s="59">
        <f t="shared" si="5"/>
        <v>0.17208011409042528</v>
      </c>
      <c r="CB23" s="59">
        <f t="shared" si="5"/>
        <v>0.245288540501408</v>
      </c>
      <c r="CC23" s="59">
        <f t="shared" si="5"/>
        <v>0.23608346931541255</v>
      </c>
      <c r="CD23" s="59">
        <f t="shared" si="5"/>
        <v>0.14178012467945947</v>
      </c>
      <c r="CE23" s="59">
        <f t="shared" si="5"/>
        <v>9.4303344635953065E-2</v>
      </c>
      <c r="CF23" s="59">
        <f t="shared" si="5"/>
        <v>9.2050711859954556E-3</v>
      </c>
      <c r="CG23" s="59">
        <f t="shared" si="5"/>
        <v>0</v>
      </c>
      <c r="CH23" s="59">
        <f t="shared" si="5"/>
        <v>1.1752479341492345E-2</v>
      </c>
      <c r="CI23" s="122">
        <f t="shared" si="6"/>
        <v>1</v>
      </c>
      <c r="CK23" s="123" t="str">
        <f t="shared" si="7"/>
        <v>羽生市</v>
      </c>
      <c r="CL23" s="124">
        <f t="shared" si="17"/>
        <v>130.11130564224084</v>
      </c>
      <c r="CM23" s="65">
        <f t="shared" si="18"/>
        <v>0.81969817667693334</v>
      </c>
      <c r="CN23" s="66">
        <f t="shared" si="19"/>
        <v>120.24695541434241</v>
      </c>
      <c r="CO23" s="65">
        <f t="shared" si="20"/>
        <v>0.8869413752098968</v>
      </c>
      <c r="CP23" s="66">
        <f t="shared" si="8"/>
        <v>1.9069781511629131</v>
      </c>
      <c r="CQ23" s="65">
        <f t="shared" si="21"/>
        <v>0</v>
      </c>
      <c r="CR23" s="66">
        <f t="shared" si="9"/>
        <v>7.9573720767355205</v>
      </c>
      <c r="CS23" s="65">
        <f t="shared" si="22"/>
        <v>0</v>
      </c>
      <c r="CT23" s="66">
        <f t="shared" si="10"/>
        <v>65.609731131897291</v>
      </c>
      <c r="CU23" s="67">
        <f t="shared" si="23"/>
        <v>9.2532005470275111E-2</v>
      </c>
      <c r="CV23" s="16"/>
      <c r="CW23" s="959">
        <f t="shared" si="24"/>
        <v>106.652</v>
      </c>
      <c r="CX23" s="962">
        <f>VLOOKUP($AX23&amp;"_"&amp;$CW$14,データシート1!$A:$BT,MATCH($CW$12&amp;"_"&amp;CX$20,データシート1!$A$1:$BT$1,0),0)</f>
        <v>106.652</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6.0709999999999997</v>
      </c>
      <c r="DB23" s="962">
        <f>VLOOKUP($AX23&amp;"_"&amp;$CW$14,データシート1!$A:$BT,MATCH($CW$12&amp;"_"&amp;DB$20,データシート1!$A$1:$BT$1,0),0)</f>
        <v>0</v>
      </c>
      <c r="DC23" s="962">
        <f>VLOOKUP($AX23&amp;"_"&amp;$CW$14,データシート1!$A:$BT,MATCH($CW$12&amp;"_"&amp;DC$20,データシート1!$A$1:$BT$1,0),0)</f>
        <v>0</v>
      </c>
      <c r="DD23" s="961">
        <f t="shared" si="11"/>
        <v>112.723</v>
      </c>
      <c r="DE23" s="16"/>
      <c r="DF23" s="125">
        <f>VLOOKUP($AX23&amp;"_"&amp;$DF$14,データシート1!$A:$BT,MATCH($DF$12&amp;"_"&amp;DF$20,データシート1!$A$1:$BT$1,0),0)</f>
        <v>12</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2</v>
      </c>
      <c r="DJ23" s="64">
        <f>VLOOKUP($AX23&amp;"_"&amp;$DF$14,データシート1!$A:$BT,MATCH($DF$12&amp;"_"&amp;DJ$20,データシート1!$A$1:$BT$1,0),0)</f>
        <v>0</v>
      </c>
      <c r="DK23" s="64">
        <f>VLOOKUP($AX23&amp;"_"&amp;$DF$14,データシート1!$A:$BT,MATCH($DF$12&amp;"_"&amp;DK$20,データシート1!$A$1:$BT$1,0),0)</f>
        <v>0</v>
      </c>
      <c r="DL23" s="68">
        <f t="shared" si="12"/>
        <v>14</v>
      </c>
      <c r="DM23" s="16"/>
      <c r="DN23" s="126">
        <f t="shared" ref="DN23:DN67" si="26">IF($DD23=0,0,ROUND(CX23/$DD23,2))</f>
        <v>0.95</v>
      </c>
      <c r="DO23" s="127">
        <f t="shared" ref="DO23:DO67" si="27">IF($DD23=0,0,ROUND(CY23/$DD23,2))</f>
        <v>0</v>
      </c>
      <c r="DP23" s="127">
        <f t="shared" si="13"/>
        <v>0</v>
      </c>
      <c r="DQ23" s="127">
        <f t="shared" si="13"/>
        <v>0.05</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08226</v>
      </c>
      <c r="AY24" s="18" t="str">
        <f>IF(IFERROR(比較地域マスタ!$Z9,"")=0,"",IFERROR(比較地域マスタ!$Z9,""))</f>
        <v>那珂市</v>
      </c>
      <c r="BB24" s="110" t="str">
        <f t="shared" si="0"/>
        <v>08226</v>
      </c>
      <c r="BC24" s="1031" t="str">
        <f t="shared" si="0"/>
        <v>那珂市</v>
      </c>
      <c r="BD24" s="34">
        <f t="shared" si="14"/>
        <v>339.48318481624818</v>
      </c>
      <c r="BE24" s="34">
        <f t="shared" si="15"/>
        <v>97.508219607896322</v>
      </c>
      <c r="BF24" s="34">
        <f>VLOOKUP($AX24&amp;"_"&amp;$BC$14,データシート1!$A:$BT,MATCH($BC$12&amp;"_"&amp;BF$20,データシート1!$A$1:$BT$1,0),0)</f>
        <v>90.149982209223992</v>
      </c>
      <c r="BG24" s="34">
        <f>VLOOKUP($AX24&amp;"_"&amp;$BC$14,データシート1!$A:$BT,MATCH($BC$12&amp;"_"&amp;BG$20,データシート1!$A$1:$BT$1,0),0)</f>
        <v>3.8768984917362026</v>
      </c>
      <c r="BH24" s="34">
        <f>VLOOKUP($AX24&amp;"_"&amp;$BC$14,データシート1!$A:$BT,MATCH($BC$12&amp;"_"&amp;BH$20,データシート1!$A$1:$BT$1,0),0)</f>
        <v>3.4813389069361258</v>
      </c>
      <c r="BI24" s="34">
        <f>VLOOKUP($AX24&amp;"_"&amp;$BC$14,データシート1!$A:$BT,MATCH($BC$12&amp;"_"&amp;BI$20,データシート1!$A$1:$BT$1,0),0)</f>
        <v>57.825250226256571</v>
      </c>
      <c r="BJ24" s="34">
        <f>VLOOKUP($AX24&amp;"_"&amp;$BC$14,データシート1!$A:$BT,MATCH($BC$12&amp;"_"&amp;BJ$20,データシート1!$A$1:$BT$1,0),0)</f>
        <v>74.673568039798539</v>
      </c>
      <c r="BK24" s="34">
        <f t="shared" si="1"/>
        <v>104.81271527022672</v>
      </c>
      <c r="BL24" s="34">
        <f t="shared" si="2"/>
        <v>101.64352146780129</v>
      </c>
      <c r="BM24" s="34">
        <f>VLOOKUP($AX24&amp;"_"&amp;$BC$14,データシート1!$A:$BT,MATCH($BC$12&amp;"_"&amp;BM$20,データシート1!$A$1:$BT$1,0),0)</f>
        <v>54.773167390080204</v>
      </c>
      <c r="BN24" s="34">
        <f>VLOOKUP($AX24&amp;"_"&amp;$BC$14,データシート1!$A:$BT,MATCH($BC$12&amp;"_"&amp;BN$20,データシート1!$A$1:$BT$1,0),0)</f>
        <v>46.870354077721089</v>
      </c>
      <c r="BO24" s="34">
        <f>VLOOKUP($AX24&amp;"_"&amp;$BC$14,データシート1!$A:$BT,MATCH($BC$12&amp;"_"&amp;BO$20,データシート1!$A$1:$BT$1,0),0)</f>
        <v>3.16919380242543</v>
      </c>
      <c r="BP24" s="34">
        <f>VLOOKUP($AX24&amp;"_"&amp;$BC$14,データシート1!$A:$BT,MATCH($BC$12&amp;"_"&amp;BP$20,データシート1!$A$1:$BT$1,0),0)</f>
        <v>0</v>
      </c>
      <c r="BQ24" s="34">
        <f>VLOOKUP($AX24&amp;"_"&amp;$BC$14,データシート1!$A:$BT,MATCH($BC$12&amp;"_"&amp;BQ$20,データシート1!$A$1:$BT$1,0),0)</f>
        <v>4.6634316720700397</v>
      </c>
      <c r="BR24" s="35">
        <f t="shared" si="3"/>
        <v>339.48318481624818</v>
      </c>
      <c r="BT24" s="121" t="str">
        <f t="shared" si="4"/>
        <v>那珂市</v>
      </c>
      <c r="BU24" s="33">
        <f t="shared" si="25"/>
        <v>339.48318481624818</v>
      </c>
      <c r="BV24" s="59">
        <f t="shared" si="16"/>
        <v>0.28722547675129928</v>
      </c>
      <c r="BW24" s="59">
        <f t="shared" si="5"/>
        <v>0.26555065535283995</v>
      </c>
      <c r="BX24" s="59">
        <f t="shared" si="5"/>
        <v>1.1420001535082359E-2</v>
      </c>
      <c r="BY24" s="59">
        <f t="shared" si="5"/>
        <v>1.0254819863376938E-2</v>
      </c>
      <c r="BZ24" s="59">
        <f t="shared" si="5"/>
        <v>0.17033317941080234</v>
      </c>
      <c r="CA24" s="59">
        <f t="shared" si="5"/>
        <v>0.21996249410767443</v>
      </c>
      <c r="CB24" s="59">
        <f t="shared" si="5"/>
        <v>0.30874199358933968</v>
      </c>
      <c r="CC24" s="59">
        <f t="shared" si="5"/>
        <v>0.29940664520046201</v>
      </c>
      <c r="CD24" s="59">
        <f t="shared" si="5"/>
        <v>0.1613427994076562</v>
      </c>
      <c r="CE24" s="59">
        <f t="shared" si="5"/>
        <v>0.13806384579280581</v>
      </c>
      <c r="CF24" s="59">
        <f t="shared" si="5"/>
        <v>9.3353483888776907E-3</v>
      </c>
      <c r="CG24" s="59">
        <f t="shared" si="5"/>
        <v>0</v>
      </c>
      <c r="CH24" s="59">
        <f t="shared" si="5"/>
        <v>1.3736856140884303E-2</v>
      </c>
      <c r="CI24" s="122">
        <f t="shared" si="6"/>
        <v>1</v>
      </c>
      <c r="CK24" s="123" t="str">
        <f t="shared" si="7"/>
        <v>那珂市</v>
      </c>
      <c r="CL24" s="124">
        <f t="shared" si="17"/>
        <v>97.508219607896322</v>
      </c>
      <c r="CM24" s="65">
        <f t="shared" si="18"/>
        <v>0.29271378469193832</v>
      </c>
      <c r="CN24" s="66">
        <f t="shared" si="19"/>
        <v>90.149982209223992</v>
      </c>
      <c r="CO24" s="65">
        <f t="shared" si="20"/>
        <v>0.31660571971892892</v>
      </c>
      <c r="CP24" s="66">
        <f t="shared" si="8"/>
        <v>3.8768984917362026</v>
      </c>
      <c r="CQ24" s="65">
        <f t="shared" si="21"/>
        <v>0</v>
      </c>
      <c r="CR24" s="66">
        <f t="shared" si="9"/>
        <v>3.4813389069361258</v>
      </c>
      <c r="CS24" s="65">
        <f t="shared" si="22"/>
        <v>0</v>
      </c>
      <c r="CT24" s="66">
        <f t="shared" si="10"/>
        <v>57.825250226256571</v>
      </c>
      <c r="CU24" s="67">
        <f t="shared" si="23"/>
        <v>0.28944103025083451</v>
      </c>
      <c r="CV24" s="16"/>
      <c r="CW24" s="959">
        <f t="shared" si="24"/>
        <v>28.542000000000002</v>
      </c>
      <c r="CX24" s="962">
        <f>VLOOKUP($AX24&amp;"_"&amp;$CW$14,データシート1!$A:$BT,MATCH($CW$12&amp;"_"&amp;CX$20,データシート1!$A$1:$BT$1,0),0)</f>
        <v>28.542000000000002</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16.737000000000002</v>
      </c>
      <c r="DB24" s="962">
        <f>VLOOKUP($AX24&amp;"_"&amp;$CW$14,データシート1!$A:$BT,MATCH($CW$12&amp;"_"&amp;DB$20,データシート1!$A$1:$BT$1,0),0)</f>
        <v>4.1779999999999999</v>
      </c>
      <c r="DC24" s="962">
        <f>VLOOKUP($AX24&amp;"_"&amp;$CW$14,データシート1!$A:$BT,MATCH($CW$12&amp;"_"&amp;DC$20,データシート1!$A$1:$BT$1,0),0)</f>
        <v>0</v>
      </c>
      <c r="DD24" s="961">
        <f t="shared" si="11"/>
        <v>49.457000000000001</v>
      </c>
      <c r="DE24" s="16"/>
      <c r="DF24" s="125">
        <f>VLOOKUP($AX24&amp;"_"&amp;$DF$14,データシート1!$A:$BT,MATCH($DF$12&amp;"_"&amp;DF$20,データシート1!$A$1:$BT$1,0),0)</f>
        <v>5</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2</v>
      </c>
      <c r="DJ24" s="64">
        <f>VLOOKUP($AX24&amp;"_"&amp;$DF$14,データシート1!$A:$BT,MATCH($DF$12&amp;"_"&amp;DJ$20,データシート1!$A$1:$BT$1,0),0)</f>
        <v>1</v>
      </c>
      <c r="DK24" s="64">
        <f>VLOOKUP($AX24&amp;"_"&amp;$DF$14,データシート1!$A:$BT,MATCH($DF$12&amp;"_"&amp;DK$20,データシート1!$A$1:$BT$1,0),0)</f>
        <v>0</v>
      </c>
      <c r="DL24" s="68">
        <f t="shared" si="12"/>
        <v>8</v>
      </c>
      <c r="DM24" s="16"/>
      <c r="DN24" s="126">
        <f t="shared" si="26"/>
        <v>0.57999999999999996</v>
      </c>
      <c r="DO24" s="127">
        <f t="shared" si="27"/>
        <v>0</v>
      </c>
      <c r="DP24" s="127">
        <f t="shared" si="13"/>
        <v>0</v>
      </c>
      <c r="DQ24" s="127">
        <f t="shared" si="13"/>
        <v>0.34</v>
      </c>
      <c r="DR24" s="127">
        <f t="shared" si="13"/>
        <v>0.08</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08235</v>
      </c>
      <c r="AY25" s="18" t="str">
        <f>IF(IFERROR(比較地域マスタ!$Z10,"")=0,"",IFERROR(比較地域マスタ!$Z10,""))</f>
        <v>つくばみらい市</v>
      </c>
      <c r="BB25" s="110" t="str">
        <f t="shared" si="0"/>
        <v>08235</v>
      </c>
      <c r="BC25" s="1031" t="str">
        <f t="shared" si="0"/>
        <v>つくばみらい市</v>
      </c>
      <c r="BD25" s="34">
        <f t="shared" si="14"/>
        <v>897.38243729263206</v>
      </c>
      <c r="BE25" s="34">
        <f t="shared" si="15"/>
        <v>680.25742990562389</v>
      </c>
      <c r="BF25" s="34">
        <f>VLOOKUP($AX25&amp;"_"&amp;$BC$14,データシート1!$A:$BT,MATCH($BC$12&amp;"_"&amp;BF$20,データシート1!$A$1:$BT$1,0),0)</f>
        <v>671.5729400369537</v>
      </c>
      <c r="BG25" s="34">
        <f>VLOOKUP($AX25&amp;"_"&amp;$BC$14,データシート1!$A:$BT,MATCH($BC$12&amp;"_"&amp;BG$20,データシート1!$A$1:$BT$1,0),0)</f>
        <v>2.9914768326217329</v>
      </c>
      <c r="BH25" s="34">
        <f>VLOOKUP($AX25&amp;"_"&amp;$BC$14,データシート1!$A:$BT,MATCH($BC$12&amp;"_"&amp;BH$20,データシート1!$A$1:$BT$1,0),0)</f>
        <v>5.6930130360484883</v>
      </c>
      <c r="BI25" s="34">
        <f>VLOOKUP($AX25&amp;"_"&amp;$BC$14,データシート1!$A:$BT,MATCH($BC$12&amp;"_"&amp;BI$20,データシート1!$A$1:$BT$1,0),0)</f>
        <v>57.096586659290068</v>
      </c>
      <c r="BJ25" s="34">
        <f>VLOOKUP($AX25&amp;"_"&amp;$BC$14,データシート1!$A:$BT,MATCH($BC$12&amp;"_"&amp;BJ$20,データシート1!$A$1:$BT$1,0),0)</f>
        <v>69.602445394444871</v>
      </c>
      <c r="BK25" s="34">
        <f t="shared" si="1"/>
        <v>87.370458481268727</v>
      </c>
      <c r="BL25" s="34">
        <f t="shared" si="2"/>
        <v>84.306945343232655</v>
      </c>
      <c r="BM25" s="34">
        <f>VLOOKUP($AX25&amp;"_"&amp;$BC$14,データシート1!$A:$BT,MATCH($BC$12&amp;"_"&amp;BM$20,データシート1!$A$1:$BT$1,0),0)</f>
        <v>44.899046767526052</v>
      </c>
      <c r="BN25" s="34">
        <f>VLOOKUP($AX25&amp;"_"&amp;$BC$14,データシート1!$A:$BT,MATCH($BC$12&amp;"_"&amp;BN$20,データシート1!$A$1:$BT$1,0),0)</f>
        <v>39.407898575706611</v>
      </c>
      <c r="BO25" s="34">
        <f>VLOOKUP($AX25&amp;"_"&amp;$BC$14,データシート1!$A:$BT,MATCH($BC$12&amp;"_"&amp;BO$20,データシート1!$A$1:$BT$1,0),0)</f>
        <v>3.0635131380360701</v>
      </c>
      <c r="BP25" s="34">
        <f>VLOOKUP($AX25&amp;"_"&amp;$BC$14,データシート1!$A:$BT,MATCH($BC$12&amp;"_"&amp;BP$20,データシート1!$A$1:$BT$1,0),0)</f>
        <v>0</v>
      </c>
      <c r="BQ25" s="34">
        <f>VLOOKUP($AX25&amp;"_"&amp;$BC$14,データシート1!$A:$BT,MATCH($BC$12&amp;"_"&amp;BQ$20,データシート1!$A$1:$BT$1,0),0)</f>
        <v>3.0555168520044522</v>
      </c>
      <c r="BR25" s="35">
        <f t="shared" si="3"/>
        <v>897.38243729263206</v>
      </c>
      <c r="BT25" s="121" t="str">
        <f t="shared" si="4"/>
        <v>つくばみらい市</v>
      </c>
      <c r="BU25" s="33">
        <f t="shared" si="25"/>
        <v>897.38243729263206</v>
      </c>
      <c r="BV25" s="59">
        <f t="shared" si="16"/>
        <v>0.75804629290264935</v>
      </c>
      <c r="BW25" s="59">
        <f t="shared" si="5"/>
        <v>0.74836871341394107</v>
      </c>
      <c r="BX25" s="59">
        <f t="shared" si="5"/>
        <v>3.3335584788653791E-3</v>
      </c>
      <c r="BY25" s="59">
        <f t="shared" si="5"/>
        <v>6.3440210098429017E-3</v>
      </c>
      <c r="BZ25" s="59">
        <f t="shared" si="5"/>
        <v>6.362570102391156E-2</v>
      </c>
      <c r="CA25" s="59">
        <f t="shared" si="5"/>
        <v>7.7561630918956626E-2</v>
      </c>
      <c r="CB25" s="59">
        <f t="shared" si="5"/>
        <v>9.7361453545783669E-2</v>
      </c>
      <c r="CC25" s="59">
        <f t="shared" si="5"/>
        <v>9.3947621258984551E-2</v>
      </c>
      <c r="CD25" s="59">
        <f t="shared" si="5"/>
        <v>5.0033346878266008E-2</v>
      </c>
      <c r="CE25" s="59">
        <f t="shared" si="5"/>
        <v>4.3914274380718557E-2</v>
      </c>
      <c r="CF25" s="59">
        <f t="shared" si="5"/>
        <v>3.4138322867991156E-3</v>
      </c>
      <c r="CG25" s="59">
        <f t="shared" si="5"/>
        <v>0</v>
      </c>
      <c r="CH25" s="59">
        <f t="shared" si="5"/>
        <v>3.4049216086987702E-3</v>
      </c>
      <c r="CI25" s="122">
        <f t="shared" si="6"/>
        <v>1</v>
      </c>
      <c r="CK25" s="123" t="str">
        <f t="shared" si="7"/>
        <v>つくばみらい市</v>
      </c>
      <c r="CL25" s="124">
        <f t="shared" si="17"/>
        <v>680.25742990562389</v>
      </c>
      <c r="CM25" s="65">
        <f t="shared" si="18"/>
        <v>7.9931504765105799E-2</v>
      </c>
      <c r="CN25" s="66">
        <f t="shared" si="19"/>
        <v>671.5729400369537</v>
      </c>
      <c r="CO25" s="65">
        <f t="shared" si="20"/>
        <v>8.0965144302878017E-2</v>
      </c>
      <c r="CP25" s="66">
        <f t="shared" si="8"/>
        <v>2.9914768326217329</v>
      </c>
      <c r="CQ25" s="65">
        <f t="shared" si="21"/>
        <v>0</v>
      </c>
      <c r="CR25" s="66">
        <f t="shared" si="9"/>
        <v>5.6930130360484883</v>
      </c>
      <c r="CS25" s="65">
        <f t="shared" si="22"/>
        <v>0</v>
      </c>
      <c r="CT25" s="66">
        <f t="shared" si="10"/>
        <v>57.096586659290068</v>
      </c>
      <c r="CU25" s="67">
        <f t="shared" si="23"/>
        <v>0</v>
      </c>
      <c r="CV25" s="16"/>
      <c r="CW25" s="959">
        <f t="shared" si="24"/>
        <v>54.374000000000002</v>
      </c>
      <c r="CX25" s="962">
        <f>VLOOKUP($AX25&amp;"_"&amp;$CW$14,データシート1!$A:$BT,MATCH($CW$12&amp;"_"&amp;CX$20,データシート1!$A$1:$BT$1,0),0)</f>
        <v>54.374000000000002</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54.374000000000002</v>
      </c>
      <c r="DE25" s="16"/>
      <c r="DF25" s="125">
        <f>VLOOKUP($AX25&amp;"_"&amp;$DF$14,データシート1!$A:$BT,MATCH($DF$12&amp;"_"&amp;DF$20,データシート1!$A$1:$BT$1,0),0)</f>
        <v>3</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3</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15226</v>
      </c>
      <c r="AY26" s="18" t="str">
        <f>IF(IFERROR(比較地域マスタ!$Z11,"")=0,"",IFERROR(比較地域マスタ!$Z11,""))</f>
        <v>南魚沼市</v>
      </c>
      <c r="BB26" s="110" t="str">
        <f t="shared" si="0"/>
        <v>15226</v>
      </c>
      <c r="BC26" s="1031" t="str">
        <f t="shared" si="0"/>
        <v>南魚沼市</v>
      </c>
      <c r="BD26" s="34">
        <f t="shared" si="14"/>
        <v>416.59583523934316</v>
      </c>
      <c r="BE26" s="34">
        <f t="shared" si="15"/>
        <v>148.69008730708543</v>
      </c>
      <c r="BF26" s="34">
        <f>VLOOKUP($AX26&amp;"_"&amp;$BC$14,データシート1!$A:$BT,MATCH($BC$12&amp;"_"&amp;BF$20,データシート1!$A$1:$BT$1,0),0)</f>
        <v>84.618442746376914</v>
      </c>
      <c r="BG26" s="34">
        <f>VLOOKUP($AX26&amp;"_"&amp;$BC$14,データシート1!$A:$BT,MATCH($BC$12&amp;"_"&amp;BG$20,データシート1!$A$1:$BT$1,0),0)</f>
        <v>10.298690787093774</v>
      </c>
      <c r="BH26" s="34">
        <f>VLOOKUP($AX26&amp;"_"&amp;$BC$14,データシート1!$A:$BT,MATCH($BC$12&amp;"_"&amp;BH$20,データシート1!$A$1:$BT$1,0),0)</f>
        <v>53.772953773614752</v>
      </c>
      <c r="BI26" s="34">
        <f>VLOOKUP($AX26&amp;"_"&amp;$BC$14,データシート1!$A:$BT,MATCH($BC$12&amp;"_"&amp;BI$20,データシート1!$A$1:$BT$1,0),0)</f>
        <v>80.55185768948877</v>
      </c>
      <c r="BJ26" s="34">
        <f>VLOOKUP($AX26&amp;"_"&amp;$BC$14,データシート1!$A:$BT,MATCH($BC$12&amp;"_"&amp;BJ$20,データシート1!$A$1:$BT$1,0),0)</f>
        <v>69.519497429883543</v>
      </c>
      <c r="BK26" s="34">
        <f t="shared" si="1"/>
        <v>110.40323237716142</v>
      </c>
      <c r="BL26" s="34">
        <f t="shared" si="2"/>
        <v>107.21500437772443</v>
      </c>
      <c r="BM26" s="34">
        <f>VLOOKUP($AX26&amp;"_"&amp;$BC$14,データシート1!$A:$BT,MATCH($BC$12&amp;"_"&amp;BM$20,データシート1!$A$1:$BT$1,0),0)</f>
        <v>47.914968813148576</v>
      </c>
      <c r="BN26" s="34">
        <f>VLOOKUP($AX26&amp;"_"&amp;$BC$14,データシート1!$A:$BT,MATCH($BC$12&amp;"_"&amp;BN$20,データシート1!$A$1:$BT$1,0),0)</f>
        <v>59.30003556457585</v>
      </c>
      <c r="BO26" s="34">
        <f>VLOOKUP($AX26&amp;"_"&amp;$BC$14,データシート1!$A:$BT,MATCH($BC$12&amp;"_"&amp;BO$20,データシート1!$A$1:$BT$1,0),0)</f>
        <v>3.18822799943699</v>
      </c>
      <c r="BP26" s="34">
        <f>VLOOKUP($AX26&amp;"_"&amp;$BC$14,データシート1!$A:$BT,MATCH($BC$12&amp;"_"&amp;BP$20,データシート1!$A$1:$BT$1,0),0)</f>
        <v>0</v>
      </c>
      <c r="BQ26" s="34">
        <f>VLOOKUP($AX26&amp;"_"&amp;$BC$14,データシート1!$A:$BT,MATCH($BC$12&amp;"_"&amp;BQ$20,データシート1!$A$1:$BT$1,0),0)</f>
        <v>7.4311604357240002</v>
      </c>
      <c r="BR26" s="35">
        <f t="shared" si="3"/>
        <v>416.59583523934316</v>
      </c>
      <c r="BT26" s="121" t="str">
        <f t="shared" si="4"/>
        <v>南魚沼市</v>
      </c>
      <c r="BU26" s="33">
        <f t="shared" si="25"/>
        <v>416.59583523934316</v>
      </c>
      <c r="BV26" s="59">
        <f t="shared" si="16"/>
        <v>0.35691688377455771</v>
      </c>
      <c r="BW26" s="59">
        <f t="shared" si="5"/>
        <v>0.20311879185676884</v>
      </c>
      <c r="BX26" s="59">
        <f t="shared" si="5"/>
        <v>2.4721060356201009E-2</v>
      </c>
      <c r="BY26" s="59">
        <f t="shared" si="5"/>
        <v>0.12907703156158787</v>
      </c>
      <c r="BZ26" s="59">
        <f t="shared" si="5"/>
        <v>0.19335732831608846</v>
      </c>
      <c r="CA26" s="59">
        <f t="shared" si="5"/>
        <v>0.16687516184587664</v>
      </c>
      <c r="CB26" s="59">
        <f t="shared" si="5"/>
        <v>0.26501280867038052</v>
      </c>
      <c r="CC26" s="59">
        <f t="shared" si="5"/>
        <v>0.25735976048854914</v>
      </c>
      <c r="CD26" s="59">
        <f t="shared" si="5"/>
        <v>0.11501547725656068</v>
      </c>
      <c r="CE26" s="59">
        <f t="shared" si="5"/>
        <v>0.14234428323198844</v>
      </c>
      <c r="CF26" s="59">
        <f t="shared" si="5"/>
        <v>7.6530481818314032E-3</v>
      </c>
      <c r="CG26" s="59">
        <f t="shared" si="5"/>
        <v>0</v>
      </c>
      <c r="CH26" s="59">
        <f t="shared" si="5"/>
        <v>1.7837817393096693E-2</v>
      </c>
      <c r="CI26" s="122">
        <f t="shared" si="6"/>
        <v>1</v>
      </c>
      <c r="CK26" s="123" t="str">
        <f t="shared" si="7"/>
        <v>南魚沼市</v>
      </c>
      <c r="CL26" s="124">
        <f t="shared" si="17"/>
        <v>148.69008730708543</v>
      </c>
      <c r="CM26" s="65">
        <f t="shared" si="18"/>
        <v>0.60103535897070792</v>
      </c>
      <c r="CN26" s="66">
        <f t="shared" si="19"/>
        <v>84.618442746376914</v>
      </c>
      <c r="CO26" s="65">
        <f t="shared" si="20"/>
        <v>0.47282836579633342</v>
      </c>
      <c r="CP26" s="66">
        <f t="shared" si="8"/>
        <v>10.298690787093774</v>
      </c>
      <c r="CQ26" s="65">
        <f t="shared" si="21"/>
        <v>0</v>
      </c>
      <c r="CR26" s="66">
        <f t="shared" si="9"/>
        <v>53.772953773614752</v>
      </c>
      <c r="CS26" s="65">
        <f t="shared" si="22"/>
        <v>0.91789638723954425</v>
      </c>
      <c r="CT26" s="66">
        <f t="shared" si="10"/>
        <v>80.55185768948877</v>
      </c>
      <c r="CU26" s="67">
        <f t="shared" si="23"/>
        <v>0.34395234069959085</v>
      </c>
      <c r="CV26" s="16"/>
      <c r="CW26" s="959">
        <f t="shared" si="24"/>
        <v>89.367999999999995</v>
      </c>
      <c r="CX26" s="962">
        <f>VLOOKUP($AX26&amp;"_"&amp;$CW$14,データシート1!$A:$BT,MATCH($CW$12&amp;"_"&amp;CX$20,データシート1!$A$1:$BT$1,0),0)</f>
        <v>40.01</v>
      </c>
      <c r="CY26" s="962">
        <f>VLOOKUP($AX26&amp;"_"&amp;$CW$14,データシート1!$A:$BT,MATCH($CW$12&amp;"_"&amp;CY$20,データシート1!$A$1:$BT$1,0),0)</f>
        <v>0</v>
      </c>
      <c r="CZ26" s="962">
        <f>VLOOKUP($AX26&amp;"_"&amp;$CW$14,データシート1!$A:$BT,MATCH($CW$12&amp;"_"&amp;CZ$20,データシート1!$A$1:$BT$1,0),0)</f>
        <v>49.357999999999997</v>
      </c>
      <c r="DA26" s="962">
        <f>VLOOKUP($AX26&amp;"_"&amp;$CW$14,データシート1!$A:$BT,MATCH($CW$12&amp;"_"&amp;DA$20,データシート1!$A$1:$BT$1,0),0)</f>
        <v>27.706</v>
      </c>
      <c r="DB26" s="962">
        <f>VLOOKUP($AX26&amp;"_"&amp;$CW$14,データシート1!$A:$BT,MATCH($CW$12&amp;"_"&amp;DB$20,データシート1!$A$1:$BT$1,0),0)</f>
        <v>0</v>
      </c>
      <c r="DC26" s="962">
        <f>VLOOKUP($AX26&amp;"_"&amp;$CW$14,データシート1!$A:$BT,MATCH($CW$12&amp;"_"&amp;DC$20,データシート1!$A$1:$BT$1,0),0)</f>
        <v>0</v>
      </c>
      <c r="DD26" s="961">
        <f t="shared" si="11"/>
        <v>117.074</v>
      </c>
      <c r="DE26" s="16"/>
      <c r="DF26" s="125">
        <f>VLOOKUP($AX26&amp;"_"&amp;$DF$14,データシート1!$A:$BT,MATCH($DF$12&amp;"_"&amp;DF$20,データシート1!$A$1:$BT$1,0),0)</f>
        <v>2</v>
      </c>
      <c r="DG26" s="64">
        <f>VLOOKUP($AX26&amp;"_"&amp;$DF$14,データシート1!$A:$BT,MATCH($DF$12&amp;"_"&amp;DG$20,データシート1!$A$1:$BT$1,0),0)</f>
        <v>0</v>
      </c>
      <c r="DH26" s="64">
        <f>VLOOKUP($AX26&amp;"_"&amp;$DF$14,データシート1!$A:$BT,MATCH($DF$12&amp;"_"&amp;DH$20,データシート1!$A$1:$BT$1,0),0)</f>
        <v>5</v>
      </c>
      <c r="DI26" s="64">
        <f>VLOOKUP($AX26&amp;"_"&amp;$DF$14,データシート1!$A:$BT,MATCH($DF$12&amp;"_"&amp;DI$20,データシート1!$A$1:$BT$1,0),0)</f>
        <v>4</v>
      </c>
      <c r="DJ26" s="64">
        <f>VLOOKUP($AX26&amp;"_"&amp;$DF$14,データシート1!$A:$BT,MATCH($DF$12&amp;"_"&amp;DJ$20,データシート1!$A$1:$BT$1,0),0)</f>
        <v>0</v>
      </c>
      <c r="DK26" s="64">
        <f>VLOOKUP($AX26&amp;"_"&amp;$DF$14,データシート1!$A:$BT,MATCH($DF$12&amp;"_"&amp;DK$20,データシート1!$A$1:$BT$1,0),0)</f>
        <v>0</v>
      </c>
      <c r="DL26" s="68">
        <f t="shared" si="12"/>
        <v>11</v>
      </c>
      <c r="DM26" s="16"/>
      <c r="DN26" s="126">
        <f t="shared" si="26"/>
        <v>0.34</v>
      </c>
      <c r="DO26" s="127">
        <f t="shared" si="27"/>
        <v>0</v>
      </c>
      <c r="DP26" s="127">
        <f t="shared" si="13"/>
        <v>0.42</v>
      </c>
      <c r="DQ26" s="127">
        <f t="shared" si="13"/>
        <v>0.24</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44211</v>
      </c>
      <c r="AY27" s="18" t="str">
        <f>IF(IFERROR(比較地域マスタ!$Z12,"")=0,"",IFERROR(比較地域マスタ!$Z12,""))</f>
        <v>宇佐市</v>
      </c>
      <c r="BB27" s="110" t="str">
        <f t="shared" si="0"/>
        <v>44211</v>
      </c>
      <c r="BC27" s="1031" t="str">
        <f t="shared" si="0"/>
        <v>宇佐市</v>
      </c>
      <c r="BD27" s="34">
        <f t="shared" si="14"/>
        <v>919.05807476592327</v>
      </c>
      <c r="BE27" s="34">
        <f t="shared" si="15"/>
        <v>685.57834523157294</v>
      </c>
      <c r="BF27" s="34">
        <f>VLOOKUP($AX27&amp;"_"&amp;$BC$14,データシート1!$A:$BT,MATCH($BC$12&amp;"_"&amp;BF$20,データシート1!$A$1:$BT$1,0),0)</f>
        <v>643.63760675560695</v>
      </c>
      <c r="BG27" s="34">
        <f>VLOOKUP($AX27&amp;"_"&amp;$BC$14,データシート1!$A:$BT,MATCH($BC$12&amp;"_"&amp;BG$20,データシート1!$A$1:$BT$1,0),0)</f>
        <v>6.7050407238018765</v>
      </c>
      <c r="BH27" s="34">
        <f>VLOOKUP($AX27&amp;"_"&amp;$BC$14,データシート1!$A:$BT,MATCH($BC$12&amp;"_"&amp;BH$20,データシート1!$A$1:$BT$1,0),0)</f>
        <v>35.235697752164143</v>
      </c>
      <c r="BI27" s="34">
        <f>VLOOKUP($AX27&amp;"_"&amp;$BC$14,データシート1!$A:$BT,MATCH($BC$12&amp;"_"&amp;BI$20,データシート1!$A$1:$BT$1,0),0)</f>
        <v>57.372247018781927</v>
      </c>
      <c r="BJ27" s="34">
        <f>VLOOKUP($AX27&amp;"_"&amp;$BC$14,データシート1!$A:$BT,MATCH($BC$12&amp;"_"&amp;BJ$20,データシート1!$A$1:$BT$1,0),0)</f>
        <v>53.094194149018456</v>
      </c>
      <c r="BK27" s="34">
        <f t="shared" si="1"/>
        <v>114.67599701759003</v>
      </c>
      <c r="BL27" s="34">
        <f t="shared" si="2"/>
        <v>110.87703630381674</v>
      </c>
      <c r="BM27" s="34">
        <f>VLOOKUP($AX27&amp;"_"&amp;$BC$14,データシート1!$A:$BT,MATCH($BC$12&amp;"_"&amp;BM$20,データシート1!$A$1:$BT$1,0),0)</f>
        <v>50.196957598457381</v>
      </c>
      <c r="BN27" s="34">
        <f>VLOOKUP($AX27&amp;"_"&amp;$BC$14,データシート1!$A:$BT,MATCH($BC$12&amp;"_"&amp;BN$20,データシート1!$A$1:$BT$1,0),0)</f>
        <v>60.680078705359357</v>
      </c>
      <c r="BO27" s="34">
        <f>VLOOKUP($AX27&amp;"_"&amp;$BC$14,データシート1!$A:$BT,MATCH($BC$12&amp;"_"&amp;BO$20,データシート1!$A$1:$BT$1,0),0)</f>
        <v>3.1529037994615399</v>
      </c>
      <c r="BP27" s="34">
        <f>VLOOKUP($AX27&amp;"_"&amp;$BC$14,データシート1!$A:$BT,MATCH($BC$12&amp;"_"&amp;BP$20,データシート1!$A$1:$BT$1,0),0)</f>
        <v>0.64605691431176127</v>
      </c>
      <c r="BQ27" s="34">
        <f>VLOOKUP($AX27&amp;"_"&amp;$BC$14,データシート1!$A:$BT,MATCH($BC$12&amp;"_"&amp;BQ$20,データシート1!$A$1:$BT$1,0),0)</f>
        <v>8.3372913489599991</v>
      </c>
      <c r="BR27" s="35">
        <f t="shared" si="3"/>
        <v>919.05807476592327</v>
      </c>
      <c r="BT27" s="121" t="str">
        <f t="shared" si="4"/>
        <v>宇佐市</v>
      </c>
      <c r="BU27" s="33">
        <f t="shared" si="25"/>
        <v>919.05807476592327</v>
      </c>
      <c r="BV27" s="59">
        <f t="shared" si="16"/>
        <v>0.74595758859545869</v>
      </c>
      <c r="BW27" s="59">
        <f t="shared" si="5"/>
        <v>0.70032310735046455</v>
      </c>
      <c r="BX27" s="59">
        <f t="shared" si="5"/>
        <v>7.2955571665148542E-3</v>
      </c>
      <c r="BY27" s="59">
        <f t="shared" si="5"/>
        <v>3.8338924078479365E-2</v>
      </c>
      <c r="BZ27" s="59">
        <f t="shared" si="5"/>
        <v>6.2425050814546378E-2</v>
      </c>
      <c r="CA27" s="59">
        <f t="shared" si="5"/>
        <v>5.7770227591483946E-2</v>
      </c>
      <c r="CB27" s="59">
        <f t="shared" si="5"/>
        <v>0.12477557204075171</v>
      </c>
      <c r="CC27" s="59">
        <f t="shared" si="5"/>
        <v>0.12064203487038208</v>
      </c>
      <c r="CD27" s="59">
        <f t="shared" si="5"/>
        <v>5.4617829902905909E-2</v>
      </c>
      <c r="CE27" s="59">
        <f t="shared" si="5"/>
        <v>6.6024204967476172E-2</v>
      </c>
      <c r="CF27" s="59">
        <f t="shared" si="5"/>
        <v>3.4305816857814553E-3</v>
      </c>
      <c r="CG27" s="59">
        <f t="shared" si="5"/>
        <v>7.0295548458818209E-4</v>
      </c>
      <c r="CH27" s="59">
        <f t="shared" si="5"/>
        <v>9.0715609577593243E-3</v>
      </c>
      <c r="CI27" s="122">
        <f t="shared" si="6"/>
        <v>1</v>
      </c>
      <c r="CK27" s="123" t="str">
        <f t="shared" si="7"/>
        <v>宇佐市</v>
      </c>
      <c r="CL27" s="124">
        <f t="shared" si="17"/>
        <v>685.57834523157294</v>
      </c>
      <c r="CM27" s="65">
        <f t="shared" si="18"/>
        <v>6.7589649413952929E-2</v>
      </c>
      <c r="CN27" s="66">
        <f t="shared" si="19"/>
        <v>643.63760675560695</v>
      </c>
      <c r="CO27" s="65">
        <f t="shared" si="20"/>
        <v>7.1993928747539473E-2</v>
      </c>
      <c r="CP27" s="66">
        <f t="shared" si="8"/>
        <v>6.7050407238018765</v>
      </c>
      <c r="CQ27" s="65">
        <f t="shared" si="21"/>
        <v>0</v>
      </c>
      <c r="CR27" s="66">
        <f t="shared" si="9"/>
        <v>35.235697752164143</v>
      </c>
      <c r="CS27" s="65">
        <f t="shared" si="22"/>
        <v>0</v>
      </c>
      <c r="CT27" s="66">
        <f t="shared" si="10"/>
        <v>57.372247018781927</v>
      </c>
      <c r="CU27" s="67">
        <f t="shared" si="23"/>
        <v>0</v>
      </c>
      <c r="CV27" s="16"/>
      <c r="CW27" s="959">
        <f t="shared" si="24"/>
        <v>46.338000000000001</v>
      </c>
      <c r="CX27" s="962">
        <f>VLOOKUP($AX27&amp;"_"&amp;$CW$14,データシート1!$A:$BT,MATCH($CW$12&amp;"_"&amp;CX$20,データシート1!$A$1:$BT$1,0),0)</f>
        <v>46.338000000000001</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46.338000000000001</v>
      </c>
      <c r="DE27" s="16"/>
      <c r="DF27" s="125">
        <f>VLOOKUP($AX27&amp;"_"&amp;$DF$14,データシート1!$A:$BT,MATCH($DF$12&amp;"_"&amp;DF$20,データシート1!$A$1:$BT$1,0),0)</f>
        <v>8</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8</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02208</v>
      </c>
      <c r="AY28" s="18" t="str">
        <f>IF(IFERROR(比較地域マスタ!$Z13,"")=0,"",IFERROR(比較地域マスタ!$Z13,""))</f>
        <v>むつ市</v>
      </c>
      <c r="BB28" s="110" t="str">
        <f t="shared" si="0"/>
        <v>02208</v>
      </c>
      <c r="BC28" s="1031" t="str">
        <f t="shared" si="0"/>
        <v>むつ市</v>
      </c>
      <c r="BD28" s="34">
        <f t="shared" si="14"/>
        <v>386.40388800345164</v>
      </c>
      <c r="BE28" s="34">
        <f t="shared" si="15"/>
        <v>44.338057020872711</v>
      </c>
      <c r="BF28" s="34">
        <f>VLOOKUP($AX28&amp;"_"&amp;$BC$14,データシート1!$A:$BT,MATCH($BC$12&amp;"_"&amp;BF$20,データシート1!$A$1:$BT$1,0),0)</f>
        <v>18.354948744030619</v>
      </c>
      <c r="BG28" s="34">
        <f>VLOOKUP($AX28&amp;"_"&amp;$BC$14,データシート1!$A:$BT,MATCH($BC$12&amp;"_"&amp;BG$20,データシート1!$A$1:$BT$1,0),0)</f>
        <v>9.0979226036882146</v>
      </c>
      <c r="BH28" s="34">
        <f>VLOOKUP($AX28&amp;"_"&amp;$BC$14,データシート1!$A:$BT,MATCH($BC$12&amp;"_"&amp;BH$20,データシート1!$A$1:$BT$1,0),0)</f>
        <v>16.885185673153881</v>
      </c>
      <c r="BI28" s="34">
        <f>VLOOKUP($AX28&amp;"_"&amp;$BC$14,データシート1!$A:$BT,MATCH($BC$12&amp;"_"&amp;BI$20,データシート1!$A$1:$BT$1,0),0)</f>
        <v>78.378105725663502</v>
      </c>
      <c r="BJ28" s="34">
        <f>VLOOKUP($AX28&amp;"_"&amp;$BC$14,データシート1!$A:$BT,MATCH($BC$12&amp;"_"&amp;BJ$20,データシート1!$A$1:$BT$1,0),0)</f>
        <v>132.35443606678564</v>
      </c>
      <c r="BK28" s="34">
        <f t="shared" si="1"/>
        <v>122.62273302992637</v>
      </c>
      <c r="BL28" s="34">
        <f t="shared" si="2"/>
        <v>84.213501264131793</v>
      </c>
      <c r="BM28" s="34">
        <f>VLOOKUP($AX28&amp;"_"&amp;$BC$14,データシート1!$A:$BT,MATCH($BC$12&amp;"_"&amp;BM$20,データシート1!$A$1:$BT$1,0),0)</f>
        <v>44.447813725999829</v>
      </c>
      <c r="BN28" s="34">
        <f>VLOOKUP($AX28&amp;"_"&amp;$BC$14,データシート1!$A:$BT,MATCH($BC$12&amp;"_"&amp;BN$20,データシート1!$A$1:$BT$1,0),0)</f>
        <v>39.765687538131964</v>
      </c>
      <c r="BO28" s="34">
        <f>VLOOKUP($AX28&amp;"_"&amp;$BC$14,データシート1!$A:$BT,MATCH($BC$12&amp;"_"&amp;BO$20,データシート1!$A$1:$BT$1,0),0)</f>
        <v>3.2093641323148598</v>
      </c>
      <c r="BP28" s="34">
        <f>VLOOKUP($AX28&amp;"_"&amp;$BC$14,データシート1!$A:$BT,MATCH($BC$12&amp;"_"&amp;BP$20,データシート1!$A$1:$BT$1,0),0)</f>
        <v>35.19986763347972</v>
      </c>
      <c r="BQ28" s="34">
        <f>VLOOKUP($AX28&amp;"_"&amp;$BC$14,データシート1!$A:$BT,MATCH($BC$12&amp;"_"&amp;BQ$20,データシート1!$A$1:$BT$1,0),0)</f>
        <v>8.710556160203474</v>
      </c>
      <c r="BR28" s="35">
        <f t="shared" si="3"/>
        <v>386.40388800345164</v>
      </c>
      <c r="BT28" s="121" t="str">
        <f t="shared" si="4"/>
        <v>むつ市</v>
      </c>
      <c r="BU28" s="33">
        <f t="shared" si="25"/>
        <v>386.40388800345164</v>
      </c>
      <c r="BV28" s="59">
        <f t="shared" si="16"/>
        <v>0.11474536979937595</v>
      </c>
      <c r="BW28" s="59">
        <f t="shared" si="5"/>
        <v>4.7501977371062737E-2</v>
      </c>
      <c r="BX28" s="59">
        <f t="shared" si="5"/>
        <v>2.3545111439476369E-2</v>
      </c>
      <c r="BY28" s="59">
        <f t="shared" si="5"/>
        <v>4.3698280988836866E-2</v>
      </c>
      <c r="BZ28" s="59">
        <f t="shared" si="5"/>
        <v>0.20283984752493839</v>
      </c>
      <c r="CA28" s="59">
        <f t="shared" si="5"/>
        <v>0.34252873787233568</v>
      </c>
      <c r="CB28" s="59">
        <f t="shared" si="5"/>
        <v>0.31734342442442248</v>
      </c>
      <c r="CC28" s="59">
        <f t="shared" si="5"/>
        <v>0.21794165089606846</v>
      </c>
      <c r="CD28" s="59">
        <f t="shared" si="5"/>
        <v>0.11502941638517568</v>
      </c>
      <c r="CE28" s="59">
        <f t="shared" si="5"/>
        <v>0.10291223451089278</v>
      </c>
      <c r="CF28" s="59">
        <f t="shared" si="5"/>
        <v>8.3057242226459993E-3</v>
      </c>
      <c r="CG28" s="59">
        <f t="shared" si="5"/>
        <v>9.1096049305708041E-2</v>
      </c>
      <c r="CH28" s="59">
        <f t="shared" si="5"/>
        <v>2.2542620378927618E-2</v>
      </c>
      <c r="CI28" s="122">
        <f t="shared" si="6"/>
        <v>1</v>
      </c>
      <c r="CK28" s="123" t="str">
        <f t="shared" si="7"/>
        <v>むつ市</v>
      </c>
      <c r="CL28" s="124">
        <f t="shared" si="17"/>
        <v>44.338057020872711</v>
      </c>
      <c r="CM28" s="65">
        <f t="shared" si="18"/>
        <v>0</v>
      </c>
      <c r="CN28" s="66">
        <f t="shared" si="19"/>
        <v>18.354948744030619</v>
      </c>
      <c r="CO28" s="65">
        <f t="shared" si="20"/>
        <v>0</v>
      </c>
      <c r="CP28" s="66">
        <f t="shared" si="8"/>
        <v>9.0979226036882146</v>
      </c>
      <c r="CQ28" s="65">
        <f t="shared" si="21"/>
        <v>0</v>
      </c>
      <c r="CR28" s="66">
        <f t="shared" si="9"/>
        <v>16.885185673153881</v>
      </c>
      <c r="CS28" s="65">
        <f t="shared" si="22"/>
        <v>0</v>
      </c>
      <c r="CT28" s="66">
        <f t="shared" si="10"/>
        <v>78.378105725663502</v>
      </c>
      <c r="CU28" s="67">
        <f t="shared" si="23"/>
        <v>0.52191871213603136</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40.906999999999996</v>
      </c>
      <c r="DB28" s="962">
        <f>VLOOKUP($AX28&amp;"_"&amp;$CW$14,データシート1!$A:$BT,MATCH($CW$12&amp;"_"&amp;DB$20,データシート1!$A$1:$BT$1,0),0)</f>
        <v>0</v>
      </c>
      <c r="DC28" s="962">
        <f>VLOOKUP($AX28&amp;"_"&amp;$CW$14,データシート1!$A:$BT,MATCH($CW$12&amp;"_"&amp;DC$20,データシート1!$A$1:$BT$1,0),0)</f>
        <v>0</v>
      </c>
      <c r="DD28" s="961">
        <f t="shared" si="11"/>
        <v>40.906999999999996</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5</v>
      </c>
      <c r="DJ28" s="64">
        <f>VLOOKUP($AX28&amp;"_"&amp;$DF$14,データシート1!$A:$BT,MATCH($DF$12&amp;"_"&amp;DJ$20,データシート1!$A$1:$BT$1,0),0)</f>
        <v>0</v>
      </c>
      <c r="DK28" s="64">
        <f>VLOOKUP($AX28&amp;"_"&amp;$DF$14,データシート1!$A:$BT,MATCH($DF$12&amp;"_"&amp;DK$20,データシート1!$A$1:$BT$1,0),0)</f>
        <v>0</v>
      </c>
      <c r="DL28" s="68">
        <f t="shared" si="12"/>
        <v>5</v>
      </c>
      <c r="DM28" s="16"/>
      <c r="DN28" s="126">
        <f t="shared" si="26"/>
        <v>0</v>
      </c>
      <c r="DO28" s="127">
        <f t="shared" si="27"/>
        <v>0</v>
      </c>
      <c r="DP28" s="127">
        <f t="shared" si="13"/>
        <v>0</v>
      </c>
      <c r="DQ28" s="127">
        <f t="shared" si="13"/>
        <v>1</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11246</v>
      </c>
      <c r="AY29" s="18" t="str">
        <f>IF(IFERROR(比較地域マスタ!$Z14,"")=0,"",IFERROR(比較地域マスタ!$Z14,""))</f>
        <v>白岡市</v>
      </c>
      <c r="BB29" s="110" t="str">
        <f t="shared" si="0"/>
        <v>11246</v>
      </c>
      <c r="BC29" s="1031" t="str">
        <f t="shared" si="0"/>
        <v>白岡市</v>
      </c>
      <c r="BD29" s="34">
        <f t="shared" si="14"/>
        <v>205.57662730327584</v>
      </c>
      <c r="BE29" s="34">
        <f t="shared" si="15"/>
        <v>35.564535642344765</v>
      </c>
      <c r="BF29" s="34">
        <f>VLOOKUP($AX29&amp;"_"&amp;$BC$14,データシート1!$A:$BT,MATCH($BC$12&amp;"_"&amp;BF$20,データシート1!$A$1:$BT$1,0),0)</f>
        <v>29.568709852044819</v>
      </c>
      <c r="BG29" s="34">
        <f>VLOOKUP($AX29&amp;"_"&amp;$BC$14,データシート1!$A:$BT,MATCH($BC$12&amp;"_"&amp;BG$20,データシート1!$A$1:$BT$1,0),0)</f>
        <v>1.8009068150643717</v>
      </c>
      <c r="BH29" s="34">
        <f>VLOOKUP($AX29&amp;"_"&amp;$BC$14,データシート1!$A:$BT,MATCH($BC$12&amp;"_"&amp;BH$20,データシート1!$A$1:$BT$1,0),0)</f>
        <v>4.1949189752355736</v>
      </c>
      <c r="BI29" s="34">
        <f>VLOOKUP($AX29&amp;"_"&amp;$BC$14,データシート1!$A:$BT,MATCH($BC$12&amp;"_"&amp;BI$20,データシート1!$A$1:$BT$1,0),0)</f>
        <v>46.005397798065992</v>
      </c>
      <c r="BJ29" s="34">
        <f>VLOOKUP($AX29&amp;"_"&amp;$BC$14,データシート1!$A:$BT,MATCH($BC$12&amp;"_"&amp;BJ$20,データシート1!$A$1:$BT$1,0),0)</f>
        <v>55.787173700180325</v>
      </c>
      <c r="BK29" s="34">
        <f t="shared" si="1"/>
        <v>60.985287343856378</v>
      </c>
      <c r="BL29" s="34">
        <f t="shared" si="2"/>
        <v>57.907994848474516</v>
      </c>
      <c r="BM29" s="34">
        <f>VLOOKUP($AX29&amp;"_"&amp;$BC$14,データシート1!$A:$BT,MATCH($BC$12&amp;"_"&amp;BM$20,データシート1!$A$1:$BT$1,0),0)</f>
        <v>36.133980849445962</v>
      </c>
      <c r="BN29" s="34">
        <f>VLOOKUP($AX29&amp;"_"&amp;$BC$14,データシート1!$A:$BT,MATCH($BC$12&amp;"_"&amp;BN$20,データシート1!$A$1:$BT$1,0),0)</f>
        <v>21.774013999028558</v>
      </c>
      <c r="BO29" s="34">
        <f>VLOOKUP($AX29&amp;"_"&amp;$BC$14,データシート1!$A:$BT,MATCH($BC$12&amp;"_"&amp;BO$20,データシート1!$A$1:$BT$1,0),0)</f>
        <v>3.0772924953818599</v>
      </c>
      <c r="BP29" s="34">
        <f>VLOOKUP($AX29&amp;"_"&amp;$BC$14,データシート1!$A:$BT,MATCH($BC$12&amp;"_"&amp;BP$20,データシート1!$A$1:$BT$1,0),0)</f>
        <v>0</v>
      </c>
      <c r="BQ29" s="34">
        <f>VLOOKUP($AX29&amp;"_"&amp;$BC$14,データシート1!$A:$BT,MATCH($BC$12&amp;"_"&amp;BQ$20,データシート1!$A$1:$BT$1,0),0)</f>
        <v>7.2342328188283922</v>
      </c>
      <c r="BR29" s="35">
        <f t="shared" si="3"/>
        <v>205.57662730327584</v>
      </c>
      <c r="BT29" s="121" t="str">
        <f t="shared" si="4"/>
        <v>白岡市</v>
      </c>
      <c r="BU29" s="33">
        <f t="shared" si="25"/>
        <v>205.57662730327584</v>
      </c>
      <c r="BV29" s="59">
        <f t="shared" si="16"/>
        <v>0.17299892555333332</v>
      </c>
      <c r="BW29" s="59">
        <f t="shared" si="5"/>
        <v>0.14383303316103019</v>
      </c>
      <c r="BX29" s="59">
        <f t="shared" si="5"/>
        <v>8.7602702636403965E-3</v>
      </c>
      <c r="BY29" s="59">
        <f t="shared" si="5"/>
        <v>2.0405622128662718E-2</v>
      </c>
      <c r="BZ29" s="59">
        <f t="shared" si="5"/>
        <v>0.22378710265635776</v>
      </c>
      <c r="CA29" s="59">
        <f t="shared" si="5"/>
        <v>0.27136924285600128</v>
      </c>
      <c r="CB29" s="59">
        <f t="shared" si="5"/>
        <v>0.29665477123470924</v>
      </c>
      <c r="CC29" s="59">
        <f t="shared" si="5"/>
        <v>0.28168569359320234</v>
      </c>
      <c r="CD29" s="59">
        <f t="shared" si="5"/>
        <v>0.17576891557880991</v>
      </c>
      <c r="CE29" s="59">
        <f t="shared" si="5"/>
        <v>0.10591677801439245</v>
      </c>
      <c r="CF29" s="59">
        <f t="shared" si="5"/>
        <v>1.4969077641506883E-2</v>
      </c>
      <c r="CG29" s="59">
        <f t="shared" si="5"/>
        <v>0</v>
      </c>
      <c r="CH29" s="59">
        <f t="shared" si="5"/>
        <v>3.5189957699598449E-2</v>
      </c>
      <c r="CI29" s="122">
        <f t="shared" si="6"/>
        <v>1</v>
      </c>
      <c r="CK29" s="123" t="str">
        <f t="shared" si="7"/>
        <v>白岡市</v>
      </c>
      <c r="CL29" s="124">
        <f t="shared" si="17"/>
        <v>35.564535642344765</v>
      </c>
      <c r="CM29" s="65">
        <f t="shared" si="18"/>
        <v>1</v>
      </c>
      <c r="CN29" s="66">
        <f t="shared" si="19"/>
        <v>29.568709852044819</v>
      </c>
      <c r="CO29" s="65">
        <f t="shared" si="20"/>
        <v>1</v>
      </c>
      <c r="CP29" s="66">
        <f t="shared" si="8"/>
        <v>1.8009068150643717</v>
      </c>
      <c r="CQ29" s="65">
        <f t="shared" si="21"/>
        <v>0</v>
      </c>
      <c r="CR29" s="66">
        <f t="shared" si="9"/>
        <v>4.1949189752355736</v>
      </c>
      <c r="CS29" s="65">
        <f t="shared" si="22"/>
        <v>0</v>
      </c>
      <c r="CT29" s="66">
        <f t="shared" si="10"/>
        <v>46.005397798065992</v>
      </c>
      <c r="CU29" s="67">
        <f t="shared" si="23"/>
        <v>0.36124021952699303</v>
      </c>
      <c r="CV29" s="16"/>
      <c r="CW29" s="959">
        <f t="shared" si="24"/>
        <v>54.226999999999997</v>
      </c>
      <c r="CX29" s="962">
        <f>VLOOKUP($AX29&amp;"_"&amp;$CW$14,データシート1!$A:$BT,MATCH($CW$12&amp;"_"&amp;CX$20,データシート1!$A$1:$BT$1,0),0)</f>
        <v>54.226999999999997</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16.619</v>
      </c>
      <c r="DB29" s="962">
        <f>VLOOKUP($AX29&amp;"_"&amp;$CW$14,データシート1!$A:$BT,MATCH($CW$12&amp;"_"&amp;DB$20,データシート1!$A$1:$BT$1,0),0)</f>
        <v>0</v>
      </c>
      <c r="DC29" s="962">
        <f>VLOOKUP($AX29&amp;"_"&amp;$CW$14,データシート1!$A:$BT,MATCH($CW$12&amp;"_"&amp;DC$20,データシート1!$A$1:$BT$1,0),0)</f>
        <v>0</v>
      </c>
      <c r="DD29" s="961">
        <f t="shared" si="11"/>
        <v>70.846000000000004</v>
      </c>
      <c r="DE29" s="16"/>
      <c r="DF29" s="125">
        <f>VLOOKUP($AX29&amp;"_"&amp;$DF$14,データシート1!$A:$BT,MATCH($DF$12&amp;"_"&amp;DF$20,データシート1!$A$1:$BT$1,0),0)</f>
        <v>6</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1</v>
      </c>
      <c r="DJ29" s="64">
        <f>VLOOKUP($AX29&amp;"_"&amp;$DF$14,データシート1!$A:$BT,MATCH($DF$12&amp;"_"&amp;DJ$20,データシート1!$A$1:$BT$1,0),0)</f>
        <v>0</v>
      </c>
      <c r="DK29" s="64">
        <f>VLOOKUP($AX29&amp;"_"&amp;$DF$14,データシート1!$A:$BT,MATCH($DF$12&amp;"_"&amp;DK$20,データシート1!$A$1:$BT$1,0),0)</f>
        <v>0</v>
      </c>
      <c r="DL29" s="68">
        <f t="shared" si="12"/>
        <v>7</v>
      </c>
      <c r="DM29" s="16"/>
      <c r="DN29" s="126">
        <f t="shared" si="26"/>
        <v>0.77</v>
      </c>
      <c r="DO29" s="127">
        <f t="shared" si="27"/>
        <v>0</v>
      </c>
      <c r="DP29" s="127">
        <f t="shared" si="13"/>
        <v>0</v>
      </c>
      <c r="DQ29" s="127">
        <f t="shared" si="13"/>
        <v>0.23</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34302</v>
      </c>
      <c r="AY30" s="18" t="str">
        <f>IF(IFERROR(比較地域マスタ!$Z15,"")=0,"",IFERROR(比較地域マスタ!$Z15,""))</f>
        <v>府中町</v>
      </c>
      <c r="BB30" s="110" t="str">
        <f t="shared" si="0"/>
        <v>34302</v>
      </c>
      <c r="BC30" s="1031" t="str">
        <f t="shared" si="0"/>
        <v>府中町</v>
      </c>
      <c r="BD30" s="34">
        <f t="shared" si="14"/>
        <v>1734.9269353322372</v>
      </c>
      <c r="BE30" s="34">
        <f t="shared" si="15"/>
        <v>1551.670424850359</v>
      </c>
      <c r="BF30" s="34">
        <f>VLOOKUP($AX30&amp;"_"&amp;$BC$14,データシート1!$A:$BT,MATCH($BC$12&amp;"_"&amp;BF$20,データシート1!$A$1:$BT$1,0),0)</f>
        <v>1549.8763340656292</v>
      </c>
      <c r="BG30" s="34">
        <f>VLOOKUP($AX30&amp;"_"&amp;$BC$14,データシート1!$A:$BT,MATCH($BC$12&amp;"_"&amp;BG$20,データシート1!$A$1:$BT$1,0),0)</f>
        <v>1.7697249520226062</v>
      </c>
      <c r="BH30" s="34">
        <f>VLOOKUP($AX30&amp;"_"&amp;$BC$14,データシート1!$A:$BT,MATCH($BC$12&amp;"_"&amp;BH$20,データシート1!$A$1:$BT$1,0),0)</f>
        <v>2.4365832707142328E-2</v>
      </c>
      <c r="BI30" s="34">
        <f>VLOOKUP($AX30&amp;"_"&amp;$BC$14,データシート1!$A:$BT,MATCH($BC$12&amp;"_"&amp;BI$20,データシート1!$A$1:$BT$1,0),0)</f>
        <v>61.27537302736426</v>
      </c>
      <c r="BJ30" s="34">
        <f>VLOOKUP($AX30&amp;"_"&amp;$BC$14,データシート1!$A:$BT,MATCH($BC$12&amp;"_"&amp;BJ$20,データシート1!$A$1:$BT$1,0),0)</f>
        <v>69.127833242765732</v>
      </c>
      <c r="BK30" s="34">
        <f t="shared" si="1"/>
        <v>47.022355617292867</v>
      </c>
      <c r="BL30" s="34">
        <f t="shared" si="2"/>
        <v>43.931634087209595</v>
      </c>
      <c r="BM30" s="34">
        <f>VLOOKUP($AX30&amp;"_"&amp;$BC$14,データシート1!$A:$BT,MATCH($BC$12&amp;"_"&amp;BM$20,データシート1!$A$1:$BT$1,0),0)</f>
        <v>30.925772972552974</v>
      </c>
      <c r="BN30" s="34">
        <f>VLOOKUP($AX30&amp;"_"&amp;$BC$14,データシート1!$A:$BT,MATCH($BC$12&amp;"_"&amp;BN$20,データシート1!$A$1:$BT$1,0),0)</f>
        <v>13.005861114656621</v>
      </c>
      <c r="BO30" s="34">
        <f>VLOOKUP($AX30&amp;"_"&amp;$BC$14,データシート1!$A:$BT,MATCH($BC$12&amp;"_"&amp;BO$20,データシート1!$A$1:$BT$1,0),0)</f>
        <v>3.09072153008327</v>
      </c>
      <c r="BP30" s="34">
        <f>VLOOKUP($AX30&amp;"_"&amp;$BC$14,データシート1!$A:$BT,MATCH($BC$12&amp;"_"&amp;BP$20,データシート1!$A$1:$BT$1,0),0)</f>
        <v>0</v>
      </c>
      <c r="BQ30" s="34">
        <f>VLOOKUP($AX30&amp;"_"&amp;$BC$14,データシート1!$A:$BT,MATCH($BC$12&amp;"_"&amp;BQ$20,データシート1!$A$1:$BT$1,0),0)</f>
        <v>5.8309485944553359</v>
      </c>
      <c r="BR30" s="35">
        <f t="shared" si="3"/>
        <v>1734.9269353322372</v>
      </c>
      <c r="BT30" s="121" t="str">
        <f t="shared" si="4"/>
        <v>府中町</v>
      </c>
      <c r="BU30" s="33">
        <f t="shared" si="25"/>
        <v>1734.9269353322372</v>
      </c>
      <c r="BV30" s="59">
        <f t="shared" si="16"/>
        <v>0.89437220280012275</v>
      </c>
      <c r="BW30" s="59">
        <f t="shared" si="5"/>
        <v>0.89333810116264578</v>
      </c>
      <c r="BX30" s="59">
        <f t="shared" si="5"/>
        <v>1.0200573384283212E-3</v>
      </c>
      <c r="BY30" s="59">
        <f t="shared" si="5"/>
        <v>1.4044299048522346E-5</v>
      </c>
      <c r="BZ30" s="59">
        <f t="shared" si="5"/>
        <v>3.531870523160105E-2</v>
      </c>
      <c r="CA30" s="59">
        <f t="shared" si="5"/>
        <v>3.9844809504630693E-2</v>
      </c>
      <c r="CB30" s="59">
        <f t="shared" si="5"/>
        <v>2.7103363640087887E-2</v>
      </c>
      <c r="CC30" s="59">
        <f t="shared" si="5"/>
        <v>2.5321892923863516E-2</v>
      </c>
      <c r="CD30" s="59">
        <f t="shared" si="5"/>
        <v>1.7825403677089555E-2</v>
      </c>
      <c r="CE30" s="59">
        <f t="shared" si="5"/>
        <v>7.4964892467739618E-3</v>
      </c>
      <c r="CF30" s="59">
        <f t="shared" si="5"/>
        <v>1.7814707162243689E-3</v>
      </c>
      <c r="CG30" s="59">
        <f t="shared" si="5"/>
        <v>0</v>
      </c>
      <c r="CH30" s="59">
        <f t="shared" si="5"/>
        <v>3.3609188235576696E-3</v>
      </c>
      <c r="CI30" s="122">
        <f t="shared" si="6"/>
        <v>1</v>
      </c>
      <c r="CK30" s="123" t="str">
        <f t="shared" si="7"/>
        <v>府中町</v>
      </c>
      <c r="CL30" s="124">
        <f t="shared" si="17"/>
        <v>1551.670424850359</v>
      </c>
      <c r="CM30" s="65">
        <f t="shared" si="18"/>
        <v>0.33156461047429947</v>
      </c>
      <c r="CN30" s="66">
        <f t="shared" si="19"/>
        <v>1549.8763340656292</v>
      </c>
      <c r="CO30" s="65">
        <f t="shared" si="20"/>
        <v>0.33194841981387047</v>
      </c>
      <c r="CP30" s="66">
        <f t="shared" si="8"/>
        <v>1.7697249520226062</v>
      </c>
      <c r="CQ30" s="65">
        <f t="shared" si="21"/>
        <v>0</v>
      </c>
      <c r="CR30" s="66">
        <f t="shared" si="9"/>
        <v>2.4365832707142328E-2</v>
      </c>
      <c r="CS30" s="65">
        <f t="shared" si="22"/>
        <v>0</v>
      </c>
      <c r="CT30" s="66">
        <f t="shared" si="10"/>
        <v>61.27537302736426</v>
      </c>
      <c r="CU30" s="67">
        <f t="shared" si="23"/>
        <v>0.15136586758693391</v>
      </c>
      <c r="CV30" s="16"/>
      <c r="CW30" s="959">
        <f t="shared" si="24"/>
        <v>514.47900000000004</v>
      </c>
      <c r="CX30" s="962">
        <f>VLOOKUP($AX30&amp;"_"&amp;$CW$14,データシート1!$A:$BT,MATCH($CW$12&amp;"_"&amp;CX$20,データシート1!$A$1:$BT$1,0),0)</f>
        <v>514.47900000000004</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9.2750000000000004</v>
      </c>
      <c r="DB30" s="962">
        <f>VLOOKUP($AX30&amp;"_"&amp;$CW$14,データシート1!$A:$BT,MATCH($CW$12&amp;"_"&amp;DB$20,データシート1!$A$1:$BT$1,0),0)</f>
        <v>0</v>
      </c>
      <c r="DC30" s="962">
        <f>VLOOKUP($AX30&amp;"_"&amp;$CW$14,データシート1!$A:$BT,MATCH($CW$12&amp;"_"&amp;DC$20,データシート1!$A$1:$BT$1,0),0)</f>
        <v>0</v>
      </c>
      <c r="DD30" s="961">
        <f t="shared" si="11"/>
        <v>523.75400000000002</v>
      </c>
      <c r="DE30" s="16"/>
      <c r="DF30" s="125">
        <f>VLOOKUP($AX30&amp;"_"&amp;$DF$14,データシート1!$A:$BT,MATCH($DF$12&amp;"_"&amp;DF$20,データシート1!$A$1:$BT$1,0),0)</f>
        <v>3</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2</v>
      </c>
      <c r="DJ30" s="64">
        <f>VLOOKUP($AX30&amp;"_"&amp;$DF$14,データシート1!$A:$BT,MATCH($DF$12&amp;"_"&amp;DJ$20,データシート1!$A$1:$BT$1,0),0)</f>
        <v>0</v>
      </c>
      <c r="DK30" s="64">
        <f>VLOOKUP($AX30&amp;"_"&amp;$DF$14,データシート1!$A:$BT,MATCH($DF$12&amp;"_"&amp;DK$20,データシート1!$A$1:$BT$1,0),0)</f>
        <v>0</v>
      </c>
      <c r="DL30" s="68">
        <f t="shared" si="12"/>
        <v>5</v>
      </c>
      <c r="DM30" s="16"/>
      <c r="DN30" s="126">
        <f t="shared" si="26"/>
        <v>0.98</v>
      </c>
      <c r="DO30" s="127">
        <f t="shared" si="27"/>
        <v>0</v>
      </c>
      <c r="DP30" s="127">
        <f t="shared" si="13"/>
        <v>0</v>
      </c>
      <c r="DQ30" s="127">
        <f t="shared" si="13"/>
        <v>0.02</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04216</v>
      </c>
      <c r="AY31" s="18" t="str">
        <f>IF(IFERROR(比較地域マスタ!$Z16,"")=0,"",IFERROR(比較地域マスタ!$Z16,""))</f>
        <v>富谷市</v>
      </c>
      <c r="BB31" s="110" t="str">
        <f t="shared" si="0"/>
        <v>04216</v>
      </c>
      <c r="BC31" s="1031" t="str">
        <f t="shared" si="0"/>
        <v>富谷市</v>
      </c>
      <c r="BD31" s="34">
        <f t="shared" si="14"/>
        <v>197.46373694054029</v>
      </c>
      <c r="BE31" s="34">
        <f t="shared" si="15"/>
        <v>25.515579256592538</v>
      </c>
      <c r="BF31" s="34">
        <f>VLOOKUP($AX31&amp;"_"&amp;$BC$14,データシート1!$A:$BT,MATCH($BC$12&amp;"_"&amp;BF$20,データシート1!$A$1:$BT$1,0),0)</f>
        <v>22.085119131994968</v>
      </c>
      <c r="BG31" s="34">
        <f>VLOOKUP($AX31&amp;"_"&amp;$BC$14,データシート1!$A:$BT,MATCH($BC$12&amp;"_"&amp;BG$20,データシート1!$A$1:$BT$1,0),0)</f>
        <v>2.9843553816311599</v>
      </c>
      <c r="BH31" s="34">
        <f>VLOOKUP($AX31&amp;"_"&amp;$BC$14,データシート1!$A:$BT,MATCH($BC$12&amp;"_"&amp;BH$20,データシート1!$A$1:$BT$1,0),0)</f>
        <v>0.44610474296640967</v>
      </c>
      <c r="BI31" s="34">
        <f>VLOOKUP($AX31&amp;"_"&amp;$BC$14,データシート1!$A:$BT,MATCH($BC$12&amp;"_"&amp;BI$20,データシート1!$A$1:$BT$1,0),0)</f>
        <v>49.439007011176045</v>
      </c>
      <c r="BJ31" s="34">
        <f>VLOOKUP($AX31&amp;"_"&amp;$BC$14,データシート1!$A:$BT,MATCH($BC$12&amp;"_"&amp;BJ$20,データシート1!$A$1:$BT$1,0),0)</f>
        <v>57.553876205035245</v>
      </c>
      <c r="BK31" s="34">
        <f t="shared" si="1"/>
        <v>64.955274467736473</v>
      </c>
      <c r="BL31" s="34">
        <f t="shared" si="2"/>
        <v>61.890301652015467</v>
      </c>
      <c r="BM31" s="34">
        <f>VLOOKUP($AX31&amp;"_"&amp;$BC$14,データシート1!$A:$BT,MATCH($BC$12&amp;"_"&amp;BM$20,データシート1!$A$1:$BT$1,0),0)</f>
        <v>42.77879512661972</v>
      </c>
      <c r="BN31" s="34">
        <f>VLOOKUP($AX31&amp;"_"&amp;$BC$14,データシート1!$A:$BT,MATCH($BC$12&amp;"_"&amp;BN$20,データシート1!$A$1:$BT$1,0),0)</f>
        <v>19.111506525395743</v>
      </c>
      <c r="BO31" s="34">
        <f>VLOOKUP($AX31&amp;"_"&amp;$BC$14,データシート1!$A:$BT,MATCH($BC$12&amp;"_"&amp;BO$20,データシート1!$A$1:$BT$1,0),0)</f>
        <v>3.0649728157210001</v>
      </c>
      <c r="BP31" s="34">
        <f>VLOOKUP($AX31&amp;"_"&amp;$BC$14,データシート1!$A:$BT,MATCH($BC$12&amp;"_"&amp;BP$20,データシート1!$A$1:$BT$1,0),0)</f>
        <v>0</v>
      </c>
      <c r="BQ31" s="34">
        <f>VLOOKUP($AX31&amp;"_"&amp;$BC$14,データシート1!$A:$BT,MATCH($BC$12&amp;"_"&amp;BQ$20,データシート1!$A$1:$BT$1,0),0)</f>
        <v>0</v>
      </c>
      <c r="BR31" s="35">
        <f t="shared" si="3"/>
        <v>197.46373694054029</v>
      </c>
      <c r="BT31" s="121" t="str">
        <f t="shared" si="4"/>
        <v>富谷市</v>
      </c>
      <c r="BU31" s="33">
        <f t="shared" si="25"/>
        <v>197.46373694054029</v>
      </c>
      <c r="BV31" s="59">
        <f t="shared" si="16"/>
        <v>0.12921653186516832</v>
      </c>
      <c r="BW31" s="59">
        <f t="shared" si="5"/>
        <v>0.11184392372076488</v>
      </c>
      <c r="BX31" s="59">
        <f t="shared" si="5"/>
        <v>1.5113435144447815E-2</v>
      </c>
      <c r="BY31" s="59">
        <f t="shared" si="5"/>
        <v>2.2591729999556294E-3</v>
      </c>
      <c r="BZ31" s="59">
        <f t="shared" si="5"/>
        <v>0.25037005668571427</v>
      </c>
      <c r="CA31" s="59">
        <f t="shared" si="5"/>
        <v>0.29146554753172582</v>
      </c>
      <c r="CB31" s="59">
        <f t="shared" si="5"/>
        <v>0.32894786391739167</v>
      </c>
      <c r="CC31" s="59">
        <f t="shared" si="5"/>
        <v>0.31342616427162873</v>
      </c>
      <c r="CD31" s="59">
        <f t="shared" si="5"/>
        <v>0.21664127190857907</v>
      </c>
      <c r="CE31" s="59">
        <f t="shared" si="5"/>
        <v>9.6784892363049657E-2</v>
      </c>
      <c r="CF31" s="59">
        <f t="shared" si="5"/>
        <v>1.5521699645762888E-2</v>
      </c>
      <c r="CG31" s="59">
        <f t="shared" si="5"/>
        <v>0</v>
      </c>
      <c r="CH31" s="59">
        <f t="shared" si="5"/>
        <v>0</v>
      </c>
      <c r="CI31" s="122">
        <f t="shared" si="6"/>
        <v>1</v>
      </c>
      <c r="CK31" s="123" t="str">
        <f t="shared" si="7"/>
        <v>富谷市</v>
      </c>
      <c r="CL31" s="124">
        <f t="shared" si="17"/>
        <v>25.515579256592538</v>
      </c>
      <c r="CM31" s="65">
        <f t="shared" si="18"/>
        <v>0.22895815694603855</v>
      </c>
      <c r="CN31" s="66">
        <f t="shared" si="19"/>
        <v>22.085119131994968</v>
      </c>
      <c r="CO31" s="65">
        <f t="shared" si="20"/>
        <v>0.2645220052961646</v>
      </c>
      <c r="CP31" s="66">
        <f t="shared" si="8"/>
        <v>2.9843553816311599</v>
      </c>
      <c r="CQ31" s="65">
        <f t="shared" si="21"/>
        <v>0</v>
      </c>
      <c r="CR31" s="66">
        <f t="shared" si="9"/>
        <v>0.44610474296640967</v>
      </c>
      <c r="CS31" s="65">
        <f t="shared" si="22"/>
        <v>0</v>
      </c>
      <c r="CT31" s="66">
        <f t="shared" si="10"/>
        <v>49.439007011176045</v>
      </c>
      <c r="CU31" s="67">
        <f t="shared" si="23"/>
        <v>1.5756788962688943E-2</v>
      </c>
      <c r="CV31" s="16"/>
      <c r="CW31" s="959">
        <f t="shared" si="24"/>
        <v>5.8419999999999996</v>
      </c>
      <c r="CX31" s="962">
        <f>VLOOKUP($AX31&amp;"_"&amp;$CW$14,データシート1!$A:$BT,MATCH($CW$12&amp;"_"&amp;CX$20,データシート1!$A$1:$BT$1,0),0)</f>
        <v>5.8419999999999996</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0.77900000000000003</v>
      </c>
      <c r="DB31" s="962">
        <f>VLOOKUP($AX31&amp;"_"&amp;$CW$14,データシート1!$A:$BT,MATCH($CW$12&amp;"_"&amp;DB$20,データシート1!$A$1:$BT$1,0),0)</f>
        <v>0</v>
      </c>
      <c r="DC31" s="962">
        <f>VLOOKUP($AX31&amp;"_"&amp;$CW$14,データシート1!$A:$BT,MATCH($CW$12&amp;"_"&amp;DC$20,データシート1!$A$1:$BT$1,0),0)</f>
        <v>0</v>
      </c>
      <c r="DD31" s="961">
        <f t="shared" si="11"/>
        <v>6.6209999999999996</v>
      </c>
      <c r="DE31" s="16"/>
      <c r="DF31" s="125">
        <f>VLOOKUP($AX31&amp;"_"&amp;$DF$14,データシート1!$A:$BT,MATCH($DF$12&amp;"_"&amp;DF$20,データシート1!$A$1:$BT$1,0),0)</f>
        <v>2</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1</v>
      </c>
      <c r="DJ31" s="64">
        <f>VLOOKUP($AX31&amp;"_"&amp;$DF$14,データシート1!$A:$BT,MATCH($DF$12&amp;"_"&amp;DJ$20,データシート1!$A$1:$BT$1,0),0)</f>
        <v>0</v>
      </c>
      <c r="DK31" s="64">
        <f>VLOOKUP($AX31&amp;"_"&amp;$DF$14,データシート1!$A:$BT,MATCH($DF$12&amp;"_"&amp;DK$20,データシート1!$A$1:$BT$1,0),0)</f>
        <v>0</v>
      </c>
      <c r="DL31" s="68">
        <f t="shared" si="12"/>
        <v>3</v>
      </c>
      <c r="DM31" s="16"/>
      <c r="DN31" s="126">
        <f t="shared" si="26"/>
        <v>0.88</v>
      </c>
      <c r="DO31" s="127">
        <f t="shared" si="27"/>
        <v>0</v>
      </c>
      <c r="DP31" s="127">
        <f t="shared" si="13"/>
        <v>0</v>
      </c>
      <c r="DQ31" s="127">
        <f t="shared" si="13"/>
        <v>0.12</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08228</v>
      </c>
      <c r="AY32" s="18" t="str">
        <f>IF(IFERROR(比較地域マスタ!$Z17,"")=0,"",IFERROR(比較地域マスタ!$Z17,""))</f>
        <v>坂東市</v>
      </c>
      <c r="AZ32" s="16"/>
      <c r="BA32" s="16"/>
      <c r="BB32" s="110" t="str">
        <f t="shared" si="0"/>
        <v>08228</v>
      </c>
      <c r="BC32" s="1031" t="str">
        <f t="shared" si="0"/>
        <v>坂東市</v>
      </c>
      <c r="BD32" s="34">
        <f t="shared" si="14"/>
        <v>1044.3650999883166</v>
      </c>
      <c r="BE32" s="34">
        <f t="shared" si="15"/>
        <v>770.32854538068693</v>
      </c>
      <c r="BF32" s="34">
        <f>VLOOKUP($AX32&amp;"_"&amp;$BC$14,データシート1!$A:$BT,MATCH($BC$12&amp;"_"&amp;BF$20,データシート1!$A$1:$BT$1,0),0)</f>
        <v>746.08784150885492</v>
      </c>
      <c r="BG32" s="34">
        <f>VLOOKUP($AX32&amp;"_"&amp;$BC$14,データシート1!$A:$BT,MATCH($BC$12&amp;"_"&amp;BG$20,データシート1!$A$1:$BT$1,0),0)</f>
        <v>4.2537228531870079</v>
      </c>
      <c r="BH32" s="34">
        <f>VLOOKUP($AX32&amp;"_"&amp;$BC$14,データシート1!$A:$BT,MATCH($BC$12&amp;"_"&amp;BH$20,データシート1!$A$1:$BT$1,0),0)</f>
        <v>19.98698101864505</v>
      </c>
      <c r="BI32" s="34">
        <f>VLOOKUP($AX32&amp;"_"&amp;$BC$14,データシート1!$A:$BT,MATCH($BC$12&amp;"_"&amp;BI$20,データシート1!$A$1:$BT$1,0),0)</f>
        <v>61.654874086733926</v>
      </c>
      <c r="BJ32" s="34">
        <f>VLOOKUP($AX32&amp;"_"&amp;$BC$14,データシート1!$A:$BT,MATCH($BC$12&amp;"_"&amp;BJ$20,データシート1!$A$1:$BT$1,0),0)</f>
        <v>67.105496680742817</v>
      </c>
      <c r="BK32" s="34">
        <f t="shared" si="1"/>
        <v>137.48487559091834</v>
      </c>
      <c r="BL32" s="34">
        <f t="shared" si="2"/>
        <v>134.39456277058684</v>
      </c>
      <c r="BM32" s="34">
        <f>VLOOKUP($AX32&amp;"_"&amp;$BC$14,データシート1!$A:$BT,MATCH($BC$12&amp;"_"&amp;BM$20,データシート1!$A$1:$BT$1,0),0)</f>
        <v>57.07962061739947</v>
      </c>
      <c r="BN32" s="34">
        <f>VLOOKUP($AX32&amp;"_"&amp;$BC$14,データシート1!$A:$BT,MATCH($BC$12&amp;"_"&amp;BN$20,データシート1!$A$1:$BT$1,0),0)</f>
        <v>77.314942153187388</v>
      </c>
      <c r="BO32" s="34">
        <f>VLOOKUP($AX32&amp;"_"&amp;$BC$14,データシート1!$A:$BT,MATCH($BC$12&amp;"_"&amp;BO$20,データシート1!$A$1:$BT$1,0),0)</f>
        <v>3.0903128203314898</v>
      </c>
      <c r="BP32" s="34">
        <f>VLOOKUP($AX32&amp;"_"&amp;$BC$14,データシート1!$A:$BT,MATCH($BC$12&amp;"_"&amp;BP$20,データシート1!$A$1:$BT$1,0),0)</f>
        <v>0</v>
      </c>
      <c r="BQ32" s="34">
        <f>VLOOKUP($AX32&amp;"_"&amp;$BC$14,データシート1!$A:$BT,MATCH($BC$12&amp;"_"&amp;BQ$20,データシート1!$A$1:$BT$1,0),0)</f>
        <v>7.7913082492345929</v>
      </c>
      <c r="BR32" s="35">
        <f t="shared" si="3"/>
        <v>1044.3650999883166</v>
      </c>
      <c r="BS32" s="21"/>
      <c r="BT32" s="121" t="str">
        <f t="shared" si="4"/>
        <v>坂東市</v>
      </c>
      <c r="BU32" s="33">
        <f t="shared" si="25"/>
        <v>1044.3650999883166</v>
      </c>
      <c r="BV32" s="59">
        <f t="shared" si="16"/>
        <v>0.73760464169982765</v>
      </c>
      <c r="BW32" s="59">
        <f t="shared" si="5"/>
        <v>0.71439369385016926</v>
      </c>
      <c r="BX32" s="59">
        <f t="shared" si="5"/>
        <v>4.0730227898601694E-3</v>
      </c>
      <c r="BY32" s="59">
        <f t="shared" si="5"/>
        <v>1.9137925059798194E-2</v>
      </c>
      <c r="BZ32" s="59">
        <f t="shared" si="5"/>
        <v>5.9035747256800962E-2</v>
      </c>
      <c r="CA32" s="59">
        <f t="shared" si="5"/>
        <v>6.4254824947227299E-2</v>
      </c>
      <c r="CB32" s="59">
        <f t="shared" si="5"/>
        <v>0.13164445613172671</v>
      </c>
      <c r="CC32" s="59">
        <f t="shared" si="5"/>
        <v>0.1286854211923496</v>
      </c>
      <c r="CD32" s="59">
        <f t="shared" si="5"/>
        <v>5.4654852616233561E-2</v>
      </c>
      <c r="CE32" s="59">
        <f t="shared" si="5"/>
        <v>7.4030568576116063E-2</v>
      </c>
      <c r="CF32" s="59">
        <f t="shared" si="5"/>
        <v>2.9590349393771023E-3</v>
      </c>
      <c r="CG32" s="59">
        <f t="shared" si="5"/>
        <v>0</v>
      </c>
      <c r="CH32" s="59">
        <f t="shared" si="5"/>
        <v>7.4603299644173809E-3</v>
      </c>
      <c r="CI32" s="122">
        <f t="shared" si="6"/>
        <v>1</v>
      </c>
      <c r="CJ32" s="16"/>
      <c r="CK32" s="123" t="str">
        <f t="shared" si="7"/>
        <v>坂東市</v>
      </c>
      <c r="CL32" s="124">
        <f t="shared" si="17"/>
        <v>770.32854538068693</v>
      </c>
      <c r="CM32" s="65">
        <f t="shared" si="18"/>
        <v>0.29818705457225925</v>
      </c>
      <c r="CN32" s="66">
        <f t="shared" si="19"/>
        <v>746.08784150885492</v>
      </c>
      <c r="CO32" s="65">
        <f t="shared" si="20"/>
        <v>0.30787527583275032</v>
      </c>
      <c r="CP32" s="66">
        <f t="shared" si="8"/>
        <v>4.2537228531870079</v>
      </c>
      <c r="CQ32" s="65">
        <f t="shared" si="21"/>
        <v>0</v>
      </c>
      <c r="CR32" s="66">
        <f t="shared" si="9"/>
        <v>19.98698101864505</v>
      </c>
      <c r="CS32" s="65">
        <f t="shared" si="22"/>
        <v>0</v>
      </c>
      <c r="CT32" s="66">
        <f t="shared" si="10"/>
        <v>61.654874086733926</v>
      </c>
      <c r="CU32" s="67">
        <f t="shared" si="23"/>
        <v>4.3840816156683962E-2</v>
      </c>
      <c r="CV32" s="16"/>
      <c r="CW32" s="959">
        <f t="shared" si="24"/>
        <v>229.702</v>
      </c>
      <c r="CX32" s="962">
        <f>VLOOKUP($AX32&amp;"_"&amp;$CW$14,データシート1!$A:$BT,MATCH($CW$12&amp;"_"&amp;CX$20,データシート1!$A$1:$BT$1,0),0)</f>
        <v>229.702</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2.7029999999999998</v>
      </c>
      <c r="DB32" s="962">
        <f>VLOOKUP($AX32&amp;"_"&amp;$CW$14,データシート1!$A:$BT,MATCH($CW$12&amp;"_"&amp;DB$20,データシート1!$A$1:$BT$1,0),0)</f>
        <v>0</v>
      </c>
      <c r="DC32" s="962">
        <f>VLOOKUP($AX32&amp;"_"&amp;$CW$14,データシート1!$A:$BT,MATCH($CW$12&amp;"_"&amp;DC$20,データシート1!$A$1:$BT$1,0),0)</f>
        <v>0</v>
      </c>
      <c r="DD32" s="961">
        <f t="shared" si="11"/>
        <v>232.405</v>
      </c>
      <c r="DE32" s="16"/>
      <c r="DF32" s="125">
        <f>VLOOKUP($AX32&amp;"_"&amp;$DF$14,データシート1!$A:$BT,MATCH($DF$12&amp;"_"&amp;DF$20,データシート1!$A$1:$BT$1,0),0)</f>
        <v>14</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1</v>
      </c>
      <c r="DJ32" s="64">
        <f>VLOOKUP($AX32&amp;"_"&amp;$DF$14,データシート1!$A:$BT,MATCH($DF$12&amp;"_"&amp;DJ$20,データシート1!$A$1:$BT$1,0),0)</f>
        <v>0</v>
      </c>
      <c r="DK32" s="64">
        <f>VLOOKUP($AX32&amp;"_"&amp;$DF$14,データシート1!$A:$BT,MATCH($DF$12&amp;"_"&amp;DK$20,データシート1!$A$1:$BT$1,0),0)</f>
        <v>0</v>
      </c>
      <c r="DL32" s="68">
        <f t="shared" si="12"/>
        <v>15</v>
      </c>
      <c r="DM32" s="16"/>
      <c r="DN32" s="126">
        <f t="shared" si="26"/>
        <v>0.99</v>
      </c>
      <c r="DO32" s="127">
        <f t="shared" si="27"/>
        <v>0</v>
      </c>
      <c r="DP32" s="127">
        <f t="shared" si="13"/>
        <v>0</v>
      </c>
      <c r="DQ32" s="127">
        <f t="shared" si="13"/>
        <v>0.01</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41205</v>
      </c>
      <c r="AY33" s="18" t="str">
        <f>IF(IFERROR(比較地域マスタ!$Z18,"")=0,"",IFERROR(比較地域マスタ!$Z18,""))</f>
        <v>伊万里市</v>
      </c>
      <c r="BB33" s="110" t="str">
        <f t="shared" si="0"/>
        <v>41205</v>
      </c>
      <c r="BC33" s="1031" t="str">
        <f t="shared" si="0"/>
        <v>伊万里市</v>
      </c>
      <c r="BD33" s="34">
        <f t="shared" si="14"/>
        <v>408.58071169795784</v>
      </c>
      <c r="BE33" s="34">
        <f t="shared" si="15"/>
        <v>191.33573389824431</v>
      </c>
      <c r="BF33" s="34">
        <f>VLOOKUP($AX33&amp;"_"&amp;$BC$14,データシート1!$A:$BT,MATCH($BC$12&amp;"_"&amp;BF$20,データシート1!$A$1:$BT$1,0),0)</f>
        <v>179.42329569282737</v>
      </c>
      <c r="BG33" s="34">
        <f>VLOOKUP($AX33&amp;"_"&amp;$BC$14,データシート1!$A:$BT,MATCH($BC$12&amp;"_"&amp;BG$20,データシート1!$A$1:$BT$1,0),0)</f>
        <v>4.3022396257134092</v>
      </c>
      <c r="BH33" s="34">
        <f>VLOOKUP($AX33&amp;"_"&amp;$BC$14,データシート1!$A:$BT,MATCH($BC$12&amp;"_"&amp;BH$20,データシート1!$A$1:$BT$1,0),0)</f>
        <v>7.610198579703523</v>
      </c>
      <c r="BI33" s="34">
        <f>VLOOKUP($AX33&amp;"_"&amp;$BC$14,データシート1!$A:$BT,MATCH($BC$12&amp;"_"&amp;BI$20,データシート1!$A$1:$BT$1,0),0)</f>
        <v>50.985911519501357</v>
      </c>
      <c r="BJ33" s="34">
        <f>VLOOKUP($AX33&amp;"_"&amp;$BC$14,データシート1!$A:$BT,MATCH($BC$12&amp;"_"&amp;BJ$20,データシート1!$A$1:$BT$1,0),0)</f>
        <v>53.928276917929431</v>
      </c>
      <c r="BK33" s="34">
        <f t="shared" si="1"/>
        <v>106.94895450637662</v>
      </c>
      <c r="BL33" s="34">
        <f t="shared" si="2"/>
        <v>100.02241291412996</v>
      </c>
      <c r="BM33" s="34">
        <f>VLOOKUP($AX33&amp;"_"&amp;$BC$14,データシート1!$A:$BT,MATCH($BC$12&amp;"_"&amp;BM$20,データシート1!$A$1:$BT$1,0),0)</f>
        <v>48.245238780289753</v>
      </c>
      <c r="BN33" s="34">
        <f>VLOOKUP($AX33&amp;"_"&amp;$BC$14,データシート1!$A:$BT,MATCH($BC$12&amp;"_"&amp;BN$20,データシート1!$A$1:$BT$1,0),0)</f>
        <v>51.777174133840205</v>
      </c>
      <c r="BO33" s="34">
        <f>VLOOKUP($AX33&amp;"_"&amp;$BC$14,データシート1!$A:$BT,MATCH($BC$12&amp;"_"&amp;BO$20,データシート1!$A$1:$BT$1,0),0)</f>
        <v>3.1141347601496498</v>
      </c>
      <c r="BP33" s="34">
        <f>VLOOKUP($AX33&amp;"_"&amp;$BC$14,データシート1!$A:$BT,MATCH($BC$12&amp;"_"&amp;BP$20,データシート1!$A$1:$BT$1,0),0)</f>
        <v>3.8124068320970057</v>
      </c>
      <c r="BQ33" s="34">
        <f>VLOOKUP($AX33&amp;"_"&amp;$BC$14,データシート1!$A:$BT,MATCH($BC$12&amp;"_"&amp;BQ$20,データシート1!$A$1:$BT$1,0),0)</f>
        <v>5.3818348559060993</v>
      </c>
      <c r="BR33" s="35">
        <f t="shared" si="3"/>
        <v>408.58071169795784</v>
      </c>
      <c r="BT33" s="121" t="str">
        <f t="shared" si="4"/>
        <v>伊万里市</v>
      </c>
      <c r="BU33" s="33">
        <f t="shared" si="25"/>
        <v>408.58071169795784</v>
      </c>
      <c r="BV33" s="59">
        <f t="shared" si="16"/>
        <v>0.46829360373646012</v>
      </c>
      <c r="BW33" s="59">
        <f t="shared" si="5"/>
        <v>0.43913794889433139</v>
      </c>
      <c r="BX33" s="59">
        <f t="shared" si="5"/>
        <v>1.0529717880793717E-2</v>
      </c>
      <c r="BY33" s="59">
        <f t="shared" si="5"/>
        <v>1.8625936961334928E-2</v>
      </c>
      <c r="BZ33" s="59">
        <f t="shared" si="5"/>
        <v>0.12478785723294876</v>
      </c>
      <c r="CA33" s="59">
        <f t="shared" si="5"/>
        <v>0.13198928724221265</v>
      </c>
      <c r="CB33" s="59">
        <f t="shared" si="5"/>
        <v>0.26175722799523227</v>
      </c>
      <c r="CC33" s="59">
        <f t="shared" si="5"/>
        <v>0.24480453934906074</v>
      </c>
      <c r="CD33" s="59">
        <f t="shared" si="5"/>
        <v>0.11808006936939038</v>
      </c>
      <c r="CE33" s="59">
        <f t="shared" si="5"/>
        <v>0.12672446997967035</v>
      </c>
      <c r="CF33" s="59">
        <f t="shared" si="5"/>
        <v>7.6218349789643654E-3</v>
      </c>
      <c r="CG33" s="59">
        <f t="shared" si="5"/>
        <v>9.3308536672071715E-3</v>
      </c>
      <c r="CH33" s="59">
        <f t="shared" si="5"/>
        <v>1.3172023793146177E-2</v>
      </c>
      <c r="CI33" s="122">
        <f t="shared" si="6"/>
        <v>1</v>
      </c>
      <c r="CK33" s="123" t="str">
        <f t="shared" si="7"/>
        <v>伊万里市</v>
      </c>
      <c r="CL33" s="124">
        <f t="shared" si="17"/>
        <v>191.33573389824431</v>
      </c>
      <c r="CM33" s="65">
        <f t="shared" si="18"/>
        <v>1</v>
      </c>
      <c r="CN33" s="66">
        <f t="shared" si="19"/>
        <v>179.42329569282737</v>
      </c>
      <c r="CO33" s="65">
        <f t="shared" si="20"/>
        <v>1</v>
      </c>
      <c r="CP33" s="66">
        <f t="shared" si="8"/>
        <v>4.3022396257134092</v>
      </c>
      <c r="CQ33" s="65">
        <f t="shared" si="21"/>
        <v>0</v>
      </c>
      <c r="CR33" s="66">
        <f t="shared" si="9"/>
        <v>7.610198579703523</v>
      </c>
      <c r="CS33" s="65">
        <f t="shared" si="22"/>
        <v>0</v>
      </c>
      <c r="CT33" s="66">
        <f t="shared" si="10"/>
        <v>50.985911519501357</v>
      </c>
      <c r="CU33" s="67">
        <f t="shared" si="23"/>
        <v>0.66981248313934239</v>
      </c>
      <c r="CV33" s="16"/>
      <c r="CW33" s="959">
        <f t="shared" si="24"/>
        <v>307.88200000000001</v>
      </c>
      <c r="CX33" s="962">
        <f>VLOOKUP($AX33&amp;"_"&amp;$CW$14,データシート1!$A:$BT,MATCH($CW$12&amp;"_"&amp;CX$20,データシート1!$A$1:$BT$1,0),0)</f>
        <v>307.88200000000001</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34.151000000000003</v>
      </c>
      <c r="DB33" s="962">
        <f>VLOOKUP($AX33&amp;"_"&amp;$CW$14,データシート1!$A:$BT,MATCH($CW$12&amp;"_"&amp;DB$20,データシート1!$A$1:$BT$1,0),0)</f>
        <v>0</v>
      </c>
      <c r="DC33" s="962">
        <f>VLOOKUP($AX33&amp;"_"&amp;$CW$14,データシート1!$A:$BT,MATCH($CW$12&amp;"_"&amp;DC$20,データシート1!$A$1:$BT$1,0),0)</f>
        <v>0</v>
      </c>
      <c r="DD33" s="961">
        <f t="shared" si="11"/>
        <v>342.03300000000002</v>
      </c>
      <c r="DE33" s="16"/>
      <c r="DF33" s="125">
        <f>VLOOKUP($AX33&amp;"_"&amp;$DF$14,データシート1!$A:$BT,MATCH($DF$12&amp;"_"&amp;DF$20,データシート1!$A$1:$BT$1,0),0)</f>
        <v>9</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1</v>
      </c>
      <c r="DJ33" s="64">
        <f>VLOOKUP($AX33&amp;"_"&amp;$DF$14,データシート1!$A:$BT,MATCH($DF$12&amp;"_"&amp;DJ$20,データシート1!$A$1:$BT$1,0),0)</f>
        <v>0</v>
      </c>
      <c r="DK33" s="64">
        <f>VLOOKUP($AX33&amp;"_"&amp;$DF$14,データシート1!$A:$BT,MATCH($DF$12&amp;"_"&amp;DK$20,データシート1!$A$1:$BT$1,0),0)</f>
        <v>0</v>
      </c>
      <c r="DL33" s="68">
        <f t="shared" si="12"/>
        <v>10</v>
      </c>
      <c r="DM33" s="16"/>
      <c r="DN33" s="126">
        <f t="shared" si="26"/>
        <v>0.9</v>
      </c>
      <c r="DO33" s="127">
        <f t="shared" si="27"/>
        <v>0</v>
      </c>
      <c r="DP33" s="127">
        <f t="shared" si="13"/>
        <v>0</v>
      </c>
      <c r="DQ33" s="127">
        <f t="shared" si="13"/>
        <v>0.1</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04203</v>
      </c>
      <c r="AY34" s="18" t="str">
        <f>IF(IFERROR(比較地域マスタ!$Z19,"")=0,"",IFERROR(比較地域マスタ!$Z19,""))</f>
        <v>塩竈市</v>
      </c>
      <c r="BB34" s="110" t="str">
        <f t="shared" si="0"/>
        <v>04203</v>
      </c>
      <c r="BC34" s="1031" t="str">
        <f t="shared" si="0"/>
        <v>塩竈市</v>
      </c>
      <c r="BD34" s="34">
        <f t="shared" si="14"/>
        <v>362.55286040316389</v>
      </c>
      <c r="BE34" s="34">
        <f t="shared" si="15"/>
        <v>103.44360319767696</v>
      </c>
      <c r="BF34" s="34">
        <f>VLOOKUP($AX34&amp;"_"&amp;$BC$14,データシート1!$A:$BT,MATCH($BC$12&amp;"_"&amp;BF$20,データシート1!$A$1:$BT$1,0),0)</f>
        <v>92.460222609106467</v>
      </c>
      <c r="BG34" s="34">
        <f>VLOOKUP($AX34&amp;"_"&amp;$BC$14,データシート1!$A:$BT,MATCH($BC$12&amp;"_"&amp;BG$20,データシート1!$A$1:$BT$1,0),0)</f>
        <v>3.5618198646747787</v>
      </c>
      <c r="BH34" s="34">
        <f>VLOOKUP($AX34&amp;"_"&amp;$BC$14,データシート1!$A:$BT,MATCH($BC$12&amp;"_"&amp;BH$20,データシート1!$A$1:$BT$1,0),0)</f>
        <v>7.4215607238957242</v>
      </c>
      <c r="BI34" s="34">
        <f>VLOOKUP($AX34&amp;"_"&amp;$BC$14,データシート1!$A:$BT,MATCH($BC$12&amp;"_"&amp;BI$20,データシート1!$A$1:$BT$1,0),0)</f>
        <v>61.966682073417935</v>
      </c>
      <c r="BJ34" s="34">
        <f>VLOOKUP($AX34&amp;"_"&amp;$BC$14,データシート1!$A:$BT,MATCH($BC$12&amp;"_"&amp;BJ$20,データシート1!$A$1:$BT$1,0),0)</f>
        <v>68.898866707036476</v>
      </c>
      <c r="BK34" s="34">
        <f t="shared" si="1"/>
        <v>117.58680789361253</v>
      </c>
      <c r="BL34" s="34">
        <f t="shared" si="2"/>
        <v>65.591228455712326</v>
      </c>
      <c r="BM34" s="34">
        <f>VLOOKUP($AX34&amp;"_"&amp;$BC$14,データシート1!$A:$BT,MATCH($BC$12&amp;"_"&amp;BM$20,データシート1!$A$1:$BT$1,0),0)</f>
        <v>39.756077402660949</v>
      </c>
      <c r="BN34" s="34">
        <f>VLOOKUP($AX34&amp;"_"&amp;$BC$14,データシート1!$A:$BT,MATCH($BC$12&amp;"_"&amp;BN$20,データシート1!$A$1:$BT$1,0),0)</f>
        <v>25.835151053051383</v>
      </c>
      <c r="BO34" s="34">
        <f>VLOOKUP($AX34&amp;"_"&amp;$BC$14,データシート1!$A:$BT,MATCH($BC$12&amp;"_"&amp;BO$20,データシート1!$A$1:$BT$1,0),0)</f>
        <v>3.0942247565271201</v>
      </c>
      <c r="BP34" s="34">
        <f>VLOOKUP($AX34&amp;"_"&amp;$BC$14,データシート1!$A:$BT,MATCH($BC$12&amp;"_"&amp;BP$20,データシート1!$A$1:$BT$1,0),0)</f>
        <v>48.901354681373078</v>
      </c>
      <c r="BQ34" s="34">
        <f>VLOOKUP($AX34&amp;"_"&amp;$BC$14,データシート1!$A:$BT,MATCH($BC$12&amp;"_"&amp;BQ$20,データシート1!$A$1:$BT$1,0),0)</f>
        <v>10.65690053142</v>
      </c>
      <c r="BR34" s="35">
        <f t="shared" si="3"/>
        <v>362.55286040316389</v>
      </c>
      <c r="BT34" s="121" t="str">
        <f t="shared" si="4"/>
        <v>塩竈市</v>
      </c>
      <c r="BU34" s="33">
        <f t="shared" si="25"/>
        <v>362.55286040316389</v>
      </c>
      <c r="BV34" s="59">
        <f t="shared" si="16"/>
        <v>0.2853200581086196</v>
      </c>
      <c r="BW34" s="59">
        <f t="shared" si="5"/>
        <v>0.25502549478244191</v>
      </c>
      <c r="BX34" s="59">
        <f t="shared" si="5"/>
        <v>9.8242773776877242E-3</v>
      </c>
      <c r="BY34" s="59">
        <f t="shared" si="5"/>
        <v>2.0470285948489951E-2</v>
      </c>
      <c r="BZ34" s="59">
        <f t="shared" si="5"/>
        <v>0.17091764771766002</v>
      </c>
      <c r="CA34" s="59">
        <f t="shared" si="5"/>
        <v>0.19003812748965754</v>
      </c>
      <c r="CB34" s="59">
        <f t="shared" si="5"/>
        <v>0.32433010668528267</v>
      </c>
      <c r="CC34" s="59">
        <f t="shared" si="5"/>
        <v>0.18091493853551163</v>
      </c>
      <c r="CD34" s="59">
        <f t="shared" si="5"/>
        <v>0.10965594743467651</v>
      </c>
      <c r="CE34" s="59">
        <f t="shared" si="5"/>
        <v>7.1258991100835153E-2</v>
      </c>
      <c r="CF34" s="59">
        <f t="shared" si="5"/>
        <v>8.5345479086450966E-3</v>
      </c>
      <c r="CG34" s="59">
        <f t="shared" si="5"/>
        <v>0.1348806202411259</v>
      </c>
      <c r="CH34" s="59">
        <f t="shared" si="5"/>
        <v>2.939405999878025E-2</v>
      </c>
      <c r="CI34" s="122">
        <f t="shared" si="6"/>
        <v>1</v>
      </c>
      <c r="CK34" s="123" t="str">
        <f t="shared" si="7"/>
        <v>塩竈市</v>
      </c>
      <c r="CL34" s="124">
        <f t="shared" si="17"/>
        <v>103.44360319767696</v>
      </c>
      <c r="CM34" s="65">
        <f t="shared" si="18"/>
        <v>3.6454646623182256E-2</v>
      </c>
      <c r="CN34" s="66">
        <f t="shared" si="19"/>
        <v>92.460222609106467</v>
      </c>
      <c r="CO34" s="65">
        <f t="shared" si="20"/>
        <v>4.0785106217434003E-2</v>
      </c>
      <c r="CP34" s="66">
        <f t="shared" si="8"/>
        <v>3.5618198646747787</v>
      </c>
      <c r="CQ34" s="65">
        <f t="shared" si="21"/>
        <v>0</v>
      </c>
      <c r="CR34" s="66">
        <f t="shared" si="9"/>
        <v>7.4215607238957242</v>
      </c>
      <c r="CS34" s="65">
        <f t="shared" si="22"/>
        <v>0</v>
      </c>
      <c r="CT34" s="66">
        <f t="shared" si="10"/>
        <v>61.966682073417935</v>
      </c>
      <c r="CU34" s="67">
        <f t="shared" si="23"/>
        <v>0</v>
      </c>
      <c r="CV34" s="16"/>
      <c r="CW34" s="959">
        <f t="shared" si="24"/>
        <v>3.7709999999999999</v>
      </c>
      <c r="CX34" s="962">
        <f>VLOOKUP($AX34&amp;"_"&amp;$CW$14,データシート1!$A:$BT,MATCH($CW$12&amp;"_"&amp;CX$20,データシート1!$A$1:$BT$1,0),0)</f>
        <v>3.7709999999999999</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3.7709999999999999</v>
      </c>
      <c r="DE34" s="16"/>
      <c r="DF34" s="125">
        <f>VLOOKUP($AX34&amp;"_"&amp;$DF$14,データシート1!$A:$BT,MATCH($DF$12&amp;"_"&amp;DF$20,データシート1!$A$1:$BT$1,0),0)</f>
        <v>1</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1</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46208</v>
      </c>
      <c r="AY35" s="18" t="str">
        <f>IF(IFERROR(比較地域マスタ!$Z20,"")=0,"",IFERROR(比較地域マスタ!$Z20,""))</f>
        <v>出水市</v>
      </c>
      <c r="BB35" s="110" t="str">
        <f t="shared" si="0"/>
        <v>46208</v>
      </c>
      <c r="BC35" s="1031" t="str">
        <f t="shared" si="0"/>
        <v>出水市</v>
      </c>
      <c r="BD35" s="34">
        <f t="shared" si="14"/>
        <v>284.16632407888534</v>
      </c>
      <c r="BE35" s="34">
        <f t="shared" si="15"/>
        <v>74.026977402224702</v>
      </c>
      <c r="BF35" s="34">
        <f>VLOOKUP($AX35&amp;"_"&amp;$BC$14,データシート1!$A:$BT,MATCH($BC$12&amp;"_"&amp;BF$20,データシート1!$A$1:$BT$1,0),0)</f>
        <v>38.801731047337533</v>
      </c>
      <c r="BG35" s="34">
        <f>VLOOKUP($AX35&amp;"_"&amp;$BC$14,データシート1!$A:$BT,MATCH($BC$12&amp;"_"&amp;BG$20,データシート1!$A$1:$BT$1,0),0)</f>
        <v>3.7298475313901975</v>
      </c>
      <c r="BH35" s="34">
        <f>VLOOKUP($AX35&amp;"_"&amp;$BC$14,データシート1!$A:$BT,MATCH($BC$12&amp;"_"&amp;BH$20,データシート1!$A$1:$BT$1,0),0)</f>
        <v>31.49539882349697</v>
      </c>
      <c r="BI35" s="34">
        <f>VLOOKUP($AX35&amp;"_"&amp;$BC$14,データシート1!$A:$BT,MATCH($BC$12&amp;"_"&amp;BI$20,データシート1!$A$1:$BT$1,0),0)</f>
        <v>50.113084079910564</v>
      </c>
      <c r="BJ35" s="34">
        <f>VLOOKUP($AX35&amp;"_"&amp;$BC$14,データシート1!$A:$BT,MATCH($BC$12&amp;"_"&amp;BJ$20,データシート1!$A$1:$BT$1,0),0)</f>
        <v>46.944944490434516</v>
      </c>
      <c r="BK35" s="34">
        <f t="shared" si="1"/>
        <v>109.29837293014235</v>
      </c>
      <c r="BL35" s="34">
        <f t="shared" si="2"/>
        <v>106.02514451842728</v>
      </c>
      <c r="BM35" s="34">
        <f>VLOOKUP($AX35&amp;"_"&amp;$BC$14,データシート1!$A:$BT,MATCH($BC$12&amp;"_"&amp;BM$20,データシート1!$A$1:$BT$1,0),0)</f>
        <v>46.44166574985212</v>
      </c>
      <c r="BN35" s="34">
        <f>VLOOKUP($AX35&amp;"_"&amp;$BC$14,データシート1!$A:$BT,MATCH($BC$12&amp;"_"&amp;BN$20,データシート1!$A$1:$BT$1,0),0)</f>
        <v>59.583478768575155</v>
      </c>
      <c r="BO35" s="34">
        <f>VLOOKUP($AX35&amp;"_"&amp;$BC$14,データシート1!$A:$BT,MATCH($BC$12&amp;"_"&amp;BO$20,データシート1!$A$1:$BT$1,0),0)</f>
        <v>3.0738476560454102</v>
      </c>
      <c r="BP35" s="34">
        <f>VLOOKUP($AX35&amp;"_"&amp;$BC$14,データシート1!$A:$BT,MATCH($BC$12&amp;"_"&amp;BP$20,データシート1!$A$1:$BT$1,0),0)</f>
        <v>0.19938075566965788</v>
      </c>
      <c r="BQ35" s="34">
        <f>VLOOKUP($AX35&amp;"_"&amp;$BC$14,データシート1!$A:$BT,MATCH($BC$12&amp;"_"&amp;BQ$20,データシート1!$A$1:$BT$1,0),0)</f>
        <v>3.7829451761732069</v>
      </c>
      <c r="BR35" s="35">
        <f t="shared" si="3"/>
        <v>284.16632407888534</v>
      </c>
      <c r="BT35" s="121" t="str">
        <f t="shared" si="4"/>
        <v>出水市</v>
      </c>
      <c r="BU35" s="33">
        <f t="shared" si="25"/>
        <v>284.16632407888534</v>
      </c>
      <c r="BV35" s="59">
        <f t="shared" si="16"/>
        <v>0.26050580638708831</v>
      </c>
      <c r="BW35" s="59">
        <f t="shared" si="5"/>
        <v>0.13654584572296494</v>
      </c>
      <c r="BX35" s="59">
        <f t="shared" si="5"/>
        <v>1.3125578984351368E-2</v>
      </c>
      <c r="BY35" s="59">
        <f t="shared" si="5"/>
        <v>0.11083438167977203</v>
      </c>
      <c r="BZ35" s="59">
        <f t="shared" si="5"/>
        <v>0.1763512416270657</v>
      </c>
      <c r="CA35" s="59">
        <f t="shared" si="5"/>
        <v>0.16520234986536431</v>
      </c>
      <c r="CB35" s="59">
        <f t="shared" si="5"/>
        <v>0.38462816902892699</v>
      </c>
      <c r="CC35" s="59">
        <f t="shared" si="5"/>
        <v>0.37310946278417711</v>
      </c>
      <c r="CD35" s="59">
        <f t="shared" si="5"/>
        <v>0.16343127884836836</v>
      </c>
      <c r="CE35" s="59">
        <f t="shared" si="5"/>
        <v>0.20967818393580873</v>
      </c>
      <c r="CF35" s="59">
        <f t="shared" si="5"/>
        <v>1.0817072241086885E-2</v>
      </c>
      <c r="CG35" s="59">
        <f t="shared" si="5"/>
        <v>7.0163400366297186E-4</v>
      </c>
      <c r="CH35" s="59">
        <f t="shared" si="5"/>
        <v>1.3312433091554688E-2</v>
      </c>
      <c r="CI35" s="122">
        <f t="shared" si="6"/>
        <v>1</v>
      </c>
      <c r="CK35" s="123" t="str">
        <f t="shared" si="7"/>
        <v>出水市</v>
      </c>
      <c r="CL35" s="124">
        <f t="shared" si="17"/>
        <v>74.026977402224702</v>
      </c>
      <c r="CM35" s="65">
        <f t="shared" si="18"/>
        <v>0.34441498079095928</v>
      </c>
      <c r="CN35" s="66">
        <f t="shared" si="19"/>
        <v>38.801731047337533</v>
      </c>
      <c r="CO35" s="65">
        <f t="shared" si="20"/>
        <v>0.65708408650364747</v>
      </c>
      <c r="CP35" s="66">
        <f t="shared" si="8"/>
        <v>3.7298475313901975</v>
      </c>
      <c r="CQ35" s="65">
        <f t="shared" si="21"/>
        <v>0</v>
      </c>
      <c r="CR35" s="66">
        <f t="shared" si="9"/>
        <v>31.49539882349697</v>
      </c>
      <c r="CS35" s="65">
        <f t="shared" si="22"/>
        <v>0</v>
      </c>
      <c r="CT35" s="66">
        <f t="shared" si="10"/>
        <v>50.113084079910564</v>
      </c>
      <c r="CU35" s="67">
        <f t="shared" si="23"/>
        <v>0</v>
      </c>
      <c r="CV35" s="16"/>
      <c r="CW35" s="959">
        <f t="shared" si="24"/>
        <v>25.495999999999999</v>
      </c>
      <c r="CX35" s="962">
        <f>VLOOKUP($AX35&amp;"_"&amp;$CW$14,データシート1!$A:$BT,MATCH($CW$12&amp;"_"&amp;CX$20,データシート1!$A$1:$BT$1,0),0)</f>
        <v>25.495999999999999</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25.495999999999999</v>
      </c>
      <c r="DE35" s="16"/>
      <c r="DF35" s="125">
        <f>VLOOKUP($AX35&amp;"_"&amp;$DF$14,データシート1!$A:$BT,MATCH($DF$12&amp;"_"&amp;DF$20,データシート1!$A$1:$BT$1,0),0)</f>
        <v>5</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5</v>
      </c>
      <c r="DM35" s="16"/>
      <c r="DN35" s="126">
        <f t="shared" si="26"/>
        <v>1</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07210</v>
      </c>
      <c r="AY36" s="18" t="str">
        <f>IF(IFERROR(比較地域マスタ!$Z21,"")=0,"",IFERROR(比較地域マスタ!$Z21,""))</f>
        <v>二本松市</v>
      </c>
      <c r="BB36" s="110" t="str">
        <f t="shared" si="0"/>
        <v>07210</v>
      </c>
      <c r="BC36" s="1031" t="str">
        <f t="shared" si="0"/>
        <v>二本松市</v>
      </c>
      <c r="BD36" s="34">
        <f t="shared" si="14"/>
        <v>419.30277300353259</v>
      </c>
      <c r="BE36" s="34">
        <f t="shared" si="15"/>
        <v>162.40051955497123</v>
      </c>
      <c r="BF36" s="34">
        <f>VLOOKUP($AX36&amp;"_"&amp;$BC$14,データシート1!$A:$BT,MATCH($BC$12&amp;"_"&amp;BF$20,データシート1!$A$1:$BT$1,0),0)</f>
        <v>146.72512499920026</v>
      </c>
      <c r="BG36" s="34">
        <f>VLOOKUP($AX36&amp;"_"&amp;$BC$14,データシート1!$A:$BT,MATCH($BC$12&amp;"_"&amp;BG$20,データシート1!$A$1:$BT$1,0),0)</f>
        <v>6.3240271455579222</v>
      </c>
      <c r="BH36" s="34">
        <f>VLOOKUP($AX36&amp;"_"&amp;$BC$14,データシート1!$A:$BT,MATCH($BC$12&amp;"_"&amp;BH$20,データシート1!$A$1:$BT$1,0),0)</f>
        <v>9.3513674102130526</v>
      </c>
      <c r="BI36" s="34">
        <f>VLOOKUP($AX36&amp;"_"&amp;$BC$14,データシート1!$A:$BT,MATCH($BC$12&amp;"_"&amp;BI$20,データシート1!$A$1:$BT$1,0),0)</f>
        <v>57.748927867723921</v>
      </c>
      <c r="BJ36" s="34">
        <f>VLOOKUP($AX36&amp;"_"&amp;$BC$14,データシート1!$A:$BT,MATCH($BC$12&amp;"_"&amp;BJ$20,データシート1!$A$1:$BT$1,0),0)</f>
        <v>77.399283395570251</v>
      </c>
      <c r="BK36" s="34">
        <f t="shared" si="1"/>
        <v>116.57600505398935</v>
      </c>
      <c r="BL36" s="34">
        <f t="shared" si="2"/>
        <v>113.48779416952416</v>
      </c>
      <c r="BM36" s="34">
        <f>VLOOKUP($AX36&amp;"_"&amp;$BC$14,データシート1!$A:$BT,MATCH($BC$12&amp;"_"&amp;BM$20,データシート1!$A$1:$BT$1,0),0)</f>
        <v>51.399792663971546</v>
      </c>
      <c r="BN36" s="34">
        <f>VLOOKUP($AX36&amp;"_"&amp;$BC$14,データシート1!$A:$BT,MATCH($BC$12&amp;"_"&amp;BN$20,データシート1!$A$1:$BT$1,0),0)</f>
        <v>62.088001505552626</v>
      </c>
      <c r="BO36" s="34">
        <f>VLOOKUP($AX36&amp;"_"&amp;$BC$14,データシート1!$A:$BT,MATCH($BC$12&amp;"_"&amp;BO$20,データシート1!$A$1:$BT$1,0),0)</f>
        <v>3.0882108844651799</v>
      </c>
      <c r="BP36" s="34">
        <f>VLOOKUP($AX36&amp;"_"&amp;$BC$14,データシート1!$A:$BT,MATCH($BC$12&amp;"_"&amp;BP$20,データシート1!$A$1:$BT$1,0),0)</f>
        <v>0</v>
      </c>
      <c r="BQ36" s="34">
        <f>VLOOKUP($AX36&amp;"_"&amp;$BC$14,データシート1!$A:$BT,MATCH($BC$12&amp;"_"&amp;BQ$20,データシート1!$A$1:$BT$1,0),0)</f>
        <v>5.1780371312778737</v>
      </c>
      <c r="BR36" s="35">
        <f t="shared" si="3"/>
        <v>419.30277300353259</v>
      </c>
      <c r="BT36" s="121" t="str">
        <f t="shared" si="4"/>
        <v>二本松市</v>
      </c>
      <c r="BU36" s="33">
        <f t="shared" si="25"/>
        <v>419.30277300353259</v>
      </c>
      <c r="BV36" s="59">
        <f t="shared" si="16"/>
        <v>0.38731086463290099</v>
      </c>
      <c r="BW36" s="59">
        <f t="shared" si="5"/>
        <v>0.34992643608861634</v>
      </c>
      <c r="BX36" s="59">
        <f t="shared" si="5"/>
        <v>1.5082244985545666E-2</v>
      </c>
      <c r="BY36" s="59">
        <f t="shared" si="5"/>
        <v>2.2302183558738992E-2</v>
      </c>
      <c r="BZ36" s="59">
        <f t="shared" si="5"/>
        <v>0.13772608145197598</v>
      </c>
      <c r="CA36" s="59">
        <f t="shared" si="5"/>
        <v>0.18459044008019992</v>
      </c>
      <c r="CB36" s="59">
        <f t="shared" si="5"/>
        <v>0.27802345359878461</v>
      </c>
      <c r="CC36" s="59">
        <f t="shared" si="5"/>
        <v>0.27065834398516614</v>
      </c>
      <c r="CD36" s="59">
        <f t="shared" si="5"/>
        <v>0.12258395597001813</v>
      </c>
      <c r="CE36" s="59">
        <f t="shared" si="5"/>
        <v>0.14807438801514805</v>
      </c>
      <c r="CF36" s="59">
        <f t="shared" si="5"/>
        <v>7.3651096136184199E-3</v>
      </c>
      <c r="CG36" s="59">
        <f t="shared" si="5"/>
        <v>0</v>
      </c>
      <c r="CH36" s="59">
        <f t="shared" si="5"/>
        <v>1.2349160236138598E-2</v>
      </c>
      <c r="CI36" s="122">
        <f t="shared" si="6"/>
        <v>1</v>
      </c>
      <c r="CK36" s="123" t="str">
        <f t="shared" si="7"/>
        <v>二本松市</v>
      </c>
      <c r="CL36" s="124">
        <f t="shared" si="17"/>
        <v>162.40051955497123</v>
      </c>
      <c r="CM36" s="65">
        <f t="shared" si="18"/>
        <v>1</v>
      </c>
      <c r="CN36" s="66">
        <f t="shared" si="19"/>
        <v>146.72512499920026</v>
      </c>
      <c r="CO36" s="65">
        <f t="shared" si="20"/>
        <v>1</v>
      </c>
      <c r="CP36" s="66">
        <f t="shared" si="8"/>
        <v>6.3240271455579222</v>
      </c>
      <c r="CQ36" s="65">
        <f t="shared" si="21"/>
        <v>0</v>
      </c>
      <c r="CR36" s="66">
        <f t="shared" si="9"/>
        <v>9.3513674102130526</v>
      </c>
      <c r="CS36" s="65">
        <f t="shared" si="22"/>
        <v>0</v>
      </c>
      <c r="CT36" s="66">
        <f t="shared" si="10"/>
        <v>57.748927867723921</v>
      </c>
      <c r="CU36" s="67">
        <f t="shared" si="23"/>
        <v>9.2226820421660499E-2</v>
      </c>
      <c r="CV36" s="16"/>
      <c r="CW36" s="959">
        <f t="shared" si="24"/>
        <v>169.89</v>
      </c>
      <c r="CX36" s="962">
        <f>VLOOKUP($AX36&amp;"_"&amp;$CW$14,データシート1!$A:$BT,MATCH($CW$12&amp;"_"&amp;CX$20,データシート1!$A$1:$BT$1,0),0)</f>
        <v>169.89</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5.3259999999999996</v>
      </c>
      <c r="DB36" s="962">
        <f>VLOOKUP($AX36&amp;"_"&amp;$CW$14,データシート1!$A:$BT,MATCH($CW$12&amp;"_"&amp;DB$20,データシート1!$A$1:$BT$1,0),0)</f>
        <v>0</v>
      </c>
      <c r="DC36" s="962">
        <f>VLOOKUP($AX36&amp;"_"&amp;$CW$14,データシート1!$A:$BT,MATCH($CW$12&amp;"_"&amp;DC$20,データシート1!$A$1:$BT$1,0),0)</f>
        <v>0</v>
      </c>
      <c r="DD36" s="961">
        <f t="shared" si="11"/>
        <v>175.21599999999998</v>
      </c>
      <c r="DE36" s="16"/>
      <c r="DF36" s="125">
        <f>VLOOKUP($AX36&amp;"_"&amp;$DF$14,データシート1!$A:$BT,MATCH($DF$12&amp;"_"&amp;DF$20,データシート1!$A$1:$BT$1,0),0)</f>
        <v>10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1</v>
      </c>
      <c r="DJ36" s="64">
        <f>VLOOKUP($AX36&amp;"_"&amp;$DF$14,データシート1!$A:$BT,MATCH($DF$12&amp;"_"&amp;DJ$20,データシート1!$A$1:$BT$1,0),0)</f>
        <v>0</v>
      </c>
      <c r="DK36" s="64">
        <f>VLOOKUP($AX36&amp;"_"&amp;$DF$14,データシート1!$A:$BT,MATCH($DF$12&amp;"_"&amp;DK$20,データシート1!$A$1:$BT$1,0),0)</f>
        <v>0</v>
      </c>
      <c r="DL36" s="68">
        <f t="shared" si="12"/>
        <v>11</v>
      </c>
      <c r="DM36" s="16"/>
      <c r="DN36" s="126">
        <f t="shared" si="26"/>
        <v>0.97</v>
      </c>
      <c r="DO36" s="127">
        <f t="shared" si="27"/>
        <v>0</v>
      </c>
      <c r="DP36" s="127">
        <f t="shared" si="13"/>
        <v>0</v>
      </c>
      <c r="DQ36" s="127">
        <f t="shared" si="13"/>
        <v>0.03</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26212</v>
      </c>
      <c r="AY37" s="18" t="str">
        <f>IF(IFERROR(比較地域マスタ!$Z22,"")=0,"",IFERROR(比較地域マスタ!$Z22,""))</f>
        <v>京丹後市</v>
      </c>
      <c r="BB37" s="110" t="str">
        <f t="shared" si="0"/>
        <v>26212</v>
      </c>
      <c r="BC37" s="1031" t="str">
        <f t="shared" si="0"/>
        <v>京丹後市</v>
      </c>
      <c r="BD37" s="34">
        <f t="shared" si="14"/>
        <v>254.76594454540583</v>
      </c>
      <c r="BE37" s="34">
        <f t="shared" si="15"/>
        <v>44.002130687595411</v>
      </c>
      <c r="BF37" s="34">
        <f>VLOOKUP($AX37&amp;"_"&amp;$BC$14,データシート1!$A:$BT,MATCH($BC$12&amp;"_"&amp;BF$20,データシート1!$A$1:$BT$1,0),0)</f>
        <v>25.089460140990035</v>
      </c>
      <c r="BG37" s="34">
        <f>VLOOKUP($AX37&amp;"_"&amp;$BC$14,データシート1!$A:$BT,MATCH($BC$12&amp;"_"&amp;BG$20,データシート1!$A$1:$BT$1,0),0)</f>
        <v>3.3248259195644194</v>
      </c>
      <c r="BH37" s="34">
        <f>VLOOKUP($AX37&amp;"_"&amp;$BC$14,データシート1!$A:$BT,MATCH($BC$12&amp;"_"&amp;BH$20,データシート1!$A$1:$BT$1,0),0)</f>
        <v>15.58784462704096</v>
      </c>
      <c r="BI37" s="34">
        <f>VLOOKUP($AX37&amp;"_"&amp;$BC$14,データシート1!$A:$BT,MATCH($BC$12&amp;"_"&amp;BI$20,データシート1!$A$1:$BT$1,0),0)</f>
        <v>51.806889165992395</v>
      </c>
      <c r="BJ37" s="34">
        <f>VLOOKUP($AX37&amp;"_"&amp;$BC$14,データシート1!$A:$BT,MATCH($BC$12&amp;"_"&amp;BJ$20,データシート1!$A$1:$BT$1,0),0)</f>
        <v>49.943985033822287</v>
      </c>
      <c r="BK37" s="34">
        <f t="shared" si="1"/>
        <v>102.48270706855573</v>
      </c>
      <c r="BL37" s="34">
        <f t="shared" si="2"/>
        <v>99.301463417492073</v>
      </c>
      <c r="BM37" s="34">
        <f>VLOOKUP($AX37&amp;"_"&amp;$BC$14,データシート1!$A:$BT,MATCH($BC$12&amp;"_"&amp;BM$20,データシート1!$A$1:$BT$1,0),0)</f>
        <v>45.410081778411161</v>
      </c>
      <c r="BN37" s="34">
        <f>VLOOKUP($AX37&amp;"_"&amp;$BC$14,データシート1!$A:$BT,MATCH($BC$12&amp;"_"&amp;BN$20,データシート1!$A$1:$BT$1,0),0)</f>
        <v>53.891381639080919</v>
      </c>
      <c r="BO37" s="34">
        <f>VLOOKUP($AX37&amp;"_"&amp;$BC$14,データシート1!$A:$BT,MATCH($BC$12&amp;"_"&amp;BO$20,データシート1!$A$1:$BT$1,0),0)</f>
        <v>3.0854666904174999</v>
      </c>
      <c r="BP37" s="34">
        <f>VLOOKUP($AX37&amp;"_"&amp;$BC$14,データシート1!$A:$BT,MATCH($BC$12&amp;"_"&amp;BP$20,データシート1!$A$1:$BT$1,0),0)</f>
        <v>9.577696064614255E-2</v>
      </c>
      <c r="BQ37" s="34">
        <f>VLOOKUP($AX37&amp;"_"&amp;$BC$14,データシート1!$A:$BT,MATCH($BC$12&amp;"_"&amp;BQ$20,データシート1!$A$1:$BT$1,0),0)</f>
        <v>6.5302325894399997</v>
      </c>
      <c r="BR37" s="35">
        <f t="shared" si="3"/>
        <v>254.76594454540583</v>
      </c>
      <c r="BT37" s="121" t="str">
        <f t="shared" si="4"/>
        <v>京丹後市</v>
      </c>
      <c r="BU37" s="33">
        <f t="shared" si="25"/>
        <v>254.76594454540583</v>
      </c>
      <c r="BV37" s="59">
        <f t="shared" si="16"/>
        <v>0.17271590504810624</v>
      </c>
      <c r="BW37" s="59">
        <f t="shared" si="5"/>
        <v>9.8480431463312978E-2</v>
      </c>
      <c r="BX37" s="59">
        <f t="shared" si="5"/>
        <v>1.3050511619585207E-2</v>
      </c>
      <c r="BY37" s="59">
        <f t="shared" si="5"/>
        <v>6.1184961965208055E-2</v>
      </c>
      <c r="BZ37" s="59">
        <f t="shared" si="5"/>
        <v>0.20335091983520223</v>
      </c>
      <c r="CA37" s="59">
        <f t="shared" si="5"/>
        <v>0.19603870180898919</v>
      </c>
      <c r="CB37" s="59">
        <f t="shared" si="5"/>
        <v>0.40226219109238393</v>
      </c>
      <c r="CC37" s="59">
        <f t="shared" si="5"/>
        <v>0.38977526448710259</v>
      </c>
      <c r="CD37" s="59">
        <f t="shared" si="5"/>
        <v>0.17824235440666569</v>
      </c>
      <c r="CE37" s="59">
        <f t="shared" si="5"/>
        <v>0.21153291008043695</v>
      </c>
      <c r="CF37" s="59">
        <f t="shared" si="5"/>
        <v>1.2110985618282237E-2</v>
      </c>
      <c r="CG37" s="59">
        <f t="shared" si="5"/>
        <v>3.7594098699903996E-4</v>
      </c>
      <c r="CH37" s="59">
        <f t="shared" si="5"/>
        <v>2.5632282215318401E-2</v>
      </c>
      <c r="CI37" s="122">
        <f t="shared" si="6"/>
        <v>1</v>
      </c>
      <c r="CK37" s="123" t="str">
        <f t="shared" si="7"/>
        <v>京丹後市</v>
      </c>
      <c r="CL37" s="124">
        <f t="shared" si="17"/>
        <v>44.002130687595411</v>
      </c>
      <c r="CM37" s="65">
        <f t="shared" si="18"/>
        <v>0.1466519893278522</v>
      </c>
      <c r="CN37" s="66">
        <f t="shared" si="19"/>
        <v>25.089460140990035</v>
      </c>
      <c r="CO37" s="65">
        <f t="shared" si="20"/>
        <v>0.12861974637421042</v>
      </c>
      <c r="CP37" s="66">
        <f t="shared" si="8"/>
        <v>3.3248259195644194</v>
      </c>
      <c r="CQ37" s="65">
        <f t="shared" si="21"/>
        <v>0.97027636274642415</v>
      </c>
      <c r="CR37" s="66">
        <f t="shared" si="9"/>
        <v>15.58784462704096</v>
      </c>
      <c r="CS37" s="65">
        <f t="shared" si="22"/>
        <v>0</v>
      </c>
      <c r="CT37" s="66">
        <f t="shared" si="10"/>
        <v>51.806889165992395</v>
      </c>
      <c r="CU37" s="67">
        <f t="shared" si="23"/>
        <v>0.11629727430063476</v>
      </c>
      <c r="CV37" s="16"/>
      <c r="CW37" s="959">
        <f t="shared" si="24"/>
        <v>6.4529999999999994</v>
      </c>
      <c r="CX37" s="962">
        <f>VLOOKUP($AX37&amp;"_"&amp;$CW$14,データシート1!$A:$BT,MATCH($CW$12&amp;"_"&amp;CX$20,データシート1!$A$1:$BT$1,0),0)</f>
        <v>3.2269999999999999</v>
      </c>
      <c r="CY37" s="962">
        <f>VLOOKUP($AX37&amp;"_"&amp;$CW$14,データシート1!$A:$BT,MATCH($CW$12&amp;"_"&amp;CY$20,データシート1!$A$1:$BT$1,0),0)</f>
        <v>3.226</v>
      </c>
      <c r="CZ37" s="962">
        <f>VLOOKUP($AX37&amp;"_"&amp;$CW$14,データシート1!$A:$BT,MATCH($CW$12&amp;"_"&amp;CZ$20,データシート1!$A$1:$BT$1,0),0)</f>
        <v>0</v>
      </c>
      <c r="DA37" s="962">
        <f>VLOOKUP($AX37&amp;"_"&amp;$CW$14,データシート1!$A:$BT,MATCH($CW$12&amp;"_"&amp;DA$20,データシート1!$A$1:$BT$1,0),0)</f>
        <v>6.0250000000000004</v>
      </c>
      <c r="DB37" s="962">
        <f>VLOOKUP($AX37&amp;"_"&amp;$CW$14,データシート1!$A:$BT,MATCH($CW$12&amp;"_"&amp;DB$20,データシート1!$A$1:$BT$1,0),0)</f>
        <v>0</v>
      </c>
      <c r="DC37" s="962">
        <f>VLOOKUP($AX37&amp;"_"&amp;$CW$14,データシート1!$A:$BT,MATCH($CW$12&amp;"_"&amp;DC$20,データシート1!$A$1:$BT$1,0),0)</f>
        <v>0</v>
      </c>
      <c r="DD37" s="961">
        <f t="shared" si="11"/>
        <v>12.478</v>
      </c>
      <c r="DE37" s="16"/>
      <c r="DF37" s="125">
        <f>VLOOKUP($AX37&amp;"_"&amp;$DF$14,データシート1!$A:$BT,MATCH($DF$12&amp;"_"&amp;DF$20,データシート1!$A$1:$BT$1,0),0)</f>
        <v>1</v>
      </c>
      <c r="DG37" s="64">
        <f>VLOOKUP($AX37&amp;"_"&amp;$DF$14,データシート1!$A:$BT,MATCH($DF$12&amp;"_"&amp;DG$20,データシート1!$A$1:$BT$1,0),0)</f>
        <v>1</v>
      </c>
      <c r="DH37" s="64">
        <f>VLOOKUP($AX37&amp;"_"&amp;$DF$14,データシート1!$A:$BT,MATCH($DF$12&amp;"_"&amp;DH$20,データシート1!$A$1:$BT$1,0),0)</f>
        <v>0</v>
      </c>
      <c r="DI37" s="64">
        <f>VLOOKUP($AX37&amp;"_"&amp;$DF$14,データシート1!$A:$BT,MATCH($DF$12&amp;"_"&amp;DI$20,データシート1!$A$1:$BT$1,0),0)</f>
        <v>1</v>
      </c>
      <c r="DJ37" s="64">
        <f>VLOOKUP($AX37&amp;"_"&amp;$DF$14,データシート1!$A:$BT,MATCH($DF$12&amp;"_"&amp;DJ$20,データシート1!$A$1:$BT$1,0),0)</f>
        <v>0</v>
      </c>
      <c r="DK37" s="64">
        <f>VLOOKUP($AX37&amp;"_"&amp;$DF$14,データシート1!$A:$BT,MATCH($DF$12&amp;"_"&amp;DK$20,データシート1!$A$1:$BT$1,0),0)</f>
        <v>0</v>
      </c>
      <c r="DL37" s="68">
        <f t="shared" si="12"/>
        <v>3</v>
      </c>
      <c r="DM37" s="16"/>
      <c r="DN37" s="126">
        <f t="shared" si="26"/>
        <v>0.26</v>
      </c>
      <c r="DO37" s="127">
        <f t="shared" si="27"/>
        <v>0.26</v>
      </c>
      <c r="DP37" s="127">
        <f t="shared" ref="DP37:DP68" si="29">IF($DD37=0,0,ROUND(CZ37/$DD37,2))</f>
        <v>0</v>
      </c>
      <c r="DQ37" s="127">
        <f t="shared" ref="DQ37:DQ68" si="30">IF($DD37=0,0,ROUND(DA37/$DD37,2))</f>
        <v>0.48</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27232</v>
      </c>
      <c r="AY38" s="18" t="str">
        <f>IF(IFERROR(比較地域マスタ!$Z23,"")=0,"",IFERROR(比較地域マスタ!$Z23,""))</f>
        <v>阪南市</v>
      </c>
      <c r="BB38" s="110" t="str">
        <f t="shared" si="0"/>
        <v>27232</v>
      </c>
      <c r="BC38" s="1031" t="str">
        <f t="shared" si="0"/>
        <v>阪南市</v>
      </c>
      <c r="BD38" s="34">
        <f t="shared" si="14"/>
        <v>160.75864087254001</v>
      </c>
      <c r="BE38" s="34">
        <f t="shared" si="15"/>
        <v>15.473283791327303</v>
      </c>
      <c r="BF38" s="34">
        <f>VLOOKUP($AX38&amp;"_"&amp;$BC$14,データシート1!$A:$BT,MATCH($BC$12&amp;"_"&amp;BF$20,データシート1!$A$1:$BT$1,0),0)</f>
        <v>13.886168427142245</v>
      </c>
      <c r="BG38" s="34">
        <f>VLOOKUP($AX38&amp;"_"&amp;$BC$14,データシート1!$A:$BT,MATCH($BC$12&amp;"_"&amp;BG$20,データシート1!$A$1:$BT$1,0),0)</f>
        <v>1.1904732567153735</v>
      </c>
      <c r="BH38" s="34">
        <f>VLOOKUP($AX38&amp;"_"&amp;$BC$14,データシート1!$A:$BT,MATCH($BC$12&amp;"_"&amp;BH$20,データシート1!$A$1:$BT$1,0),0)</f>
        <v>0.39664210746968448</v>
      </c>
      <c r="BI38" s="34">
        <f>VLOOKUP($AX38&amp;"_"&amp;$BC$14,データシート1!$A:$BT,MATCH($BC$12&amp;"_"&amp;BI$20,データシート1!$A$1:$BT$1,0),0)</f>
        <v>31.027259511233474</v>
      </c>
      <c r="BJ38" s="34">
        <f>VLOOKUP($AX38&amp;"_"&amp;$BC$14,データシート1!$A:$BT,MATCH($BC$12&amp;"_"&amp;BJ$20,データシート1!$A$1:$BT$1,0),0)</f>
        <v>46.964955629853499</v>
      </c>
      <c r="BK38" s="34">
        <f t="shared" si="1"/>
        <v>61.06509603809846</v>
      </c>
      <c r="BL38" s="34">
        <f t="shared" si="2"/>
        <v>57.922006007921354</v>
      </c>
      <c r="BM38" s="34">
        <f>VLOOKUP($AX38&amp;"_"&amp;$BC$14,データシート1!$A:$BT,MATCH($BC$12&amp;"_"&amp;BM$20,データシート1!$A$1:$BT$1,0),0)</f>
        <v>37.109840258529786</v>
      </c>
      <c r="BN38" s="34">
        <f>VLOOKUP($AX38&amp;"_"&amp;$BC$14,データシート1!$A:$BT,MATCH($BC$12&amp;"_"&amp;BN$20,データシート1!$A$1:$BT$1,0),0)</f>
        <v>20.812165749391571</v>
      </c>
      <c r="BO38" s="34">
        <f>VLOOKUP($AX38&amp;"_"&amp;$BC$14,データシート1!$A:$BT,MATCH($BC$12&amp;"_"&amp;BO$20,データシート1!$A$1:$BT$1,0),0)</f>
        <v>3.0535873297784999</v>
      </c>
      <c r="BP38" s="34">
        <f>VLOOKUP($AX38&amp;"_"&amp;$BC$14,データシート1!$A:$BT,MATCH($BC$12&amp;"_"&amp;BP$20,データシート1!$A$1:$BT$1,0),0)</f>
        <v>8.9502700398605167E-2</v>
      </c>
      <c r="BQ38" s="34">
        <f>VLOOKUP($AX38&amp;"_"&amp;$BC$14,データシート1!$A:$BT,MATCH($BC$12&amp;"_"&amp;BQ$20,データシート1!$A$1:$BT$1,0),0)</f>
        <v>6.2280459020272811</v>
      </c>
      <c r="BR38" s="35">
        <f t="shared" si="3"/>
        <v>160.75864087254001</v>
      </c>
      <c r="BT38" s="121" t="str">
        <f t="shared" si="4"/>
        <v>阪南市</v>
      </c>
      <c r="BU38" s="33">
        <f t="shared" si="25"/>
        <v>160.75864087254001</v>
      </c>
      <c r="BV38" s="59">
        <f t="shared" si="16"/>
        <v>9.6251645991430948E-2</v>
      </c>
      <c r="BW38" s="59">
        <f t="shared" si="5"/>
        <v>8.6378986235347122E-2</v>
      </c>
      <c r="BX38" s="59">
        <f t="shared" si="5"/>
        <v>7.4053453690197512E-3</v>
      </c>
      <c r="BY38" s="59">
        <f t="shared" si="5"/>
        <v>2.467314387064073E-3</v>
      </c>
      <c r="BZ38" s="59">
        <f t="shared" si="5"/>
        <v>0.19300523656351337</v>
      </c>
      <c r="CA38" s="59">
        <f t="shared" si="5"/>
        <v>0.29214576196305614</v>
      </c>
      <c r="CB38" s="59">
        <f t="shared" si="5"/>
        <v>0.37985576207076094</v>
      </c>
      <c r="CC38" s="59">
        <f t="shared" si="5"/>
        <v>0.36030415344109384</v>
      </c>
      <c r="CD38" s="59">
        <f t="shared" si="5"/>
        <v>0.23084196318848516</v>
      </c>
      <c r="CE38" s="59">
        <f t="shared" si="5"/>
        <v>0.12946219025260869</v>
      </c>
      <c r="CF38" s="59">
        <f t="shared" si="5"/>
        <v>1.8994856594984427E-2</v>
      </c>
      <c r="CG38" s="59">
        <f t="shared" si="5"/>
        <v>5.567520346826568E-4</v>
      </c>
      <c r="CH38" s="59">
        <f t="shared" si="5"/>
        <v>3.874159341123868E-2</v>
      </c>
      <c r="CI38" s="122">
        <f t="shared" si="6"/>
        <v>1</v>
      </c>
      <c r="CK38" s="123" t="str">
        <f t="shared" si="7"/>
        <v>阪南市</v>
      </c>
      <c r="CL38" s="124">
        <f t="shared" si="17"/>
        <v>15.473283791327303</v>
      </c>
      <c r="CM38" s="65">
        <f t="shared" si="18"/>
        <v>0.26309864505178754</v>
      </c>
      <c r="CN38" s="66">
        <f t="shared" si="19"/>
        <v>13.886168427142245</v>
      </c>
      <c r="CO38" s="65">
        <f t="shared" si="20"/>
        <v>0.29316942404664509</v>
      </c>
      <c r="CP38" s="66">
        <f t="shared" si="8"/>
        <v>1.1904732567153735</v>
      </c>
      <c r="CQ38" s="65">
        <f t="shared" si="21"/>
        <v>0</v>
      </c>
      <c r="CR38" s="66">
        <f t="shared" si="9"/>
        <v>0.39664210746968448</v>
      </c>
      <c r="CS38" s="65">
        <f t="shared" si="22"/>
        <v>0</v>
      </c>
      <c r="CT38" s="66">
        <f t="shared" si="10"/>
        <v>31.027259511233474</v>
      </c>
      <c r="CU38" s="67">
        <f t="shared" si="23"/>
        <v>0.52602131986845158</v>
      </c>
      <c r="CV38" s="16"/>
      <c r="CW38" s="959">
        <f t="shared" si="24"/>
        <v>4.0709999999999997</v>
      </c>
      <c r="CX38" s="962">
        <f>VLOOKUP($AX38&amp;"_"&amp;$CW$14,データシート1!$A:$BT,MATCH($CW$12&amp;"_"&amp;CX$20,データシート1!$A$1:$BT$1,0),0)</f>
        <v>4.0709999999999997</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16.321000000000002</v>
      </c>
      <c r="DB38" s="962">
        <f>VLOOKUP($AX38&amp;"_"&amp;$CW$14,データシート1!$A:$BT,MATCH($CW$12&amp;"_"&amp;DB$20,データシート1!$A$1:$BT$1,0),0)</f>
        <v>0</v>
      </c>
      <c r="DC38" s="962">
        <f>VLOOKUP($AX38&amp;"_"&amp;$CW$14,データシート1!$A:$BT,MATCH($CW$12&amp;"_"&amp;DC$20,データシート1!$A$1:$BT$1,0),0)</f>
        <v>0</v>
      </c>
      <c r="DD38" s="961">
        <f t="shared" si="11"/>
        <v>20.392000000000003</v>
      </c>
      <c r="DE38" s="16"/>
      <c r="DF38" s="125">
        <f>VLOOKUP($AX38&amp;"_"&amp;$DF$14,データシート1!$A:$BT,MATCH($DF$12&amp;"_"&amp;DF$20,データシート1!$A$1:$BT$1,0),0)</f>
        <v>1</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1</v>
      </c>
      <c r="DJ38" s="64">
        <f>VLOOKUP($AX38&amp;"_"&amp;$DF$14,データシート1!$A:$BT,MATCH($DF$12&amp;"_"&amp;DJ$20,データシート1!$A$1:$BT$1,0),0)</f>
        <v>0</v>
      </c>
      <c r="DK38" s="64">
        <f>VLOOKUP($AX38&amp;"_"&amp;$DF$14,データシート1!$A:$BT,MATCH($DF$12&amp;"_"&amp;DK$20,データシート1!$A$1:$BT$1,0),0)</f>
        <v>0</v>
      </c>
      <c r="DL38" s="68">
        <f t="shared" si="12"/>
        <v>2</v>
      </c>
      <c r="DM38" s="16"/>
      <c r="DN38" s="126">
        <f t="shared" si="26"/>
        <v>0.2</v>
      </c>
      <c r="DO38" s="127">
        <f t="shared" si="27"/>
        <v>0</v>
      </c>
      <c r="DP38" s="127">
        <f t="shared" si="29"/>
        <v>0</v>
      </c>
      <c r="DQ38" s="127">
        <f t="shared" si="30"/>
        <v>0.8</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25210</v>
      </c>
      <c r="AY39" s="18" t="str">
        <f>IF(IFERROR(比較地域マスタ!$Z24,"")=0,"",IFERROR(比較地域マスタ!$Z24,""))</f>
        <v>野洲市</v>
      </c>
      <c r="BB39" s="110" t="str">
        <f t="shared" si="0"/>
        <v>25210</v>
      </c>
      <c r="BC39" s="1031" t="str">
        <f t="shared" si="0"/>
        <v>野洲市</v>
      </c>
      <c r="BD39" s="34">
        <f t="shared" si="14"/>
        <v>322.70827665942693</v>
      </c>
      <c r="BE39" s="34">
        <f t="shared" si="15"/>
        <v>144.44136901393338</v>
      </c>
      <c r="BF39" s="34">
        <f>VLOOKUP($AX39&amp;"_"&amp;$BC$14,データシート1!$A:$BT,MATCH($BC$12&amp;"_"&amp;BF$20,データシート1!$A$1:$BT$1,0),0)</f>
        <v>134.2746065912965</v>
      </c>
      <c r="BG39" s="34">
        <f>VLOOKUP($AX39&amp;"_"&amp;$BC$14,データシート1!$A:$BT,MATCH($BC$12&amp;"_"&amp;BG$20,データシート1!$A$1:$BT$1,0),0)</f>
        <v>1.9896963183693828</v>
      </c>
      <c r="BH39" s="34">
        <f>VLOOKUP($AX39&amp;"_"&amp;$BC$14,データシート1!$A:$BT,MATCH($BC$12&amp;"_"&amp;BH$20,データシート1!$A$1:$BT$1,0),0)</f>
        <v>8.1770661042674835</v>
      </c>
      <c r="BI39" s="34">
        <f>VLOOKUP($AX39&amp;"_"&amp;$BC$14,データシート1!$A:$BT,MATCH($BC$12&amp;"_"&amp;BI$20,データシート1!$A$1:$BT$1,0),0)</f>
        <v>48.287422529467555</v>
      </c>
      <c r="BJ39" s="34">
        <f>VLOOKUP($AX39&amp;"_"&amp;$BC$14,データシート1!$A:$BT,MATCH($BC$12&amp;"_"&amp;BJ$20,データシート1!$A$1:$BT$1,0),0)</f>
        <v>47.25983679348581</v>
      </c>
      <c r="BK39" s="34">
        <f t="shared" si="1"/>
        <v>77.294772356940143</v>
      </c>
      <c r="BL39" s="34">
        <f t="shared" si="2"/>
        <v>74.336998270400827</v>
      </c>
      <c r="BM39" s="34">
        <f>VLOOKUP($AX39&amp;"_"&amp;$BC$14,データシート1!$A:$BT,MATCH($BC$12&amp;"_"&amp;BM$20,データシート1!$A$1:$BT$1,0),0)</f>
        <v>40.937166297499154</v>
      </c>
      <c r="BN39" s="34">
        <f>VLOOKUP($AX39&amp;"_"&amp;$BC$14,データシート1!$A:$BT,MATCH($BC$12&amp;"_"&amp;BN$20,データシート1!$A$1:$BT$1,0),0)</f>
        <v>33.399831972901673</v>
      </c>
      <c r="BO39" s="34">
        <f>VLOOKUP($AX39&amp;"_"&amp;$BC$14,データシート1!$A:$BT,MATCH($BC$12&amp;"_"&amp;BO$20,データシート1!$A$1:$BT$1,0),0)</f>
        <v>2.9577740865393101</v>
      </c>
      <c r="BP39" s="34">
        <f>VLOOKUP($AX39&amp;"_"&amp;$BC$14,データシート1!$A:$BT,MATCH($BC$12&amp;"_"&amp;BP$20,データシート1!$A$1:$BT$1,0),0)</f>
        <v>0</v>
      </c>
      <c r="BQ39" s="34">
        <f>VLOOKUP($AX39&amp;"_"&amp;$BC$14,データシート1!$A:$BT,MATCH($BC$12&amp;"_"&amp;BQ$20,データシート1!$A$1:$BT$1,0),0)</f>
        <v>5.424875965600001</v>
      </c>
      <c r="BR39" s="35">
        <f t="shared" si="3"/>
        <v>322.70827665942693</v>
      </c>
      <c r="BT39" s="121" t="str">
        <f t="shared" si="4"/>
        <v>野洲市</v>
      </c>
      <c r="BU39" s="33">
        <f t="shared" si="25"/>
        <v>322.70827665942693</v>
      </c>
      <c r="BV39" s="59">
        <f t="shared" si="16"/>
        <v>0.4475911510827808</v>
      </c>
      <c r="BW39" s="59">
        <f t="shared" si="5"/>
        <v>0.41608665256827115</v>
      </c>
      <c r="BX39" s="59">
        <f t="shared" si="5"/>
        <v>6.1656191126118112E-3</v>
      </c>
      <c r="BY39" s="59">
        <f t="shared" si="5"/>
        <v>2.5338879401897781E-2</v>
      </c>
      <c r="BZ39" s="59">
        <f t="shared" si="5"/>
        <v>0.14963180687314109</v>
      </c>
      <c r="CA39" s="59">
        <f t="shared" si="5"/>
        <v>0.14644755096678819</v>
      </c>
      <c r="CB39" s="59">
        <f t="shared" si="5"/>
        <v>0.2395190267726349</v>
      </c>
      <c r="CC39" s="59">
        <f t="shared" si="5"/>
        <v>0.23035355349392864</v>
      </c>
      <c r="CD39" s="59">
        <f t="shared" si="5"/>
        <v>0.12685502436215035</v>
      </c>
      <c r="CE39" s="59">
        <f t="shared" si="5"/>
        <v>0.10349852913177832</v>
      </c>
      <c r="CF39" s="59">
        <f t="shared" si="5"/>
        <v>9.1654732787062147E-3</v>
      </c>
      <c r="CG39" s="59">
        <f t="shared" si="5"/>
        <v>0</v>
      </c>
      <c r="CH39" s="59">
        <f t="shared" si="5"/>
        <v>1.681046430465492E-2</v>
      </c>
      <c r="CI39" s="122">
        <f t="shared" si="6"/>
        <v>1</v>
      </c>
      <c r="CK39" s="123" t="str">
        <f t="shared" si="7"/>
        <v>野洲市</v>
      </c>
      <c r="CL39" s="124">
        <f t="shared" si="17"/>
        <v>144.44136901393338</v>
      </c>
      <c r="CM39" s="65">
        <f t="shared" si="18"/>
        <v>1</v>
      </c>
      <c r="CN39" s="66">
        <f t="shared" si="19"/>
        <v>134.2746065912965</v>
      </c>
      <c r="CO39" s="65">
        <f t="shared" si="20"/>
        <v>1</v>
      </c>
      <c r="CP39" s="66">
        <f t="shared" si="8"/>
        <v>1.9896963183693828</v>
      </c>
      <c r="CQ39" s="65">
        <f t="shared" si="21"/>
        <v>0</v>
      </c>
      <c r="CR39" s="66">
        <f t="shared" si="9"/>
        <v>8.1770661042674835</v>
      </c>
      <c r="CS39" s="65">
        <f t="shared" si="22"/>
        <v>0</v>
      </c>
      <c r="CT39" s="66">
        <f t="shared" si="10"/>
        <v>48.287422529467555</v>
      </c>
      <c r="CU39" s="67">
        <f t="shared" si="23"/>
        <v>0.25234314365327876</v>
      </c>
      <c r="CV39" s="16"/>
      <c r="CW39" s="959">
        <f t="shared" si="24"/>
        <v>148.08799999999999</v>
      </c>
      <c r="CX39" s="962">
        <f>VLOOKUP($AX39&amp;"_"&amp;$CW$14,データシート1!$A:$BT,MATCH($CW$12&amp;"_"&amp;CX$20,データシート1!$A$1:$BT$1,0),0)</f>
        <v>148.08799999999999</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12.185</v>
      </c>
      <c r="DB39" s="962">
        <f>VLOOKUP($AX39&amp;"_"&amp;$CW$14,データシート1!$A:$BT,MATCH($CW$12&amp;"_"&amp;DB$20,データシート1!$A$1:$BT$1,0),0)</f>
        <v>0</v>
      </c>
      <c r="DC39" s="962">
        <f>VLOOKUP($AX39&amp;"_"&amp;$CW$14,データシート1!$A:$BT,MATCH($CW$12&amp;"_"&amp;DC$20,データシート1!$A$1:$BT$1,0),0)</f>
        <v>0</v>
      </c>
      <c r="DD39" s="961">
        <f t="shared" si="11"/>
        <v>160.273</v>
      </c>
      <c r="DE39" s="16"/>
      <c r="DF39" s="125">
        <f>VLOOKUP($AX39&amp;"_"&amp;$DF$14,データシート1!$A:$BT,MATCH($DF$12&amp;"_"&amp;DF$20,データシート1!$A$1:$BT$1,0),0)</f>
        <v>12</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2</v>
      </c>
      <c r="DJ39" s="64">
        <f>VLOOKUP($AX39&amp;"_"&amp;$DF$14,データシート1!$A:$BT,MATCH($DF$12&amp;"_"&amp;DJ$20,データシート1!$A$1:$BT$1,0),0)</f>
        <v>0</v>
      </c>
      <c r="DK39" s="64">
        <f>VLOOKUP($AX39&amp;"_"&amp;$DF$14,データシート1!$A:$BT,MATCH($DF$12&amp;"_"&amp;DK$20,データシート1!$A$1:$BT$1,0),0)</f>
        <v>0</v>
      </c>
      <c r="DL39" s="68">
        <f t="shared" si="12"/>
        <v>14</v>
      </c>
      <c r="DM39" s="16"/>
      <c r="DN39" s="126">
        <f t="shared" si="26"/>
        <v>0.92</v>
      </c>
      <c r="DO39" s="127">
        <f t="shared" si="27"/>
        <v>0</v>
      </c>
      <c r="DP39" s="127">
        <f t="shared" si="29"/>
        <v>0</v>
      </c>
      <c r="DQ39" s="127">
        <f t="shared" si="30"/>
        <v>0.08</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02205</v>
      </c>
      <c r="AY40" s="18" t="str">
        <f>IF(IFERROR(比較地域マスタ!$Z25,"")=0,"",IFERROR(比較地域マスタ!$Z25,""))</f>
        <v>五所川原市</v>
      </c>
      <c r="BB40" s="110" t="str">
        <f t="shared" si="0"/>
        <v>02205</v>
      </c>
      <c r="BC40" s="1031" t="str">
        <f t="shared" si="0"/>
        <v>五所川原市</v>
      </c>
      <c r="BD40" s="34">
        <f t="shared" si="14"/>
        <v>383.48919019476318</v>
      </c>
      <c r="BE40" s="34">
        <f t="shared" si="15"/>
        <v>84.131407233843618</v>
      </c>
      <c r="BF40" s="34">
        <f>VLOOKUP($AX40&amp;"_"&amp;$BC$14,データシート1!$A:$BT,MATCH($BC$12&amp;"_"&amp;BF$20,データシート1!$A$1:$BT$1,0),0)</f>
        <v>61.992999324526359</v>
      </c>
      <c r="BG40" s="34">
        <f>VLOOKUP($AX40&amp;"_"&amp;$BC$14,データシート1!$A:$BT,MATCH($BC$12&amp;"_"&amp;BG$20,データシート1!$A$1:$BT$1,0),0)</f>
        <v>9.0054857190864617</v>
      </c>
      <c r="BH40" s="34">
        <f>VLOOKUP($AX40&amp;"_"&amp;$BC$14,データシート1!$A:$BT,MATCH($BC$12&amp;"_"&amp;BH$20,データシート1!$A$1:$BT$1,0),0)</f>
        <v>13.132922190230794</v>
      </c>
      <c r="BI40" s="34">
        <f>VLOOKUP($AX40&amp;"_"&amp;$BC$14,データシート1!$A:$BT,MATCH($BC$12&amp;"_"&amp;BI$20,データシート1!$A$1:$BT$1,0),0)</f>
        <v>79.524033738853149</v>
      </c>
      <c r="BJ40" s="34">
        <f>VLOOKUP($AX40&amp;"_"&amp;$BC$14,データシート1!$A:$BT,MATCH($BC$12&amp;"_"&amp;BJ$20,データシート1!$A$1:$BT$1,0),0)</f>
        <v>117.87493348076805</v>
      </c>
      <c r="BK40" s="34">
        <f t="shared" si="1"/>
        <v>97.542466252845117</v>
      </c>
      <c r="BL40" s="34">
        <f t="shared" si="2"/>
        <v>94.481113437782753</v>
      </c>
      <c r="BM40" s="34">
        <f>VLOOKUP($AX40&amp;"_"&amp;$BC$14,データシート1!$A:$BT,MATCH($BC$12&amp;"_"&amp;BM$20,データシート1!$A$1:$BT$1,0),0)</f>
        <v>43.414870618891619</v>
      </c>
      <c r="BN40" s="34">
        <f>VLOOKUP($AX40&amp;"_"&amp;$BC$14,データシート1!$A:$BT,MATCH($BC$12&amp;"_"&amp;BN$20,データシート1!$A$1:$BT$1,0),0)</f>
        <v>51.066242818891133</v>
      </c>
      <c r="BO40" s="34">
        <f>VLOOKUP($AX40&amp;"_"&amp;$BC$14,データシート1!$A:$BT,MATCH($BC$12&amp;"_"&amp;BO$20,データシート1!$A$1:$BT$1,0),0)</f>
        <v>3.0613528150623601</v>
      </c>
      <c r="BP40" s="34">
        <f>VLOOKUP($AX40&amp;"_"&amp;$BC$14,データシート1!$A:$BT,MATCH($BC$12&amp;"_"&amp;BP$20,データシート1!$A$1:$BT$1,0),0)</f>
        <v>0</v>
      </c>
      <c r="BQ40" s="34">
        <f>VLOOKUP($AX40&amp;"_"&amp;$BC$14,データシート1!$A:$BT,MATCH($BC$12&amp;"_"&amp;BQ$20,データシート1!$A$1:$BT$1,0),0)</f>
        <v>4.4163494884532906</v>
      </c>
      <c r="BR40" s="35">
        <f t="shared" si="3"/>
        <v>383.48919019476318</v>
      </c>
      <c r="BT40" s="121" t="str">
        <f t="shared" si="4"/>
        <v>五所川原市</v>
      </c>
      <c r="BU40" s="33">
        <f t="shared" si="25"/>
        <v>383.48919019476318</v>
      </c>
      <c r="BV40" s="59">
        <f t="shared" si="16"/>
        <v>0.21938403841609116</v>
      </c>
      <c r="BW40" s="59">
        <f t="shared" si="5"/>
        <v>0.16165514155181765</v>
      </c>
      <c r="BX40" s="59">
        <f t="shared" si="5"/>
        <v>2.3483023640152239E-2</v>
      </c>
      <c r="BY40" s="59">
        <f t="shared" si="5"/>
        <v>3.424587322412128E-2</v>
      </c>
      <c r="BZ40" s="59">
        <f t="shared" si="5"/>
        <v>0.20736968804378858</v>
      </c>
      <c r="CA40" s="59">
        <f t="shared" si="5"/>
        <v>0.30737485304579965</v>
      </c>
      <c r="CB40" s="59">
        <f t="shared" si="5"/>
        <v>0.2543551910897569</v>
      </c>
      <c r="CC40" s="59">
        <f t="shared" si="5"/>
        <v>0.24637229902047172</v>
      </c>
      <c r="CD40" s="59">
        <f t="shared" si="5"/>
        <v>0.11321015488557173</v>
      </c>
      <c r="CE40" s="59">
        <f t="shared" si="5"/>
        <v>0.13316214413489999</v>
      </c>
      <c r="CF40" s="59">
        <f t="shared" si="5"/>
        <v>7.9828920692851524E-3</v>
      </c>
      <c r="CG40" s="59">
        <f t="shared" si="5"/>
        <v>0</v>
      </c>
      <c r="CH40" s="59">
        <f t="shared" si="5"/>
        <v>1.1516229404563798E-2</v>
      </c>
      <c r="CI40" s="122">
        <f t="shared" si="6"/>
        <v>1</v>
      </c>
      <c r="CK40" s="123" t="str">
        <f t="shared" si="7"/>
        <v>五所川原市</v>
      </c>
      <c r="CL40" s="124">
        <f t="shared" si="17"/>
        <v>84.131407233843618</v>
      </c>
      <c r="CM40" s="65">
        <f t="shared" si="18"/>
        <v>0.55639150156957917</v>
      </c>
      <c r="CN40" s="66">
        <f t="shared" si="19"/>
        <v>61.992999324526359</v>
      </c>
      <c r="CO40" s="65">
        <f t="shared" si="20"/>
        <v>0.75508525978804364</v>
      </c>
      <c r="CP40" s="66">
        <f t="shared" si="8"/>
        <v>9.0054857190864617</v>
      </c>
      <c r="CQ40" s="65">
        <f t="shared" si="21"/>
        <v>0</v>
      </c>
      <c r="CR40" s="66">
        <f t="shared" si="9"/>
        <v>13.132922190230794</v>
      </c>
      <c r="CS40" s="65">
        <f t="shared" si="22"/>
        <v>0</v>
      </c>
      <c r="CT40" s="66">
        <f t="shared" si="10"/>
        <v>79.524033738853149</v>
      </c>
      <c r="CU40" s="67">
        <f t="shared" si="23"/>
        <v>7.7599182408990747E-2</v>
      </c>
      <c r="CV40" s="16"/>
      <c r="CW40" s="959">
        <f t="shared" si="24"/>
        <v>46.81</v>
      </c>
      <c r="CX40" s="962">
        <f>VLOOKUP($AX40&amp;"_"&amp;$CW$14,データシート1!$A:$BT,MATCH($CW$12&amp;"_"&amp;CX$20,データシート1!$A$1:$BT$1,0),0)</f>
        <v>46.81</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6.1710000000000003</v>
      </c>
      <c r="DB40" s="962">
        <f>VLOOKUP($AX40&amp;"_"&amp;$CW$14,データシート1!$A:$BT,MATCH($CW$12&amp;"_"&amp;DB$20,データシート1!$A$1:$BT$1,0),0)</f>
        <v>0</v>
      </c>
      <c r="DC40" s="962">
        <f>VLOOKUP($AX40&amp;"_"&amp;$CW$14,データシート1!$A:$BT,MATCH($CW$12&amp;"_"&amp;DC$20,データシート1!$A$1:$BT$1,0),0)</f>
        <v>0</v>
      </c>
      <c r="DD40" s="961">
        <f t="shared" si="11"/>
        <v>52.981000000000002</v>
      </c>
      <c r="DE40" s="16"/>
      <c r="DF40" s="125">
        <f>VLOOKUP($AX40&amp;"_"&amp;$DF$14,データシート1!$A:$BT,MATCH($DF$12&amp;"_"&amp;DF$20,データシート1!$A$1:$BT$1,0),0)</f>
        <v>2</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1</v>
      </c>
      <c r="DJ40" s="64">
        <f>VLOOKUP($AX40&amp;"_"&amp;$DF$14,データシート1!$A:$BT,MATCH($DF$12&amp;"_"&amp;DJ$20,データシート1!$A$1:$BT$1,0),0)</f>
        <v>0</v>
      </c>
      <c r="DK40" s="64">
        <f>VLOOKUP($AX40&amp;"_"&amp;$DF$14,データシート1!$A:$BT,MATCH($DF$12&amp;"_"&amp;DK$20,データシート1!$A$1:$BT$1,0),0)</f>
        <v>0</v>
      </c>
      <c r="DL40" s="68">
        <f t="shared" si="12"/>
        <v>3</v>
      </c>
      <c r="DM40" s="16"/>
      <c r="DN40" s="126">
        <f t="shared" si="26"/>
        <v>0.88</v>
      </c>
      <c r="DO40" s="127">
        <f t="shared" si="27"/>
        <v>0</v>
      </c>
      <c r="DP40" s="127">
        <f t="shared" si="29"/>
        <v>0</v>
      </c>
      <c r="DQ40" s="127">
        <f t="shared" si="30"/>
        <v>0.12</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40228</v>
      </c>
      <c r="AY41" s="18" t="str">
        <f>IF(IFERROR(比較地域マスタ!$Z26,"")=0,"",IFERROR(比較地域マスタ!$Z26,""))</f>
        <v>朝倉市</v>
      </c>
      <c r="BB41" s="110" t="str">
        <f t="shared" si="0"/>
        <v>40228</v>
      </c>
      <c r="BC41" s="1031" t="str">
        <f t="shared" si="0"/>
        <v>朝倉市</v>
      </c>
      <c r="BD41" s="34">
        <f t="shared" si="14"/>
        <v>791.23183050681666</v>
      </c>
      <c r="BE41" s="34">
        <f t="shared" si="15"/>
        <v>576.21129440900586</v>
      </c>
      <c r="BF41" s="34">
        <f>VLOOKUP($AX41&amp;"_"&amp;$BC$14,データシート1!$A:$BT,MATCH($BC$12&amp;"_"&amp;BF$20,データシート1!$A$1:$BT$1,0),0)</f>
        <v>551.5070898363349</v>
      </c>
      <c r="BG41" s="34">
        <f>VLOOKUP($AX41&amp;"_"&amp;$BC$14,データシート1!$A:$BT,MATCH($BC$12&amp;"_"&amp;BG$20,データシート1!$A$1:$BT$1,0),0)</f>
        <v>3.1421023712120233</v>
      </c>
      <c r="BH41" s="34">
        <f>VLOOKUP($AX41&amp;"_"&amp;$BC$14,データシート1!$A:$BT,MATCH($BC$12&amp;"_"&amp;BH$20,データシート1!$A$1:$BT$1,0),0)</f>
        <v>21.56210220145897</v>
      </c>
      <c r="BI41" s="34">
        <f>VLOOKUP($AX41&amp;"_"&amp;$BC$14,データシート1!$A:$BT,MATCH($BC$12&amp;"_"&amp;BI$20,データシート1!$A$1:$BT$1,0),0)</f>
        <v>56.101805270753331</v>
      </c>
      <c r="BJ41" s="34">
        <f>VLOOKUP($AX41&amp;"_"&amp;$BC$14,データシート1!$A:$BT,MATCH($BC$12&amp;"_"&amp;BJ$20,データシート1!$A$1:$BT$1,0),0)</f>
        <v>39.120175040907569</v>
      </c>
      <c r="BK41" s="34">
        <f t="shared" si="1"/>
        <v>114.38483785111136</v>
      </c>
      <c r="BL41" s="34">
        <f t="shared" si="2"/>
        <v>111.37977020758012</v>
      </c>
      <c r="BM41" s="34">
        <f>VLOOKUP($AX41&amp;"_"&amp;$BC$14,データシート1!$A:$BT,MATCH($BC$12&amp;"_"&amp;BM$20,データシート1!$A$1:$BT$1,0),0)</f>
        <v>46.57350190957515</v>
      </c>
      <c r="BN41" s="34">
        <f>VLOOKUP($AX41&amp;"_"&amp;$BC$14,データシート1!$A:$BT,MATCH($BC$12&amp;"_"&amp;BN$20,データシート1!$A$1:$BT$1,0),0)</f>
        <v>64.806268298004966</v>
      </c>
      <c r="BO41" s="34">
        <f>VLOOKUP($AX41&amp;"_"&amp;$BC$14,データシート1!$A:$BT,MATCH($BC$12&amp;"_"&amp;BO$20,データシート1!$A$1:$BT$1,0),0)</f>
        <v>3.00506764353123</v>
      </c>
      <c r="BP41" s="34">
        <f>VLOOKUP($AX41&amp;"_"&amp;$BC$14,データシート1!$A:$BT,MATCH($BC$12&amp;"_"&amp;BP$20,データシート1!$A$1:$BT$1,0),0)</f>
        <v>0</v>
      </c>
      <c r="BQ41" s="34">
        <f>VLOOKUP($AX41&amp;"_"&amp;$BC$14,データシート1!$A:$BT,MATCH($BC$12&amp;"_"&amp;BQ$20,データシート1!$A$1:$BT$1,0),0)</f>
        <v>5.4137179350385924</v>
      </c>
      <c r="BR41" s="35">
        <f t="shared" si="3"/>
        <v>791.23183050681666</v>
      </c>
      <c r="BT41" s="121" t="str">
        <f t="shared" si="4"/>
        <v>朝倉市</v>
      </c>
      <c r="BU41" s="33">
        <f t="shared" si="25"/>
        <v>791.23183050681666</v>
      </c>
      <c r="BV41" s="59">
        <f t="shared" si="16"/>
        <v>0.72824584678288118</v>
      </c>
      <c r="BW41" s="59">
        <f t="shared" si="5"/>
        <v>0.69702338628499294</v>
      </c>
      <c r="BX41" s="59">
        <f t="shared" si="5"/>
        <v>3.9711526382847579E-3</v>
      </c>
      <c r="BY41" s="59">
        <f t="shared" si="5"/>
        <v>2.7251307859603616E-2</v>
      </c>
      <c r="BZ41" s="59">
        <f t="shared" si="5"/>
        <v>7.0904383655568823E-2</v>
      </c>
      <c r="CA41" s="59">
        <f t="shared" si="5"/>
        <v>4.9442114855072855E-2</v>
      </c>
      <c r="CB41" s="59">
        <f t="shared" si="5"/>
        <v>0.14456551599781209</v>
      </c>
      <c r="CC41" s="59">
        <f t="shared" si="5"/>
        <v>0.14076755498604851</v>
      </c>
      <c r="CD41" s="59">
        <f t="shared" si="5"/>
        <v>5.8862017570429262E-2</v>
      </c>
      <c r="CE41" s="59">
        <f t="shared" si="5"/>
        <v>8.1905537415619234E-2</v>
      </c>
      <c r="CF41" s="59">
        <f t="shared" si="5"/>
        <v>3.7979610117635943E-3</v>
      </c>
      <c r="CG41" s="59">
        <f t="shared" si="5"/>
        <v>0</v>
      </c>
      <c r="CH41" s="59">
        <f t="shared" si="5"/>
        <v>6.8421387086650479E-3</v>
      </c>
      <c r="CI41" s="122">
        <f t="shared" si="6"/>
        <v>1</v>
      </c>
      <c r="CK41" s="123" t="str">
        <f t="shared" si="7"/>
        <v>朝倉市</v>
      </c>
      <c r="CL41" s="124">
        <f t="shared" si="17"/>
        <v>576.21129440900586</v>
      </c>
      <c r="CM41" s="65">
        <f t="shared" si="18"/>
        <v>0.26935952402527946</v>
      </c>
      <c r="CN41" s="66">
        <f t="shared" si="19"/>
        <v>551.5070898363349</v>
      </c>
      <c r="CO41" s="65">
        <f t="shared" si="20"/>
        <v>0.28142521258622349</v>
      </c>
      <c r="CP41" s="66">
        <f t="shared" si="8"/>
        <v>3.1421023712120233</v>
      </c>
      <c r="CQ41" s="65">
        <f t="shared" si="21"/>
        <v>0</v>
      </c>
      <c r="CR41" s="66">
        <f t="shared" si="9"/>
        <v>21.56210220145897</v>
      </c>
      <c r="CS41" s="65">
        <f t="shared" si="22"/>
        <v>0</v>
      </c>
      <c r="CT41" s="66">
        <f t="shared" si="10"/>
        <v>56.101805270753331</v>
      </c>
      <c r="CU41" s="67">
        <f t="shared" si="23"/>
        <v>0</v>
      </c>
      <c r="CV41" s="16"/>
      <c r="CW41" s="959">
        <f t="shared" si="24"/>
        <v>155.208</v>
      </c>
      <c r="CX41" s="962">
        <f>VLOOKUP($AX41&amp;"_"&amp;$CW$14,データシート1!$A:$BT,MATCH($CW$12&amp;"_"&amp;CX$20,データシート1!$A$1:$BT$1,0),0)</f>
        <v>155.208</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155.208</v>
      </c>
      <c r="DE41" s="16"/>
      <c r="DF41" s="125">
        <f>VLOOKUP($AX41&amp;"_"&amp;$DF$14,データシート1!$A:$BT,MATCH($DF$12&amp;"_"&amp;DF$20,データシート1!$A$1:$BT$1,0),0)</f>
        <v>11</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11</v>
      </c>
      <c r="DM41" s="16"/>
      <c r="DN41" s="126">
        <f t="shared" si="26"/>
        <v>1</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37203</v>
      </c>
      <c r="AY42" s="18" t="str">
        <f>IF(IFERROR(比較地域マスタ!$Z27,"")=0,"",IFERROR(比較地域マスタ!$Z27,""))</f>
        <v>坂出市</v>
      </c>
      <c r="BB42" s="110" t="str">
        <f t="shared" si="0"/>
        <v>37203</v>
      </c>
      <c r="BC42" s="1031" t="str">
        <f t="shared" si="0"/>
        <v>坂出市</v>
      </c>
      <c r="BD42" s="34">
        <f t="shared" si="14"/>
        <v>726.39486861470618</v>
      </c>
      <c r="BE42" s="34">
        <f t="shared" si="15"/>
        <v>407.19047604022995</v>
      </c>
      <c r="BF42" s="34">
        <f>VLOOKUP($AX42&amp;"_"&amp;$BC$14,データシート1!$A:$BT,MATCH($BC$12&amp;"_"&amp;BF$20,データシート1!$A$1:$BT$1,0),0)</f>
        <v>376.42859175433642</v>
      </c>
      <c r="BG42" s="34">
        <f>VLOOKUP($AX42&amp;"_"&amp;$BC$14,データシート1!$A:$BT,MATCH($BC$12&amp;"_"&amp;BG$20,データシート1!$A$1:$BT$1,0),0)</f>
        <v>5.0226405352573442</v>
      </c>
      <c r="BH42" s="34">
        <f>VLOOKUP($AX42&amp;"_"&amp;$BC$14,データシート1!$A:$BT,MATCH($BC$12&amp;"_"&amp;BH$20,データシート1!$A$1:$BT$1,0),0)</f>
        <v>25.739243750636195</v>
      </c>
      <c r="BI42" s="34">
        <f>VLOOKUP($AX42&amp;"_"&amp;$BC$14,データシート1!$A:$BT,MATCH($BC$12&amp;"_"&amp;BI$20,データシート1!$A$1:$BT$1,0),0)</f>
        <v>85.763314311673085</v>
      </c>
      <c r="BJ42" s="34">
        <f>VLOOKUP($AX42&amp;"_"&amp;$BC$14,データシート1!$A:$BT,MATCH($BC$12&amp;"_"&amp;BJ$20,データシート1!$A$1:$BT$1,0),0)</f>
        <v>83.761791952383831</v>
      </c>
      <c r="BK42" s="34">
        <f t="shared" si="1"/>
        <v>144.05930836982623</v>
      </c>
      <c r="BL42" s="34">
        <f t="shared" si="2"/>
        <v>98.101451801108141</v>
      </c>
      <c r="BM42" s="34">
        <f>VLOOKUP($AX42&amp;"_"&amp;$BC$14,データシート1!$A:$BT,MATCH($BC$12&amp;"_"&amp;BM$20,データシート1!$A$1:$BT$1,0),0)</f>
        <v>44.58644556405909</v>
      </c>
      <c r="BN42" s="34">
        <f>VLOOKUP($AX42&amp;"_"&amp;$BC$14,データシート1!$A:$BT,MATCH($BC$12&amp;"_"&amp;BN$20,データシート1!$A$1:$BT$1,0),0)</f>
        <v>53.515006237049057</v>
      </c>
      <c r="BO42" s="34">
        <f>VLOOKUP($AX42&amp;"_"&amp;$BC$14,データシート1!$A:$BT,MATCH($BC$12&amp;"_"&amp;BO$20,データシート1!$A$1:$BT$1,0),0)</f>
        <v>2.9993457070062899</v>
      </c>
      <c r="BP42" s="34">
        <f>VLOOKUP($AX42&amp;"_"&amp;$BC$14,データシート1!$A:$BT,MATCH($BC$12&amp;"_"&amp;BP$20,データシート1!$A$1:$BT$1,0),0)</f>
        <v>42.958510861711794</v>
      </c>
      <c r="BQ42" s="34">
        <f>VLOOKUP($AX42&amp;"_"&amp;$BC$14,データシート1!$A:$BT,MATCH($BC$12&amp;"_"&amp;BQ$20,データシート1!$A$1:$BT$1,0),0)</f>
        <v>5.6199779405931443</v>
      </c>
      <c r="BR42" s="35">
        <f t="shared" si="3"/>
        <v>726.39486861470618</v>
      </c>
      <c r="BT42" s="121" t="str">
        <f t="shared" si="4"/>
        <v>坂出市</v>
      </c>
      <c r="BU42" s="33">
        <f t="shared" si="25"/>
        <v>726.39486861470618</v>
      </c>
      <c r="BV42" s="59">
        <f t="shared" si="16"/>
        <v>0.56056353594123698</v>
      </c>
      <c r="BW42" s="59">
        <f t="shared" si="5"/>
        <v>0.51821482780049954</v>
      </c>
      <c r="BX42" s="59">
        <f t="shared" si="5"/>
        <v>6.9144768944140898E-3</v>
      </c>
      <c r="BY42" s="59">
        <f t="shared" si="5"/>
        <v>3.5434231246323389E-2</v>
      </c>
      <c r="BZ42" s="59">
        <f t="shared" si="5"/>
        <v>0.11806707070388681</v>
      </c>
      <c r="CA42" s="59">
        <f t="shared" ref="CA42:CH68" si="32">BJ42/$BR42</f>
        <v>0.11531165151555152</v>
      </c>
      <c r="CB42" s="59">
        <f t="shared" si="32"/>
        <v>0.19832093341264784</v>
      </c>
      <c r="CC42" s="59">
        <f t="shared" si="32"/>
        <v>0.13505251212497627</v>
      </c>
      <c r="CD42" s="59">
        <f t="shared" si="32"/>
        <v>6.1380452272589772E-2</v>
      </c>
      <c r="CE42" s="59">
        <f t="shared" si="32"/>
        <v>7.3672059852386493E-2</v>
      </c>
      <c r="CF42" s="59">
        <f t="shared" si="32"/>
        <v>4.1290843817857427E-3</v>
      </c>
      <c r="CG42" s="59">
        <f t="shared" si="32"/>
        <v>5.9139336905885846E-2</v>
      </c>
      <c r="CH42" s="59">
        <f t="shared" si="32"/>
        <v>7.7368084266769355E-3</v>
      </c>
      <c r="CI42" s="122">
        <f t="shared" si="6"/>
        <v>1</v>
      </c>
      <c r="CK42" s="123" t="str">
        <f t="shared" si="7"/>
        <v>坂出市</v>
      </c>
      <c r="CL42" s="124">
        <f t="shared" si="17"/>
        <v>407.19047604022995</v>
      </c>
      <c r="CM42" s="65">
        <f t="shared" si="18"/>
        <v>0.76734112997556925</v>
      </c>
      <c r="CN42" s="66">
        <f t="shared" si="19"/>
        <v>376.42859175433642</v>
      </c>
      <c r="CO42" s="65">
        <f t="shared" si="20"/>
        <v>0.83004853203051243</v>
      </c>
      <c r="CP42" s="66">
        <f t="shared" si="8"/>
        <v>5.0226405352573442</v>
      </c>
      <c r="CQ42" s="65">
        <f t="shared" si="21"/>
        <v>0</v>
      </c>
      <c r="CR42" s="66">
        <f t="shared" si="9"/>
        <v>25.739243750636195</v>
      </c>
      <c r="CS42" s="65">
        <f t="shared" si="22"/>
        <v>0</v>
      </c>
      <c r="CT42" s="66">
        <f t="shared" si="10"/>
        <v>85.763314311673085</v>
      </c>
      <c r="CU42" s="67">
        <f t="shared" si="23"/>
        <v>4.4727749047332337E-2</v>
      </c>
      <c r="CV42" s="16"/>
      <c r="CW42" s="959">
        <f t="shared" si="24"/>
        <v>312.45400000000001</v>
      </c>
      <c r="CX42" s="962">
        <f>VLOOKUP($AX42&amp;"_"&amp;$CW$14,データシート1!$A:$BT,MATCH($CW$12&amp;"_"&amp;CX$20,データシート1!$A$1:$BT$1,0),0)</f>
        <v>312.45400000000001</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3.8359999999999999</v>
      </c>
      <c r="DB42" s="962">
        <f>VLOOKUP($AX42&amp;"_"&amp;$CW$14,データシート1!$A:$BT,MATCH($CW$12&amp;"_"&amp;DB$20,データシート1!$A$1:$BT$1,0),0)</f>
        <v>708.36199999999997</v>
      </c>
      <c r="DC42" s="962">
        <f>VLOOKUP($AX42&amp;"_"&amp;$CW$14,データシート1!$A:$BT,MATCH($CW$12&amp;"_"&amp;DC$20,データシート1!$A$1:$BT$1,0),0)</f>
        <v>0</v>
      </c>
      <c r="DD42" s="961">
        <f t="shared" si="11"/>
        <v>1024.652</v>
      </c>
      <c r="DE42" s="16"/>
      <c r="DF42" s="125">
        <f>VLOOKUP($AX42&amp;"_"&amp;$DF$14,データシート1!$A:$BT,MATCH($DF$12&amp;"_"&amp;DF$20,データシート1!$A$1:$BT$1,0),0)</f>
        <v>15</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1</v>
      </c>
      <c r="DJ42" s="64">
        <f>VLOOKUP($AX42&amp;"_"&amp;$DF$14,データシート1!$A:$BT,MATCH($DF$12&amp;"_"&amp;DJ$20,データシート1!$A$1:$BT$1,0),0)</f>
        <v>3</v>
      </c>
      <c r="DK42" s="64">
        <f>VLOOKUP($AX42&amp;"_"&amp;$DF$14,データシート1!$A:$BT,MATCH($DF$12&amp;"_"&amp;DK$20,データシート1!$A$1:$BT$1,0),0)</f>
        <v>0</v>
      </c>
      <c r="DL42" s="68">
        <f t="shared" si="12"/>
        <v>19</v>
      </c>
      <c r="DM42" s="16"/>
      <c r="DN42" s="126">
        <f t="shared" si="26"/>
        <v>0.3</v>
      </c>
      <c r="DO42" s="127">
        <f t="shared" si="27"/>
        <v>0</v>
      </c>
      <c r="DP42" s="127">
        <f t="shared" si="29"/>
        <v>0</v>
      </c>
      <c r="DQ42" s="127">
        <f t="shared" si="30"/>
        <v>0</v>
      </c>
      <c r="DR42" s="127">
        <f t="shared" si="31"/>
        <v>0.69</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23442</v>
      </c>
      <c r="AY43" s="18" t="str">
        <f>IF(IFERROR(比較地域マスタ!$Z28,"")=0,"",IFERROR(比較地域マスタ!$Z28,""))</f>
        <v>東浦町</v>
      </c>
      <c r="AZ43" s="23"/>
      <c r="BB43" s="110" t="str">
        <f t="shared" si="0"/>
        <v>23442</v>
      </c>
      <c r="BC43" s="1031" t="str">
        <f t="shared" si="0"/>
        <v>東浦町</v>
      </c>
      <c r="BD43" s="34">
        <f t="shared" si="14"/>
        <v>288.06620019585631</v>
      </c>
      <c r="BE43" s="34">
        <f t="shared" si="15"/>
        <v>120.01930629978652</v>
      </c>
      <c r="BF43" s="34">
        <f>VLOOKUP($AX43&amp;"_"&amp;$BC$14,データシート1!$A:$BT,MATCH($BC$12&amp;"_"&amp;BF$20,データシート1!$A$1:$BT$1,0),0)</f>
        <v>116.37833775965845</v>
      </c>
      <c r="BG43" s="34">
        <f>VLOOKUP($AX43&amp;"_"&amp;$BC$14,データシート1!$A:$BT,MATCH($BC$12&amp;"_"&amp;BG$20,データシート1!$A$1:$BT$1,0),0)</f>
        <v>1.5489337419900753</v>
      </c>
      <c r="BH43" s="34">
        <f>VLOOKUP($AX43&amp;"_"&amp;$BC$14,データシート1!$A:$BT,MATCH($BC$12&amp;"_"&amp;BH$20,データシート1!$A$1:$BT$1,0),0)</f>
        <v>2.0920347981380045</v>
      </c>
      <c r="BI43" s="34">
        <f>VLOOKUP($AX43&amp;"_"&amp;$BC$14,データシート1!$A:$BT,MATCH($BC$12&amp;"_"&amp;BI$20,データシート1!$A$1:$BT$1,0),0)</f>
        <v>43.265137288300323</v>
      </c>
      <c r="BJ43" s="34">
        <f>VLOOKUP($AX43&amp;"_"&amp;$BC$14,データシート1!$A:$BT,MATCH($BC$12&amp;"_"&amp;BJ$20,データシート1!$A$1:$BT$1,0),0)</f>
        <v>53.763870950549688</v>
      </c>
      <c r="BK43" s="34">
        <f t="shared" si="1"/>
        <v>66.865071440515464</v>
      </c>
      <c r="BL43" s="34">
        <f t="shared" si="2"/>
        <v>63.921485421073733</v>
      </c>
      <c r="BM43" s="34">
        <f>VLOOKUP($AX43&amp;"_"&amp;$BC$14,データシート1!$A:$BT,MATCH($BC$12&amp;"_"&amp;BM$20,データシート1!$A$1:$BT$1,0),0)</f>
        <v>42.519200214175413</v>
      </c>
      <c r="BN43" s="34">
        <f>VLOOKUP($AX43&amp;"_"&amp;$BC$14,データシート1!$A:$BT,MATCH($BC$12&amp;"_"&amp;BN$20,データシート1!$A$1:$BT$1,0),0)</f>
        <v>21.40228520689832</v>
      </c>
      <c r="BO43" s="34">
        <f>VLOOKUP($AX43&amp;"_"&amp;$BC$14,データシート1!$A:$BT,MATCH($BC$12&amp;"_"&amp;BO$20,データシート1!$A$1:$BT$1,0),0)</f>
        <v>2.9435860194417298</v>
      </c>
      <c r="BP43" s="34">
        <f>VLOOKUP($AX43&amp;"_"&amp;$BC$14,データシート1!$A:$BT,MATCH($BC$12&amp;"_"&amp;BP$20,データシート1!$A$1:$BT$1,0),0)</f>
        <v>0</v>
      </c>
      <c r="BQ43" s="34">
        <f>VLOOKUP($AX43&amp;"_"&amp;$BC$14,データシート1!$A:$BT,MATCH($BC$12&amp;"_"&amp;BQ$20,データシート1!$A$1:$BT$1,0),0)</f>
        <v>4.1528142167043374</v>
      </c>
      <c r="BR43" s="35">
        <f t="shared" si="3"/>
        <v>288.06620019585631</v>
      </c>
      <c r="BT43" s="121" t="str">
        <f t="shared" si="4"/>
        <v>東浦町</v>
      </c>
      <c r="BU43" s="33">
        <f t="shared" si="25"/>
        <v>288.06620019585631</v>
      </c>
      <c r="BV43" s="59">
        <f t="shared" si="16"/>
        <v>0.41663793328820026</v>
      </c>
      <c r="BW43" s="59">
        <f t="shared" si="16"/>
        <v>0.40399858671559791</v>
      </c>
      <c r="BX43" s="59">
        <f t="shared" si="16"/>
        <v>5.3770061914134833E-3</v>
      </c>
      <c r="BY43" s="59">
        <f t="shared" si="16"/>
        <v>7.2623403811888703E-3</v>
      </c>
      <c r="BZ43" s="59">
        <f t="shared" si="16"/>
        <v>0.15019164781874564</v>
      </c>
      <c r="CA43" s="59">
        <f t="shared" si="32"/>
        <v>0.18663720670455475</v>
      </c>
      <c r="CB43" s="59">
        <f t="shared" si="32"/>
        <v>0.23211703210947301</v>
      </c>
      <c r="CC43" s="59">
        <f t="shared" si="32"/>
        <v>0.22189859614773788</v>
      </c>
      <c r="CD43" s="59">
        <f t="shared" si="32"/>
        <v>0.14760218375243814</v>
      </c>
      <c r="CE43" s="59">
        <f t="shared" si="32"/>
        <v>7.4296412395299757E-2</v>
      </c>
      <c r="CF43" s="59">
        <f t="shared" si="32"/>
        <v>1.021843596173513E-2</v>
      </c>
      <c r="CG43" s="59">
        <f t="shared" si="32"/>
        <v>0</v>
      </c>
      <c r="CH43" s="59">
        <f t="shared" si="32"/>
        <v>1.4416180079026409E-2</v>
      </c>
      <c r="CI43" s="122">
        <f t="shared" si="6"/>
        <v>1</v>
      </c>
      <c r="CJ43" s="23"/>
      <c r="CK43" s="123" t="str">
        <f t="shared" si="7"/>
        <v>東浦町</v>
      </c>
      <c r="CL43" s="124">
        <f t="shared" si="17"/>
        <v>120.01930629978652</v>
      </c>
      <c r="CM43" s="65">
        <f t="shared" si="18"/>
        <v>1</v>
      </c>
      <c r="CN43" s="66">
        <f t="shared" si="19"/>
        <v>116.37833775965845</v>
      </c>
      <c r="CO43" s="65">
        <f t="shared" si="20"/>
        <v>1</v>
      </c>
      <c r="CP43" s="66">
        <f t="shared" si="8"/>
        <v>1.5489337419900753</v>
      </c>
      <c r="CQ43" s="65">
        <f t="shared" si="21"/>
        <v>0</v>
      </c>
      <c r="CR43" s="66">
        <f t="shared" si="9"/>
        <v>2.0920347981380045</v>
      </c>
      <c r="CS43" s="65">
        <f t="shared" si="22"/>
        <v>0</v>
      </c>
      <c r="CT43" s="66">
        <f t="shared" si="10"/>
        <v>43.265137288300323</v>
      </c>
      <c r="CU43" s="67">
        <f t="shared" si="23"/>
        <v>1</v>
      </c>
      <c r="CV43" s="16"/>
      <c r="CW43" s="959">
        <f t="shared" si="24"/>
        <v>137.42400000000001</v>
      </c>
      <c r="CX43" s="962">
        <f>VLOOKUP($AX43&amp;"_"&amp;$CW$14,データシート1!$A:$BT,MATCH($CW$12&amp;"_"&amp;CX$20,データシート1!$A$1:$BT$1,0),0)</f>
        <v>137.42400000000001</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49.558999999999997</v>
      </c>
      <c r="DB43" s="962">
        <f>VLOOKUP($AX43&amp;"_"&amp;$CW$14,データシート1!$A:$BT,MATCH($CW$12&amp;"_"&amp;DB$20,データシート1!$A$1:$BT$1,0),0)</f>
        <v>0</v>
      </c>
      <c r="DC43" s="962">
        <f>VLOOKUP($AX43&amp;"_"&amp;$CW$14,データシート1!$A:$BT,MATCH($CW$12&amp;"_"&amp;DC$20,データシート1!$A$1:$BT$1,0),0)</f>
        <v>0</v>
      </c>
      <c r="DD43" s="961">
        <f t="shared" si="11"/>
        <v>186.983</v>
      </c>
      <c r="DE43" s="16"/>
      <c r="DF43" s="125">
        <f>VLOOKUP($AX43&amp;"_"&amp;$DF$14,データシート1!$A:$BT,MATCH($DF$12&amp;"_"&amp;DF$20,データシート1!$A$1:$BT$1,0),0)</f>
        <v>10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5</v>
      </c>
      <c r="DJ43" s="64">
        <f>VLOOKUP($AX43&amp;"_"&amp;$DF$14,データシート1!$A:$BT,MATCH($DF$12&amp;"_"&amp;DJ$20,データシート1!$A$1:$BT$1,0),0)</f>
        <v>0</v>
      </c>
      <c r="DK43" s="64">
        <f>VLOOKUP($AX43&amp;"_"&amp;$DF$14,データシート1!$A:$BT,MATCH($DF$12&amp;"_"&amp;DK$20,データシート1!$A$1:$BT$1,0),0)</f>
        <v>0</v>
      </c>
      <c r="DL43" s="68">
        <f t="shared" si="12"/>
        <v>15</v>
      </c>
      <c r="DM43" s="16"/>
      <c r="DN43" s="126">
        <f t="shared" si="26"/>
        <v>0.73</v>
      </c>
      <c r="DO43" s="127">
        <f t="shared" si="27"/>
        <v>0</v>
      </c>
      <c r="DP43" s="127">
        <f t="shared" si="29"/>
        <v>0</v>
      </c>
      <c r="DQ43" s="127">
        <f t="shared" si="30"/>
        <v>0.27</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47207</v>
      </c>
      <c r="AY44" s="18" t="str">
        <f>IF(IFERROR(比較地域マスタ!$Z29,"")=0,"",IFERROR(比較地域マスタ!$Z29,""))</f>
        <v>石垣市</v>
      </c>
      <c r="BB44" s="110" t="str">
        <f t="shared" si="0"/>
        <v>47207</v>
      </c>
      <c r="BC44" s="1031" t="str">
        <f t="shared" si="0"/>
        <v>石垣市</v>
      </c>
      <c r="BD44" s="34">
        <f t="shared" si="14"/>
        <v>339.69579383934325</v>
      </c>
      <c r="BE44" s="34">
        <f t="shared" si="15"/>
        <v>28.192761210401819</v>
      </c>
      <c r="BF44" s="34">
        <f>VLOOKUP($AX44&amp;"_"&amp;$BC$14,データシート1!$A:$BT,MATCH($BC$12&amp;"_"&amp;BF$20,データシート1!$A$1:$BT$1,0),0)</f>
        <v>11.634491775606117</v>
      </c>
      <c r="BG44" s="34">
        <f>VLOOKUP($AX44&amp;"_"&amp;$BC$14,データシート1!$A:$BT,MATCH($BC$12&amp;"_"&amp;BG$20,データシート1!$A$1:$BT$1,0),0)</f>
        <v>4.107508166501642</v>
      </c>
      <c r="BH44" s="34">
        <f>VLOOKUP($AX44&amp;"_"&amp;$BC$14,データシート1!$A:$BT,MATCH($BC$12&amp;"_"&amp;BH$20,データシート1!$A$1:$BT$1,0),0)</f>
        <v>12.450761268294059</v>
      </c>
      <c r="BI44" s="34">
        <f>VLOOKUP($AX44&amp;"_"&amp;$BC$14,データシート1!$A:$BT,MATCH($BC$12&amp;"_"&amp;BI$20,データシート1!$A$1:$BT$1,0),0)</f>
        <v>109.93010693128228</v>
      </c>
      <c r="BJ44" s="34">
        <f>VLOOKUP($AX44&amp;"_"&amp;$BC$14,データシート1!$A:$BT,MATCH($BC$12&amp;"_"&amp;BJ$20,データシート1!$A$1:$BT$1,0),0)</f>
        <v>84.306744393668467</v>
      </c>
      <c r="BK44" s="34">
        <f t="shared" si="1"/>
        <v>113.16449560695065</v>
      </c>
      <c r="BL44" s="34">
        <f t="shared" si="2"/>
        <v>95.968520120601497</v>
      </c>
      <c r="BM44" s="34">
        <f>VLOOKUP($AX44&amp;"_"&amp;$BC$14,データシート1!$A:$BT,MATCH($BC$12&amp;"_"&amp;BM$20,データシート1!$A$1:$BT$1,0),0)</f>
        <v>38.629353934512643</v>
      </c>
      <c r="BN44" s="34">
        <f>VLOOKUP($AX44&amp;"_"&amp;$BC$14,データシート1!$A:$BT,MATCH($BC$12&amp;"_"&amp;BN$20,データシート1!$A$1:$BT$1,0),0)</f>
        <v>57.339166186088853</v>
      </c>
      <c r="BO44" s="34">
        <f>VLOOKUP($AX44&amp;"_"&amp;$BC$14,データシート1!$A:$BT,MATCH($BC$12&amp;"_"&amp;BO$20,データシート1!$A$1:$BT$1,0),0)</f>
        <v>2.9044666574854499</v>
      </c>
      <c r="BP44" s="34">
        <f>VLOOKUP($AX44&amp;"_"&amp;$BC$14,データシート1!$A:$BT,MATCH($BC$12&amp;"_"&amp;BP$20,データシート1!$A$1:$BT$1,0),0)</f>
        <v>14.291508828863712</v>
      </c>
      <c r="BQ44" s="34">
        <f>VLOOKUP($AX44&amp;"_"&amp;$BC$14,データシート1!$A:$BT,MATCH($BC$12&amp;"_"&amp;BQ$20,データシート1!$A$1:$BT$1,0),0)</f>
        <v>4.1016856970399997</v>
      </c>
      <c r="BR44" s="35">
        <f t="shared" si="3"/>
        <v>339.69579383934325</v>
      </c>
      <c r="BT44" s="121" t="str">
        <f t="shared" si="4"/>
        <v>石垣市</v>
      </c>
      <c r="BU44" s="33">
        <f t="shared" si="25"/>
        <v>339.69579383934325</v>
      </c>
      <c r="BV44" s="59">
        <f t="shared" si="16"/>
        <v>8.2994142764497666E-2</v>
      </c>
      <c r="BW44" s="59">
        <f t="shared" si="16"/>
        <v>3.4249737519883944E-2</v>
      </c>
      <c r="BX44" s="59">
        <f t="shared" si="16"/>
        <v>1.2091725128761116E-2</v>
      </c>
      <c r="BY44" s="59">
        <f t="shared" si="16"/>
        <v>3.6652680115852598E-2</v>
      </c>
      <c r="BZ44" s="59">
        <f t="shared" si="16"/>
        <v>0.32361338858164657</v>
      </c>
      <c r="CA44" s="59">
        <f t="shared" si="32"/>
        <v>0.24818306827060907</v>
      </c>
      <c r="CB44" s="59">
        <f t="shared" si="32"/>
        <v>0.33313481550045632</v>
      </c>
      <c r="CC44" s="59">
        <f t="shared" si="32"/>
        <v>0.28251312456929961</v>
      </c>
      <c r="CD44" s="59">
        <f t="shared" si="32"/>
        <v>0.11371749263631485</v>
      </c>
      <c r="CE44" s="59">
        <f t="shared" si="32"/>
        <v>0.16879563193298475</v>
      </c>
      <c r="CF44" s="59">
        <f t="shared" si="32"/>
        <v>8.5501990609253668E-3</v>
      </c>
      <c r="CG44" s="59">
        <f t="shared" si="32"/>
        <v>4.2071491870231341E-2</v>
      </c>
      <c r="CH44" s="59">
        <f t="shared" si="32"/>
        <v>1.2074584882790345E-2</v>
      </c>
      <c r="CI44" s="122">
        <f t="shared" si="6"/>
        <v>1</v>
      </c>
      <c r="CK44" s="123" t="str">
        <f t="shared" si="7"/>
        <v>石垣市</v>
      </c>
      <c r="CL44" s="124">
        <f t="shared" si="17"/>
        <v>28.192761210401819</v>
      </c>
      <c r="CM44" s="65">
        <f t="shared" si="18"/>
        <v>0</v>
      </c>
      <c r="CN44" s="66">
        <f t="shared" si="19"/>
        <v>11.634491775606117</v>
      </c>
      <c r="CO44" s="65">
        <f t="shared" si="20"/>
        <v>0</v>
      </c>
      <c r="CP44" s="66">
        <f t="shared" si="8"/>
        <v>4.107508166501642</v>
      </c>
      <c r="CQ44" s="65">
        <f t="shared" si="21"/>
        <v>0</v>
      </c>
      <c r="CR44" s="66">
        <f t="shared" si="9"/>
        <v>12.450761268294059</v>
      </c>
      <c r="CS44" s="65">
        <f t="shared" si="22"/>
        <v>0</v>
      </c>
      <c r="CT44" s="66">
        <f t="shared" si="10"/>
        <v>109.93010693128228</v>
      </c>
      <c r="CU44" s="67">
        <f t="shared" si="23"/>
        <v>0.11981249147909262</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13.170999999999999</v>
      </c>
      <c r="DB44" s="962">
        <f>VLOOKUP($AX44&amp;"_"&amp;$CW$14,データシート1!$A:$BT,MATCH($CW$12&amp;"_"&amp;DB$20,データシート1!$A$1:$BT$1,0),0)</f>
        <v>8.8409999999999993</v>
      </c>
      <c r="DC44" s="962">
        <f>VLOOKUP($AX44&amp;"_"&amp;$CW$14,データシート1!$A:$BT,MATCH($CW$12&amp;"_"&amp;DC$20,データシート1!$A$1:$BT$1,0),0)</f>
        <v>0</v>
      </c>
      <c r="DD44" s="961">
        <f t="shared" si="11"/>
        <v>22.012</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2</v>
      </c>
      <c r="DJ44" s="64">
        <f>VLOOKUP($AX44&amp;"_"&amp;$DF$14,データシート1!$A:$BT,MATCH($DF$12&amp;"_"&amp;DJ$20,データシート1!$A$1:$BT$1,0),0)</f>
        <v>1</v>
      </c>
      <c r="DK44" s="64">
        <f>VLOOKUP($AX44&amp;"_"&amp;$DF$14,データシート1!$A:$BT,MATCH($DF$12&amp;"_"&amp;DK$20,データシート1!$A$1:$BT$1,0),0)</f>
        <v>0</v>
      </c>
      <c r="DL44" s="68">
        <f t="shared" si="12"/>
        <v>3</v>
      </c>
      <c r="DM44" s="16"/>
      <c r="DN44" s="126">
        <f t="shared" si="26"/>
        <v>0</v>
      </c>
      <c r="DO44" s="127">
        <f t="shared" si="27"/>
        <v>0</v>
      </c>
      <c r="DP44" s="127">
        <f t="shared" si="29"/>
        <v>0</v>
      </c>
      <c r="DQ44" s="127">
        <f t="shared" si="30"/>
        <v>0.6</v>
      </c>
      <c r="DR44" s="127">
        <f t="shared" si="31"/>
        <v>0.4</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08207</v>
      </c>
      <c r="AY45" s="18" t="str">
        <f>IF(IFERROR(比較地域マスタ!$Z30,"")=0,"",IFERROR(比較地域マスタ!$Z30,""))</f>
        <v>結城市</v>
      </c>
      <c r="BB45" s="110" t="str">
        <f t="shared" si="0"/>
        <v>08207</v>
      </c>
      <c r="BC45" s="1031" t="str">
        <f t="shared" si="0"/>
        <v>結城市</v>
      </c>
      <c r="BD45" s="34">
        <f t="shared" si="14"/>
        <v>640.93116154185464</v>
      </c>
      <c r="BE45" s="34">
        <f t="shared" si="15"/>
        <v>409.39597609974584</v>
      </c>
      <c r="BF45" s="34">
        <f>VLOOKUP($AX45&amp;"_"&amp;$BC$14,データシート1!$A:$BT,MATCH($BC$12&amp;"_"&amp;BF$20,データシート1!$A$1:$BT$1,0),0)</f>
        <v>396.45196568611846</v>
      </c>
      <c r="BG45" s="34">
        <f>VLOOKUP($AX45&amp;"_"&amp;$BC$14,データシート1!$A:$BT,MATCH($BC$12&amp;"_"&amp;BG$20,データシート1!$A$1:$BT$1,0),0)</f>
        <v>2.9914768326217329</v>
      </c>
      <c r="BH45" s="34">
        <f>VLOOKUP($AX45&amp;"_"&amp;$BC$14,データシート1!$A:$BT,MATCH($BC$12&amp;"_"&amp;BH$20,データシート1!$A$1:$BT$1,0),0)</f>
        <v>9.9525335810056301</v>
      </c>
      <c r="BI45" s="34">
        <f>VLOOKUP($AX45&amp;"_"&amp;$BC$14,データシート1!$A:$BT,MATCH($BC$12&amp;"_"&amp;BI$20,データシート1!$A$1:$BT$1,0),0)</f>
        <v>57.18766960516087</v>
      </c>
      <c r="BJ45" s="34">
        <f>VLOOKUP($AX45&amp;"_"&amp;$BC$14,データシート1!$A:$BT,MATCH($BC$12&amp;"_"&amp;BJ$20,データシート1!$A$1:$BT$1,0),0)</f>
        <v>66.909215918454379</v>
      </c>
      <c r="BK45" s="34">
        <f t="shared" si="1"/>
        <v>99.394063478394557</v>
      </c>
      <c r="BL45" s="34">
        <f t="shared" si="2"/>
        <v>96.443179070528146</v>
      </c>
      <c r="BM45" s="34">
        <f>VLOOKUP($AX45&amp;"_"&amp;$BC$14,データシート1!$A:$BT,MATCH($BC$12&amp;"_"&amp;BM$20,データシート1!$A$1:$BT$1,0),0)</f>
        <v>50.218703769133334</v>
      </c>
      <c r="BN45" s="34">
        <f>VLOOKUP($AX45&amp;"_"&amp;$BC$14,データシート1!$A:$BT,MATCH($BC$12&amp;"_"&amp;BN$20,データシート1!$A$1:$BT$1,0),0)</f>
        <v>46.224475301394811</v>
      </c>
      <c r="BO45" s="34">
        <f>VLOOKUP($AX45&amp;"_"&amp;$BC$14,データシート1!$A:$BT,MATCH($BC$12&amp;"_"&amp;BO$20,データシート1!$A$1:$BT$1,0),0)</f>
        <v>2.9508844078664098</v>
      </c>
      <c r="BP45" s="34">
        <f>VLOOKUP($AX45&amp;"_"&amp;$BC$14,データシート1!$A:$BT,MATCH($BC$12&amp;"_"&amp;BP$20,データシート1!$A$1:$BT$1,0),0)</f>
        <v>0</v>
      </c>
      <c r="BQ45" s="34">
        <f>VLOOKUP($AX45&amp;"_"&amp;$BC$14,データシート1!$A:$BT,MATCH($BC$12&amp;"_"&amp;BQ$20,データシート1!$A$1:$BT$1,0),0)</f>
        <v>8.0442364400991266</v>
      </c>
      <c r="BR45" s="35">
        <f t="shared" si="3"/>
        <v>640.93116154185464</v>
      </c>
      <c r="BT45" s="121" t="str">
        <f t="shared" si="4"/>
        <v>結城市</v>
      </c>
      <c r="BU45" s="33">
        <f t="shared" si="25"/>
        <v>640.93116154185464</v>
      </c>
      <c r="BV45" s="59">
        <f t="shared" si="16"/>
        <v>0.6387518670724065</v>
      </c>
      <c r="BW45" s="59">
        <f t="shared" si="16"/>
        <v>0.61855623423332184</v>
      </c>
      <c r="BX45" s="59">
        <f t="shared" si="16"/>
        <v>4.6673917764043383E-3</v>
      </c>
      <c r="BY45" s="59">
        <f t="shared" si="16"/>
        <v>1.5528241062680335E-2</v>
      </c>
      <c r="BZ45" s="59">
        <f t="shared" si="16"/>
        <v>8.922591541279952E-2</v>
      </c>
      <c r="CA45" s="59">
        <f t="shared" si="32"/>
        <v>0.10439376322020975</v>
      </c>
      <c r="CB45" s="59">
        <f t="shared" si="32"/>
        <v>0.15507759560213524</v>
      </c>
      <c r="CC45" s="59">
        <f t="shared" si="32"/>
        <v>0.15047353734294933</v>
      </c>
      <c r="CD45" s="59">
        <f t="shared" si="32"/>
        <v>7.8352726131032266E-2</v>
      </c>
      <c r="CE45" s="59">
        <f t="shared" si="32"/>
        <v>7.212081121191706E-2</v>
      </c>
      <c r="CF45" s="59">
        <f t="shared" si="32"/>
        <v>4.6040582591859343E-3</v>
      </c>
      <c r="CG45" s="59">
        <f t="shared" si="32"/>
        <v>0</v>
      </c>
      <c r="CH45" s="59">
        <f t="shared" si="32"/>
        <v>1.2550858692449166E-2</v>
      </c>
      <c r="CI45" s="122">
        <f t="shared" si="6"/>
        <v>1</v>
      </c>
      <c r="CK45" s="123" t="str">
        <f t="shared" si="7"/>
        <v>結城市</v>
      </c>
      <c r="CL45" s="124">
        <f t="shared" si="17"/>
        <v>409.39597609974584</v>
      </c>
      <c r="CM45" s="65">
        <f t="shared" si="18"/>
        <v>0.20737868703261228</v>
      </c>
      <c r="CN45" s="66">
        <f t="shared" si="19"/>
        <v>396.45196568611846</v>
      </c>
      <c r="CO45" s="65">
        <f t="shared" si="20"/>
        <v>0.21414952465443843</v>
      </c>
      <c r="CP45" s="66">
        <f t="shared" si="8"/>
        <v>2.9914768326217329</v>
      </c>
      <c r="CQ45" s="65">
        <f t="shared" si="21"/>
        <v>0</v>
      </c>
      <c r="CR45" s="66">
        <f t="shared" si="9"/>
        <v>9.9525335810056301</v>
      </c>
      <c r="CS45" s="65">
        <f t="shared" si="22"/>
        <v>0</v>
      </c>
      <c r="CT45" s="66">
        <f t="shared" si="10"/>
        <v>57.18766960516087</v>
      </c>
      <c r="CU45" s="67">
        <f t="shared" si="23"/>
        <v>0</v>
      </c>
      <c r="CV45" s="16"/>
      <c r="CW45" s="959">
        <f t="shared" si="24"/>
        <v>84.9</v>
      </c>
      <c r="CX45" s="962">
        <f>VLOOKUP($AX45&amp;"_"&amp;$CW$14,データシート1!$A:$BT,MATCH($CW$12&amp;"_"&amp;CX$20,データシート1!$A$1:$BT$1,0),0)</f>
        <v>84.9</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84.9</v>
      </c>
      <c r="DE45" s="16"/>
      <c r="DF45" s="125">
        <f>VLOOKUP($AX45&amp;"_"&amp;$DF$14,データシート1!$A:$BT,MATCH($DF$12&amp;"_"&amp;DF$20,データシート1!$A$1:$BT$1,0),0)</f>
        <v>8</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8</v>
      </c>
      <c r="DM45" s="16"/>
      <c r="DN45" s="126">
        <f t="shared" si="26"/>
        <v>1</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17211</v>
      </c>
      <c r="AY46" s="18" t="str">
        <f>IF(IFERROR(比較地域マスタ!$Z31,"")=0,"",IFERROR(比較地域マスタ!$Z31,""))</f>
        <v>能美市</v>
      </c>
      <c r="BB46" s="110" t="str">
        <f t="shared" si="0"/>
        <v>17211</v>
      </c>
      <c r="BC46" s="1031" t="str">
        <f t="shared" si="0"/>
        <v>能美市</v>
      </c>
      <c r="BD46" s="34">
        <f t="shared" si="14"/>
        <v>454.14135879485531</v>
      </c>
      <c r="BE46" s="34">
        <f t="shared" si="15"/>
        <v>248.27154186118997</v>
      </c>
      <c r="BF46" s="34">
        <f>VLOOKUP($AX46&amp;"_"&amp;$BC$14,データシート1!$A:$BT,MATCH($BC$12&amp;"_"&amp;BF$20,データシート1!$A$1:$BT$1,0),0)</f>
        <v>237.27250067258055</v>
      </c>
      <c r="BG46" s="34">
        <f>VLOOKUP($AX46&amp;"_"&amp;$BC$14,データシート1!$A:$BT,MATCH($BC$12&amp;"_"&amp;BG$20,データシート1!$A$1:$BT$1,0),0)</f>
        <v>2.7688365931465846</v>
      </c>
      <c r="BH46" s="34">
        <f>VLOOKUP($AX46&amp;"_"&amp;$BC$14,データシート1!$A:$BT,MATCH($BC$12&amp;"_"&amp;BH$20,データシート1!$A$1:$BT$1,0),0)</f>
        <v>8.2302045954628511</v>
      </c>
      <c r="BI46" s="34">
        <f>VLOOKUP($AX46&amp;"_"&amp;$BC$14,データシート1!$A:$BT,MATCH($BC$12&amp;"_"&amp;BI$20,データシート1!$A$1:$BT$1,0),0)</f>
        <v>51.067261442309245</v>
      </c>
      <c r="BJ46" s="34">
        <f>VLOOKUP($AX46&amp;"_"&amp;$BC$14,データシート1!$A:$BT,MATCH($BC$12&amp;"_"&amp;BJ$20,データシート1!$A$1:$BT$1,0),0)</f>
        <v>73.740864919680163</v>
      </c>
      <c r="BK46" s="34">
        <f t="shared" si="1"/>
        <v>75.349728878055856</v>
      </c>
      <c r="BL46" s="34">
        <f t="shared" si="2"/>
        <v>72.443860929992866</v>
      </c>
      <c r="BM46" s="34">
        <f>VLOOKUP($AX46&amp;"_"&amp;$BC$14,データシート1!$A:$BT,MATCH($BC$12&amp;"_"&amp;BM$20,データシート1!$A$1:$BT$1,0),0)</f>
        <v>45.544636209468685</v>
      </c>
      <c r="BN46" s="34">
        <f>VLOOKUP($AX46&amp;"_"&amp;$BC$14,データシート1!$A:$BT,MATCH($BC$12&amp;"_"&amp;BN$20,データシート1!$A$1:$BT$1,0),0)</f>
        <v>26.899224720524181</v>
      </c>
      <c r="BO46" s="34">
        <f>VLOOKUP($AX46&amp;"_"&amp;$BC$14,データシート1!$A:$BT,MATCH($BC$12&amp;"_"&amp;BO$20,データシート1!$A$1:$BT$1,0),0)</f>
        <v>2.9058679480629901</v>
      </c>
      <c r="BP46" s="34">
        <f>VLOOKUP($AX46&amp;"_"&amp;$BC$14,データシート1!$A:$BT,MATCH($BC$12&amp;"_"&amp;BP$20,データシート1!$A$1:$BT$1,0),0)</f>
        <v>0</v>
      </c>
      <c r="BQ46" s="34">
        <f>VLOOKUP($AX46&amp;"_"&amp;$BC$14,データシート1!$A:$BT,MATCH($BC$12&amp;"_"&amp;BQ$20,データシート1!$A$1:$BT$1,0),0)</f>
        <v>5.7119616936200002</v>
      </c>
      <c r="BR46" s="35">
        <f t="shared" si="3"/>
        <v>454.14135879485531</v>
      </c>
      <c r="BT46" s="121" t="str">
        <f t="shared" si="4"/>
        <v>能美市</v>
      </c>
      <c r="BU46" s="33">
        <f t="shared" si="25"/>
        <v>454.14135879485531</v>
      </c>
      <c r="BV46" s="59">
        <f t="shared" si="16"/>
        <v>0.54668339945963651</v>
      </c>
      <c r="BW46" s="59">
        <f t="shared" si="16"/>
        <v>0.52246397752062312</v>
      </c>
      <c r="BX46" s="59">
        <f t="shared" si="16"/>
        <v>6.0968606790057257E-3</v>
      </c>
      <c r="BY46" s="59">
        <f t="shared" si="16"/>
        <v>1.8122561260007587E-2</v>
      </c>
      <c r="BZ46" s="59">
        <f t="shared" si="16"/>
        <v>0.11244794259176324</v>
      </c>
      <c r="CA46" s="59">
        <f t="shared" si="32"/>
        <v>0.16237425526572746</v>
      </c>
      <c r="CB46" s="59">
        <f t="shared" si="32"/>
        <v>0.16591690542788204</v>
      </c>
      <c r="CC46" s="59">
        <f t="shared" si="32"/>
        <v>0.15951830752045026</v>
      </c>
      <c r="CD46" s="59">
        <f t="shared" si="32"/>
        <v>0.10028735618867539</v>
      </c>
      <c r="CE46" s="59">
        <f t="shared" si="32"/>
        <v>5.9230951331774861E-2</v>
      </c>
      <c r="CF46" s="59">
        <f t="shared" si="32"/>
        <v>6.3985979074317884E-3</v>
      </c>
      <c r="CG46" s="59">
        <f t="shared" si="32"/>
        <v>0</v>
      </c>
      <c r="CH46" s="59">
        <f t="shared" si="32"/>
        <v>1.2577497254990614E-2</v>
      </c>
      <c r="CI46" s="122">
        <f t="shared" si="6"/>
        <v>1</v>
      </c>
      <c r="CK46" s="123" t="str">
        <f t="shared" si="7"/>
        <v>能美市</v>
      </c>
      <c r="CL46" s="124">
        <f t="shared" si="17"/>
        <v>248.27154186118997</v>
      </c>
      <c r="CM46" s="65">
        <f t="shared" si="18"/>
        <v>1</v>
      </c>
      <c r="CN46" s="66">
        <f t="shared" si="19"/>
        <v>237.27250067258055</v>
      </c>
      <c r="CO46" s="65">
        <f t="shared" si="20"/>
        <v>1</v>
      </c>
      <c r="CP46" s="66">
        <f t="shared" si="8"/>
        <v>2.7688365931465846</v>
      </c>
      <c r="CQ46" s="65">
        <f t="shared" si="21"/>
        <v>0</v>
      </c>
      <c r="CR46" s="66">
        <f t="shared" si="9"/>
        <v>8.2302045954628511</v>
      </c>
      <c r="CS46" s="65">
        <f t="shared" si="22"/>
        <v>0</v>
      </c>
      <c r="CT46" s="66">
        <f t="shared" si="10"/>
        <v>51.067261442309245</v>
      </c>
      <c r="CU46" s="67">
        <f t="shared" si="23"/>
        <v>0.23545417671522348</v>
      </c>
      <c r="CV46" s="16"/>
      <c r="CW46" s="959">
        <f t="shared" si="24"/>
        <v>455.31599999999997</v>
      </c>
      <c r="CX46" s="962">
        <f>VLOOKUP($AX46&amp;"_"&amp;$CW$14,データシート1!$A:$BT,MATCH($CW$12&amp;"_"&amp;CX$20,データシート1!$A$1:$BT$1,0),0)</f>
        <v>455.31599999999997</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12.023999999999999</v>
      </c>
      <c r="DB46" s="962">
        <f>VLOOKUP($AX46&amp;"_"&amp;$CW$14,データシート1!$A:$BT,MATCH($CW$12&amp;"_"&amp;DB$20,データシート1!$A$1:$BT$1,0),0)</f>
        <v>0</v>
      </c>
      <c r="DC46" s="962">
        <f>VLOOKUP($AX46&amp;"_"&amp;$CW$14,データシート1!$A:$BT,MATCH($CW$12&amp;"_"&amp;DC$20,データシート1!$A$1:$BT$1,0),0)</f>
        <v>0</v>
      </c>
      <c r="DD46" s="961">
        <f t="shared" si="11"/>
        <v>467.34</v>
      </c>
      <c r="DE46" s="16"/>
      <c r="DF46" s="125">
        <f>VLOOKUP($AX46&amp;"_"&amp;$DF$14,データシート1!$A:$BT,MATCH($DF$12&amp;"_"&amp;DF$20,データシート1!$A$1:$BT$1,0),0)</f>
        <v>18</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2</v>
      </c>
      <c r="DJ46" s="64">
        <f>VLOOKUP($AX46&amp;"_"&amp;$DF$14,データシート1!$A:$BT,MATCH($DF$12&amp;"_"&amp;DJ$20,データシート1!$A$1:$BT$1,0),0)</f>
        <v>0</v>
      </c>
      <c r="DK46" s="64">
        <f>VLOOKUP($AX46&amp;"_"&amp;$DF$14,データシート1!$A:$BT,MATCH($DF$12&amp;"_"&amp;DK$20,データシート1!$A$1:$BT$1,0),0)</f>
        <v>0</v>
      </c>
      <c r="DL46" s="68">
        <f t="shared" si="12"/>
        <v>20</v>
      </c>
      <c r="DM46" s="16"/>
      <c r="DN46" s="126">
        <f t="shared" si="26"/>
        <v>0.97</v>
      </c>
      <c r="DO46" s="127">
        <f t="shared" si="27"/>
        <v>0</v>
      </c>
      <c r="DP46" s="127">
        <f t="shared" si="29"/>
        <v>0</v>
      </c>
      <c r="DQ46" s="127">
        <f t="shared" si="30"/>
        <v>0.03</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32202</v>
      </c>
      <c r="AY47" s="18" t="str">
        <f>IF(IFERROR(比較地域マスタ!$Z32,"")=0,"",IFERROR(比較地域マスタ!$Z32,""))</f>
        <v>浜田市</v>
      </c>
      <c r="BB47" s="110" t="str">
        <f t="shared" si="0"/>
        <v>32202</v>
      </c>
      <c r="BC47" s="1031" t="str">
        <f t="shared" si="0"/>
        <v>浜田市</v>
      </c>
      <c r="BD47" s="34">
        <f t="shared" si="14"/>
        <v>402.23955278483209</v>
      </c>
      <c r="BE47" s="34">
        <f t="shared" si="15"/>
        <v>101.96732029240158</v>
      </c>
      <c r="BF47" s="34">
        <f>VLOOKUP($AX47&amp;"_"&amp;$BC$14,データシート1!$A:$BT,MATCH($BC$12&amp;"_"&amp;BF$20,データシート1!$A$1:$BT$1,0),0)</f>
        <v>68.352778570211299</v>
      </c>
      <c r="BG47" s="34">
        <f>VLOOKUP($AX47&amp;"_"&amp;$BC$14,データシート1!$A:$BT,MATCH($BC$12&amp;"_"&amp;BG$20,データシート1!$A$1:$BT$1,0),0)</f>
        <v>5.8511267411186569</v>
      </c>
      <c r="BH47" s="34">
        <f>VLOOKUP($AX47&amp;"_"&amp;$BC$14,データシート1!$A:$BT,MATCH($BC$12&amp;"_"&amp;BH$20,データシート1!$A$1:$BT$1,0),0)</f>
        <v>27.763414981071627</v>
      </c>
      <c r="BI47" s="34">
        <f>VLOOKUP($AX47&amp;"_"&amp;$BC$14,データシート1!$A:$BT,MATCH($BC$12&amp;"_"&amp;BI$20,データシート1!$A$1:$BT$1,0),0)</f>
        <v>102.57976427331651</v>
      </c>
      <c r="BJ47" s="34">
        <f>VLOOKUP($AX47&amp;"_"&amp;$BC$14,データシート1!$A:$BT,MATCH($BC$12&amp;"_"&amp;BJ$20,データシート1!$A$1:$BT$1,0),0)</f>
        <v>94.437653185858579</v>
      </c>
      <c r="BK47" s="34">
        <f t="shared" si="1"/>
        <v>99.712374586072968</v>
      </c>
      <c r="BL47" s="34">
        <f t="shared" si="2"/>
        <v>93.226504382156833</v>
      </c>
      <c r="BM47" s="34">
        <f>VLOOKUP($AX47&amp;"_"&amp;$BC$14,データシート1!$A:$BT,MATCH($BC$12&amp;"_"&amp;BM$20,データシート1!$A$1:$BT$1,0),0)</f>
        <v>42.727147971264309</v>
      </c>
      <c r="BN47" s="34">
        <f>VLOOKUP($AX47&amp;"_"&amp;$BC$14,データシート1!$A:$BT,MATCH($BC$12&amp;"_"&amp;BN$20,データシート1!$A$1:$BT$1,0),0)</f>
        <v>50.499356410892517</v>
      </c>
      <c r="BO47" s="34">
        <f>VLOOKUP($AX47&amp;"_"&amp;$BC$14,データシート1!$A:$BT,MATCH($BC$12&amp;"_"&amp;BO$20,データシート1!$A$1:$BT$1,0),0)</f>
        <v>3.00962183790823</v>
      </c>
      <c r="BP47" s="34">
        <f>VLOOKUP($AX47&amp;"_"&amp;$BC$14,データシート1!$A:$BT,MATCH($BC$12&amp;"_"&amp;BP$20,データシート1!$A$1:$BT$1,0),0)</f>
        <v>3.4762483660079093</v>
      </c>
      <c r="BQ47" s="34">
        <f>VLOOKUP($AX47&amp;"_"&amp;$BC$14,データシート1!$A:$BT,MATCH($BC$12&amp;"_"&amp;BQ$20,データシート1!$A$1:$BT$1,0),0)</f>
        <v>3.5424404471824542</v>
      </c>
      <c r="BR47" s="35">
        <f t="shared" si="3"/>
        <v>402.23955278483209</v>
      </c>
      <c r="BT47" s="121" t="str">
        <f t="shared" si="4"/>
        <v>浜田市</v>
      </c>
      <c r="BU47" s="33">
        <f t="shared" si="25"/>
        <v>402.23955278483209</v>
      </c>
      <c r="BV47" s="59">
        <f t="shared" si="16"/>
        <v>0.25349898980955371</v>
      </c>
      <c r="BW47" s="59">
        <f t="shared" si="16"/>
        <v>0.16993052547165816</v>
      </c>
      <c r="BX47" s="59">
        <f t="shared" si="16"/>
        <v>1.4546373425013651E-2</v>
      </c>
      <c r="BY47" s="59">
        <f t="shared" si="16"/>
        <v>6.9022090912881875E-2</v>
      </c>
      <c r="BZ47" s="59">
        <f t="shared" si="16"/>
        <v>0.25502157498715444</v>
      </c>
      <c r="CA47" s="59">
        <f t="shared" si="32"/>
        <v>0.23477962953179699</v>
      </c>
      <c r="CB47" s="59">
        <f t="shared" si="32"/>
        <v>0.24789301274758424</v>
      </c>
      <c r="CC47" s="59">
        <f t="shared" si="32"/>
        <v>0.23176861583282934</v>
      </c>
      <c r="CD47" s="59">
        <f t="shared" si="32"/>
        <v>0.10622313911063867</v>
      </c>
      <c r="CE47" s="59">
        <f t="shared" si="32"/>
        <v>0.12554547672219066</v>
      </c>
      <c r="CF47" s="59">
        <f t="shared" si="32"/>
        <v>7.48216284816265E-3</v>
      </c>
      <c r="CG47" s="59">
        <f t="shared" si="32"/>
        <v>8.6422340665922547E-3</v>
      </c>
      <c r="CH47" s="59">
        <f t="shared" si="32"/>
        <v>8.8067929239106762E-3</v>
      </c>
      <c r="CI47" s="122">
        <f t="shared" si="6"/>
        <v>1</v>
      </c>
      <c r="CK47" s="123" t="str">
        <f t="shared" si="7"/>
        <v>浜田市</v>
      </c>
      <c r="CL47" s="124">
        <f t="shared" si="17"/>
        <v>101.96732029240158</v>
      </c>
      <c r="CM47" s="65">
        <f t="shared" si="18"/>
        <v>0.14419325679872397</v>
      </c>
      <c r="CN47" s="66">
        <f t="shared" si="19"/>
        <v>68.352778570211299</v>
      </c>
      <c r="CO47" s="65">
        <f t="shared" si="20"/>
        <v>0.2151046425259395</v>
      </c>
      <c r="CP47" s="66">
        <f t="shared" si="8"/>
        <v>5.8511267411186569</v>
      </c>
      <c r="CQ47" s="65">
        <f t="shared" si="21"/>
        <v>0</v>
      </c>
      <c r="CR47" s="66">
        <f t="shared" si="9"/>
        <v>27.763414981071627</v>
      </c>
      <c r="CS47" s="65">
        <f t="shared" si="22"/>
        <v>0</v>
      </c>
      <c r="CT47" s="66">
        <f t="shared" si="10"/>
        <v>102.57976427331651</v>
      </c>
      <c r="CU47" s="67">
        <f t="shared" si="23"/>
        <v>0.17869996221826315</v>
      </c>
      <c r="CV47" s="16"/>
      <c r="CW47" s="959">
        <f t="shared" si="24"/>
        <v>14.702999999999999</v>
      </c>
      <c r="CX47" s="962">
        <f>VLOOKUP($AX47&amp;"_"&amp;$CW$14,データシート1!$A:$BT,MATCH($CW$12&amp;"_"&amp;CX$20,データシート1!$A$1:$BT$1,0),0)</f>
        <v>14.702999999999999</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18.331</v>
      </c>
      <c r="DB47" s="962">
        <f>VLOOKUP($AX47&amp;"_"&amp;$CW$14,データシート1!$A:$BT,MATCH($CW$12&amp;"_"&amp;DB$20,データシート1!$A$1:$BT$1,0),0)</f>
        <v>261.92899999999997</v>
      </c>
      <c r="DC47" s="962">
        <f>VLOOKUP($AX47&amp;"_"&amp;$CW$14,データシート1!$A:$BT,MATCH($CW$12&amp;"_"&amp;DC$20,データシート1!$A$1:$BT$1,0),0)</f>
        <v>0</v>
      </c>
      <c r="DD47" s="961">
        <f t="shared" si="11"/>
        <v>294.96299999999997</v>
      </c>
      <c r="DE47" s="16"/>
      <c r="DF47" s="125">
        <f>VLOOKUP($AX47&amp;"_"&amp;$DF$14,データシート1!$A:$BT,MATCH($DF$12&amp;"_"&amp;DF$20,データシート1!$A$1:$BT$1,0),0)</f>
        <v>2</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4</v>
      </c>
      <c r="DJ47" s="64">
        <f>VLOOKUP($AX47&amp;"_"&amp;$DF$14,データシート1!$A:$BT,MATCH($DF$12&amp;"_"&amp;DJ$20,データシート1!$A$1:$BT$1,0),0)</f>
        <v>1</v>
      </c>
      <c r="DK47" s="64">
        <f>VLOOKUP($AX47&amp;"_"&amp;$DF$14,データシート1!$A:$BT,MATCH($DF$12&amp;"_"&amp;DK$20,データシート1!$A$1:$BT$1,0),0)</f>
        <v>0</v>
      </c>
      <c r="DL47" s="68">
        <f t="shared" si="12"/>
        <v>7</v>
      </c>
      <c r="DM47" s="16"/>
      <c r="DN47" s="126">
        <f t="shared" si="26"/>
        <v>0.05</v>
      </c>
      <c r="DO47" s="127">
        <f t="shared" si="27"/>
        <v>0</v>
      </c>
      <c r="DP47" s="127">
        <f t="shared" si="29"/>
        <v>0</v>
      </c>
      <c r="DQ47" s="127">
        <f t="shared" si="30"/>
        <v>0.06</v>
      </c>
      <c r="DR47" s="127">
        <f t="shared" si="31"/>
        <v>0.89</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12233</v>
      </c>
      <c r="AY48" s="18" t="str">
        <f>IF(IFERROR(比較地域マスタ!$Z33,"")=0,"",IFERROR(比較地域マスタ!$Z33,""))</f>
        <v>富里市</v>
      </c>
      <c r="BB48" s="110" t="str">
        <f t="shared" si="0"/>
        <v>12233</v>
      </c>
      <c r="BC48" s="1031" t="str">
        <f t="shared" si="0"/>
        <v>富里市</v>
      </c>
      <c r="BD48" s="34">
        <f t="shared" si="14"/>
        <v>369.27680194167141</v>
      </c>
      <c r="BE48" s="34">
        <f t="shared" si="15"/>
        <v>147.90149642545916</v>
      </c>
      <c r="BF48" s="34">
        <f>VLOOKUP($AX48&amp;"_"&amp;$BC$14,データシート1!$A:$BT,MATCH($BC$12&amp;"_"&amp;BF$20,データシート1!$A$1:$BT$1,0),0)</f>
        <v>132.32189797500217</v>
      </c>
      <c r="BG48" s="34">
        <f>VLOOKUP($AX48&amp;"_"&amp;$BC$14,データシート1!$A:$BT,MATCH($BC$12&amp;"_"&amp;BG$20,データシート1!$A$1:$BT$1,0),0)</f>
        <v>2.9269347152878735</v>
      </c>
      <c r="BH48" s="34">
        <f>VLOOKUP($AX48&amp;"_"&amp;$BC$14,データシート1!$A:$BT,MATCH($BC$12&amp;"_"&amp;BH$20,データシート1!$A$1:$BT$1,0),0)</f>
        <v>12.652663735169108</v>
      </c>
      <c r="BI48" s="34">
        <f>VLOOKUP($AX48&amp;"_"&amp;$BC$14,データシート1!$A:$BT,MATCH($BC$12&amp;"_"&amp;BI$20,データシート1!$A$1:$BT$1,0),0)</f>
        <v>68.607571081968473</v>
      </c>
      <c r="BJ48" s="34">
        <f>VLOOKUP($AX48&amp;"_"&amp;$BC$14,データシート1!$A:$BT,MATCH($BC$12&amp;"_"&amp;BJ$20,データシート1!$A$1:$BT$1,0),0)</f>
        <v>57.057782209879512</v>
      </c>
      <c r="BK48" s="34">
        <f t="shared" si="1"/>
        <v>95.709952224364272</v>
      </c>
      <c r="BL48" s="34">
        <f t="shared" si="2"/>
        <v>92.825395570501342</v>
      </c>
      <c r="BM48" s="34">
        <f>VLOOKUP($AX48&amp;"_"&amp;$BC$14,データシート1!$A:$BT,MATCH($BC$12&amp;"_"&amp;BM$20,データシート1!$A$1:$BT$1,0),0)</f>
        <v>48.585022697101671</v>
      </c>
      <c r="BN48" s="34">
        <f>VLOOKUP($AX48&amp;"_"&amp;$BC$14,データシート1!$A:$BT,MATCH($BC$12&amp;"_"&amp;BN$20,データシート1!$A$1:$BT$1,0),0)</f>
        <v>44.240372873399679</v>
      </c>
      <c r="BO48" s="34">
        <f>VLOOKUP($AX48&amp;"_"&amp;$BC$14,データシート1!$A:$BT,MATCH($BC$12&amp;"_"&amp;BO$20,データシート1!$A$1:$BT$1,0),0)</f>
        <v>2.8845566538629299</v>
      </c>
      <c r="BP48" s="34">
        <f>VLOOKUP($AX48&amp;"_"&amp;$BC$14,データシート1!$A:$BT,MATCH($BC$12&amp;"_"&amp;BP$20,データシート1!$A$1:$BT$1,0),0)</f>
        <v>0</v>
      </c>
      <c r="BQ48" s="34">
        <f>VLOOKUP($AX48&amp;"_"&amp;$BC$14,データシート1!$A:$BT,MATCH($BC$12&amp;"_"&amp;BQ$20,データシート1!$A$1:$BT$1,0),0)</f>
        <v>0</v>
      </c>
      <c r="BR48" s="35">
        <f t="shared" si="3"/>
        <v>369.27680194167141</v>
      </c>
      <c r="BT48" s="121" t="str">
        <f t="shared" si="4"/>
        <v>富里市</v>
      </c>
      <c r="BU48" s="33">
        <f t="shared" si="25"/>
        <v>369.27680194167141</v>
      </c>
      <c r="BV48" s="59">
        <f t="shared" si="16"/>
        <v>0.40051661964084256</v>
      </c>
      <c r="BW48" s="59">
        <f t="shared" si="16"/>
        <v>0.358327133681966</v>
      </c>
      <c r="BX48" s="59">
        <f t="shared" si="16"/>
        <v>7.9261266884297632E-3</v>
      </c>
      <c r="BY48" s="59">
        <f t="shared" si="16"/>
        <v>3.4263359270446783E-2</v>
      </c>
      <c r="BZ48" s="59">
        <f t="shared" si="16"/>
        <v>0.18578900900686765</v>
      </c>
      <c r="CA48" s="59">
        <f t="shared" si="32"/>
        <v>0.15451223014786614</v>
      </c>
      <c r="CB48" s="59">
        <f t="shared" si="32"/>
        <v>0.25918214120442368</v>
      </c>
      <c r="CC48" s="59">
        <f t="shared" si="32"/>
        <v>0.25137077412505171</v>
      </c>
      <c r="CD48" s="59">
        <f t="shared" si="32"/>
        <v>0.13156803363124839</v>
      </c>
      <c r="CE48" s="59">
        <f t="shared" si="32"/>
        <v>0.11980274049380335</v>
      </c>
      <c r="CF48" s="59">
        <f t="shared" si="32"/>
        <v>7.8113670793719557E-3</v>
      </c>
      <c r="CG48" s="59">
        <f t="shared" si="32"/>
        <v>0</v>
      </c>
      <c r="CH48" s="59">
        <f t="shared" si="32"/>
        <v>0</v>
      </c>
      <c r="CI48" s="122">
        <f t="shared" si="6"/>
        <v>1</v>
      </c>
      <c r="CK48" s="123" t="str">
        <f t="shared" si="7"/>
        <v>富里市</v>
      </c>
      <c r="CL48" s="124">
        <f t="shared" si="17"/>
        <v>147.90149642545916</v>
      </c>
      <c r="CM48" s="65">
        <f t="shared" si="18"/>
        <v>0.22178274590028826</v>
      </c>
      <c r="CN48" s="66">
        <f t="shared" si="19"/>
        <v>132.32189797500217</v>
      </c>
      <c r="CO48" s="65">
        <f t="shared" si="20"/>
        <v>0.24789547687864066</v>
      </c>
      <c r="CP48" s="66">
        <f t="shared" si="8"/>
        <v>2.9269347152878735</v>
      </c>
      <c r="CQ48" s="65">
        <f t="shared" si="21"/>
        <v>0</v>
      </c>
      <c r="CR48" s="66">
        <f t="shared" si="9"/>
        <v>12.652663735169108</v>
      </c>
      <c r="CS48" s="65">
        <f t="shared" si="22"/>
        <v>0</v>
      </c>
      <c r="CT48" s="66">
        <f t="shared" si="10"/>
        <v>68.607571081968473</v>
      </c>
      <c r="CU48" s="67">
        <f t="shared" si="23"/>
        <v>0.10354542345643661</v>
      </c>
      <c r="CV48" s="16"/>
      <c r="CW48" s="959">
        <f t="shared" si="24"/>
        <v>32.802</v>
      </c>
      <c r="CX48" s="962">
        <f>VLOOKUP($AX48&amp;"_"&amp;$CW$14,データシート1!$A:$BT,MATCH($CW$12&amp;"_"&amp;CX$20,データシート1!$A$1:$BT$1,0),0)</f>
        <v>32.802</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7.1040000000000001</v>
      </c>
      <c r="DB48" s="962">
        <f>VLOOKUP($AX48&amp;"_"&amp;$CW$14,データシート1!$A:$BT,MATCH($CW$12&amp;"_"&amp;DB$20,データシート1!$A$1:$BT$1,0),0)</f>
        <v>0</v>
      </c>
      <c r="DC48" s="962">
        <f>VLOOKUP($AX48&amp;"_"&amp;$CW$14,データシート1!$A:$BT,MATCH($CW$12&amp;"_"&amp;DC$20,データシート1!$A$1:$BT$1,0),0)</f>
        <v>0</v>
      </c>
      <c r="DD48" s="961">
        <f t="shared" si="11"/>
        <v>39.905999999999999</v>
      </c>
      <c r="DE48" s="16"/>
      <c r="DF48" s="125">
        <f>VLOOKUP($AX48&amp;"_"&amp;$DF$14,データシート1!$A:$BT,MATCH($DF$12&amp;"_"&amp;DF$20,データシート1!$A$1:$BT$1,0),0)</f>
        <v>4</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2</v>
      </c>
      <c r="DJ48" s="64">
        <f>VLOOKUP($AX48&amp;"_"&amp;$DF$14,データシート1!$A:$BT,MATCH($DF$12&amp;"_"&amp;DJ$20,データシート1!$A$1:$BT$1,0),0)</f>
        <v>0</v>
      </c>
      <c r="DK48" s="64">
        <f>VLOOKUP($AX48&amp;"_"&amp;$DF$14,データシート1!$A:$BT,MATCH($DF$12&amp;"_"&amp;DK$20,データシート1!$A$1:$BT$1,0),0)</f>
        <v>0</v>
      </c>
      <c r="DL48" s="68">
        <f t="shared" si="12"/>
        <v>6</v>
      </c>
      <c r="DM48" s="16"/>
      <c r="DN48" s="126">
        <f t="shared" si="26"/>
        <v>0.82</v>
      </c>
      <c r="DO48" s="127">
        <f t="shared" si="27"/>
        <v>0</v>
      </c>
      <c r="DP48" s="127">
        <f t="shared" si="29"/>
        <v>0</v>
      </c>
      <c r="DQ48" s="127">
        <f t="shared" si="30"/>
        <v>0.18</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40231</v>
      </c>
      <c r="AY49" s="18" t="str">
        <f>IF(IFERROR(比較地域マスタ!$Z34,"")=0,"",IFERROR(比較地域マスタ!$Z34,""))</f>
        <v>那珂川市</v>
      </c>
      <c r="BB49" s="110" t="str">
        <f t="shared" si="0"/>
        <v>40231</v>
      </c>
      <c r="BC49" s="1031" t="str">
        <f t="shared" si="0"/>
        <v>那珂川市</v>
      </c>
      <c r="BD49" s="34">
        <f t="shared" si="14"/>
        <v>190.42611900145019</v>
      </c>
      <c r="BE49" s="34">
        <f t="shared" si="15"/>
        <v>35.615433580651185</v>
      </c>
      <c r="BF49" s="34">
        <f>VLOOKUP($AX49&amp;"_"&amp;$BC$14,データシート1!$A:$BT,MATCH($BC$12&amp;"_"&amp;BF$20,データシート1!$A$1:$BT$1,0),0)</f>
        <v>29.586448587206302</v>
      </c>
      <c r="BG49" s="34">
        <f>VLOOKUP($AX49&amp;"_"&amp;$BC$14,データシート1!$A:$BT,MATCH($BC$12&amp;"_"&amp;BG$20,データシート1!$A$1:$BT$1,0),0)</f>
        <v>4.7151651460441633</v>
      </c>
      <c r="BH49" s="34">
        <f>VLOOKUP($AX49&amp;"_"&amp;$BC$14,データシート1!$A:$BT,MATCH($BC$12&amp;"_"&amp;BH$20,データシート1!$A$1:$BT$1,0),0)</f>
        <v>1.3138198474007259</v>
      </c>
      <c r="BI49" s="34">
        <f>VLOOKUP($AX49&amp;"_"&amp;$BC$14,データシート1!$A:$BT,MATCH($BC$12&amp;"_"&amp;BI$20,データシート1!$A$1:$BT$1,0),0)</f>
        <v>39.690967057104224</v>
      </c>
      <c r="BJ49" s="34">
        <f>VLOOKUP($AX49&amp;"_"&amp;$BC$14,データシート1!$A:$BT,MATCH($BC$12&amp;"_"&amp;BJ$20,データシート1!$A$1:$BT$1,0),0)</f>
        <v>38.620398688783396</v>
      </c>
      <c r="BK49" s="34">
        <f t="shared" si="1"/>
        <v>70.866804879767713</v>
      </c>
      <c r="BL49" s="34">
        <f t="shared" si="2"/>
        <v>67.934137249409304</v>
      </c>
      <c r="BM49" s="34">
        <f>VLOOKUP($AX49&amp;"_"&amp;$BC$14,データシート1!$A:$BT,MATCH($BC$12&amp;"_"&amp;BM$20,データシート1!$A$1:$BT$1,0),0)</f>
        <v>36.852963617419974</v>
      </c>
      <c r="BN49" s="34">
        <f>VLOOKUP($AX49&amp;"_"&amp;$BC$14,データシート1!$A:$BT,MATCH($BC$12&amp;"_"&amp;BN$20,データシート1!$A$1:$BT$1,0),0)</f>
        <v>31.081173631989333</v>
      </c>
      <c r="BO49" s="34">
        <f>VLOOKUP($AX49&amp;"_"&amp;$BC$14,データシート1!$A:$BT,MATCH($BC$12&amp;"_"&amp;BO$20,データシート1!$A$1:$BT$1,0),0)</f>
        <v>2.9326676303584098</v>
      </c>
      <c r="BP49" s="34">
        <f>VLOOKUP($AX49&amp;"_"&amp;$BC$14,データシート1!$A:$BT,MATCH($BC$12&amp;"_"&amp;BP$20,データシート1!$A$1:$BT$1,0),0)</f>
        <v>0</v>
      </c>
      <c r="BQ49" s="34">
        <f>VLOOKUP($AX49&amp;"_"&amp;$BC$14,データシート1!$A:$BT,MATCH($BC$12&amp;"_"&amp;BQ$20,データシート1!$A$1:$BT$1,0),0)</f>
        <v>5.6325147951436669</v>
      </c>
      <c r="BR49" s="35">
        <f t="shared" si="3"/>
        <v>190.42611900145019</v>
      </c>
      <c r="BT49" s="121" t="str">
        <f t="shared" si="4"/>
        <v>那珂川市</v>
      </c>
      <c r="BU49" s="33">
        <f t="shared" si="25"/>
        <v>190.42611900145019</v>
      </c>
      <c r="BV49" s="59">
        <f t="shared" si="16"/>
        <v>0.18703019190544945</v>
      </c>
      <c r="BW49" s="59">
        <f t="shared" si="16"/>
        <v>0.1553696979298359</v>
      </c>
      <c r="BX49" s="59">
        <f t="shared" si="16"/>
        <v>2.4761126103758146E-2</v>
      </c>
      <c r="BY49" s="59">
        <f t="shared" si="16"/>
        <v>6.8993678718554385E-3</v>
      </c>
      <c r="BZ49" s="59">
        <f t="shared" si="16"/>
        <v>0.20843236875925597</v>
      </c>
      <c r="CA49" s="59">
        <f t="shared" si="32"/>
        <v>0.20281040695099858</v>
      </c>
      <c r="CB49" s="59">
        <f t="shared" si="32"/>
        <v>0.37214855426018545</v>
      </c>
      <c r="CC49" s="59">
        <f t="shared" si="32"/>
        <v>0.35674800077657387</v>
      </c>
      <c r="CD49" s="59">
        <f t="shared" si="32"/>
        <v>0.19352893295661464</v>
      </c>
      <c r="CE49" s="59">
        <f t="shared" si="32"/>
        <v>0.16321906781995926</v>
      </c>
      <c r="CF49" s="59">
        <f t="shared" si="32"/>
        <v>1.5400553483611542E-2</v>
      </c>
      <c r="CG49" s="59">
        <f t="shared" si="32"/>
        <v>0</v>
      </c>
      <c r="CH49" s="59">
        <f t="shared" si="32"/>
        <v>2.957847812411055E-2</v>
      </c>
      <c r="CI49" s="122">
        <f t="shared" si="6"/>
        <v>1</v>
      </c>
      <c r="CK49" s="123" t="str">
        <f t="shared" si="7"/>
        <v>那珂川市</v>
      </c>
      <c r="CL49" s="124">
        <f t="shared" si="17"/>
        <v>35.615433580651185</v>
      </c>
      <c r="CM49" s="65">
        <f t="shared" si="18"/>
        <v>0</v>
      </c>
      <c r="CN49" s="66">
        <f t="shared" si="19"/>
        <v>29.586448587206302</v>
      </c>
      <c r="CO49" s="65">
        <f t="shared" si="20"/>
        <v>0</v>
      </c>
      <c r="CP49" s="66">
        <f t="shared" si="8"/>
        <v>4.7151651460441633</v>
      </c>
      <c r="CQ49" s="65">
        <f t="shared" si="21"/>
        <v>0</v>
      </c>
      <c r="CR49" s="66">
        <f t="shared" si="9"/>
        <v>1.3138198474007259</v>
      </c>
      <c r="CS49" s="65">
        <f t="shared" si="22"/>
        <v>0</v>
      </c>
      <c r="CT49" s="66">
        <f t="shared" si="10"/>
        <v>39.690967057104224</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0</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0</v>
      </c>
      <c r="DM49" s="16"/>
      <c r="DN49" s="126">
        <f t="shared" si="26"/>
        <v>0</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鳴門市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徳島県</v>
      </c>
      <c r="AY4" s="1038" t="str">
        <f>年度マスタ!$J4</f>
        <v>鳴門市</v>
      </c>
      <c r="AZ4" s="1038" t="str">
        <f>年度マスタ!$K4</f>
        <v>36202</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1610</v>
      </c>
      <c r="BY11" s="22" t="s">
        <v>1611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30209</v>
      </c>
      <c r="AY13" s="18" t="str">
        <f>IF(IFERROR(比較地域マスタ!$Z6,"")=0,"",IFERROR(比較地域マスタ!$Z6,""))</f>
        <v>岩出市</v>
      </c>
      <c r="BC13" s="844" t="str">
        <f t="shared" ref="BC13:BC59" si="0">AX13</f>
        <v>30209</v>
      </c>
      <c r="BD13" s="1031" t="str">
        <f>AY13</f>
        <v>岩出市</v>
      </c>
      <c r="BE13" s="34">
        <f>VLOOKUP($BC13&amp;"_"&amp;$AZ$7,データシート1!$A:$BT,MATCH("cb_"&amp;BE$12,データシート1!$A$1:$BT$1,0),0)</f>
        <v>11483.299999999963</v>
      </c>
      <c r="BF13" s="34">
        <f>VLOOKUP($BC13&amp;"_"&amp;$AZ$7,データシート1!$A:$BT,MATCH("cb_"&amp;BF$12,データシート1!$A$1:$BT$1,0),0)</f>
        <v>38568.700000000012</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25</v>
      </c>
      <c r="BK13" s="34">
        <f>SUM(BE13:BJ13)</f>
        <v>50076.999999999971</v>
      </c>
      <c r="BL13" s="36"/>
      <c r="BM13" s="844" t="str">
        <f>AX13</f>
        <v>30209</v>
      </c>
      <c r="BN13" s="1031" t="str">
        <f>AY13</f>
        <v>岩出市</v>
      </c>
      <c r="BO13" s="34">
        <f>BE13*VLOOKUP(BO$12,別紙!$B$4:$E$10,MATCH("設備利用率",別紙!$B$4:$E$4,0),0)/100*8760/10^3</f>
        <v>13781.337995999957</v>
      </c>
      <c r="BP13" s="34">
        <f>BF13*VLOOKUP(BP$12,別紙!$B$4:$E$10,MATCH("設備利用率",別紙!$B$4:$E$4,0),0)/100*8760/10^3</f>
        <v>51017.133612000012</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175.2</v>
      </c>
      <c r="BU13" s="34">
        <f>SUM(BO13:BT13)</f>
        <v>64973.671607999968</v>
      </c>
      <c r="BV13" s="36"/>
      <c r="BW13" s="33" t="str">
        <f>AX13</f>
        <v>30209</v>
      </c>
      <c r="BX13" s="33" t="str">
        <f>AY13</f>
        <v>岩出市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248860.03359127088</v>
      </c>
      <c r="BZ13" s="36"/>
      <c r="CA13" s="33" t="str">
        <f>AX13</f>
        <v>30209</v>
      </c>
      <c r="CB13" s="33" t="str">
        <f>AY13</f>
        <v>岩出市</v>
      </c>
      <c r="CC13" s="223">
        <f>BO13/$BY13</f>
        <v>5.5377867619492906E-2</v>
      </c>
      <c r="CD13" s="223">
        <f t="shared" ref="CD13:CH28" si="1">BP13/$BY13</f>
        <v>0.20500332205126534</v>
      </c>
      <c r="CE13" s="223">
        <f t="shared" si="1"/>
        <v>0</v>
      </c>
      <c r="CF13" s="223">
        <f t="shared" si="1"/>
        <v>0</v>
      </c>
      <c r="CG13" s="223">
        <f t="shared" si="1"/>
        <v>0</v>
      </c>
      <c r="CH13" s="223">
        <f t="shared" si="1"/>
        <v>7.0401019188058719E-4</v>
      </c>
      <c r="CI13" s="223">
        <f>BU13/BY13</f>
        <v>0.26108519986263884</v>
      </c>
      <c r="CK13" s="18" t="str">
        <f>AX13</f>
        <v>30209</v>
      </c>
      <c r="CL13" s="18" t="str">
        <f>AY13</f>
        <v>岩出市</v>
      </c>
      <c r="CM13" s="18">
        <f>VLOOKUP($CK13&amp;"_"&amp;$AZ$7,データシート1!$A:$BT,MATCH("ca_太陽光発電（10kW未満）",データシート1!$A$1:$BT$1,0),0)</f>
        <v>2566</v>
      </c>
      <c r="CN13" s="18">
        <f>VLOOKUP($CK13&amp;"_"&amp;$AZ$5,データシート1!$A:$BT,MATCH("ab_家庭",データシート1!$A$1:$BT$1,0),0)</f>
        <v>24287</v>
      </c>
      <c r="CO13" s="223">
        <f>CM13/CN13</f>
        <v>0.10565323012311113</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36202</v>
      </c>
      <c r="AY14" s="18" t="str">
        <f>IF(IFERROR(比較地域マスタ!$Z7,"")=0,"",IFERROR(比較地域マスタ!$Z7,""))</f>
        <v>鳴門市</v>
      </c>
      <c r="BC14" s="844" t="str">
        <f t="shared" si="0"/>
        <v>36202</v>
      </c>
      <c r="BD14" s="1031" t="str">
        <f t="shared" ref="BD14:BD60" si="2">AY14</f>
        <v>鳴門市</v>
      </c>
      <c r="BE14" s="34">
        <f>VLOOKUP($BC14&amp;"_"&amp;$AZ$7,データシート1!$A:$BT,MATCH("cb_"&amp;BE$12,データシート1!$A$1:$BT$1,0),0)</f>
        <v>10160.525999999973</v>
      </c>
      <c r="BF14" s="34">
        <f>VLOOKUP($BC14&amp;"_"&amp;$AZ$7,データシート1!$A:$BT,MATCH("cb_"&amp;BF$12,データシート1!$A$1:$BT$1,0),0)</f>
        <v>61634.76</v>
      </c>
      <c r="BG14" s="34">
        <f>VLOOKUP($BC14&amp;"_"&amp;$AZ$7,データシート1!$A:$BT,MATCH("cb_"&amp;BG$12,データシート1!$A$1:$BT$1,0),0)</f>
        <v>19.600000000000001</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71814.885999999984</v>
      </c>
      <c r="BL14" s="36"/>
      <c r="BM14" s="844" t="str">
        <f t="shared" ref="BM14:BM60" si="4">AX14</f>
        <v>36202</v>
      </c>
      <c r="BN14" s="1031" t="str">
        <f t="shared" ref="BN14:BN60" si="5">AY14</f>
        <v>鳴門市</v>
      </c>
      <c r="BO14" s="34">
        <f>BE14*VLOOKUP(BO$12,別紙!$B$4:$E$10,MATCH("設備利用率",別紙!$B$4:$E$4,0),0)/100*8760/10^3</f>
        <v>12193.850463119967</v>
      </c>
      <c r="BP14" s="34">
        <f>BF14*VLOOKUP(BP$12,別紙!$B$4:$E$10,MATCH("設備利用率",別紙!$B$4:$E$4,0),0)/100*8760/10^3</f>
        <v>81527.99513760001</v>
      </c>
      <c r="BQ14" s="34">
        <f>BG14*VLOOKUP(BQ$12,別紙!$B$4:$E$10,MATCH("設備利用率",別紙!$B$4:$E$4,0),0)/100*8760/10^3</f>
        <v>42.580607999999998</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93764.426208719975</v>
      </c>
      <c r="BV14" s="36"/>
      <c r="BW14" s="33" t="str">
        <f t="shared" ref="BW14:BW60" si="7">AX14</f>
        <v>36202</v>
      </c>
      <c r="BX14" s="33" t="str">
        <f t="shared" ref="BX14:BX60" si="8">AY14</f>
        <v>鳴門市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479642.50613917469</v>
      </c>
      <c r="BZ14" s="36"/>
      <c r="CA14" s="33" t="str">
        <f t="shared" ref="CA14:CA60" si="9">AX14</f>
        <v>36202</v>
      </c>
      <c r="CB14" s="33" t="str">
        <f t="shared" ref="CB14:CB60" si="10">AY14</f>
        <v>鳴門市</v>
      </c>
      <c r="CC14" s="223">
        <f t="shared" ref="CC14:CC60" si="11">BO14/$BY14</f>
        <v>2.5422789488097949E-2</v>
      </c>
      <c r="CD14" s="223">
        <f t="shared" si="1"/>
        <v>0.1699765848399257</v>
      </c>
      <c r="CE14" s="223">
        <f t="shared" si="1"/>
        <v>8.8775718279740336E-5</v>
      </c>
      <c r="CF14" s="223">
        <f t="shared" si="1"/>
        <v>0</v>
      </c>
      <c r="CG14" s="223">
        <f t="shared" si="1"/>
        <v>0</v>
      </c>
      <c r="CH14" s="223">
        <f t="shared" si="1"/>
        <v>0</v>
      </c>
      <c r="CI14" s="223">
        <f t="shared" ref="CI14:CI60" si="12">BU14/BY14</f>
        <v>0.19548815004630338</v>
      </c>
      <c r="CK14" s="18" t="str">
        <f t="shared" ref="CK14:CK60" si="13">AX14</f>
        <v>36202</v>
      </c>
      <c r="CL14" s="18" t="str">
        <f t="shared" ref="CL14:CL60" si="14">AY14</f>
        <v>鳴門市</v>
      </c>
      <c r="CM14" s="18">
        <f>VLOOKUP($CK14&amp;"_"&amp;$AZ$7,データシート1!$A:$BT,MATCH("ca_太陽光発電（10kW未満）",データシート1!$A$1:$BT$1,0),0)</f>
        <v>1994</v>
      </c>
      <c r="CN14" s="18">
        <f>VLOOKUP($CK14&amp;"_"&amp;$AZ$5,データシート1!$A:$BT,MATCH("ab_家庭",データシート1!$A$1:$BT$1,0),0)</f>
        <v>26216</v>
      </c>
      <c r="CO14" s="223">
        <f t="shared" ref="CO14:CO60" si="15">CM14/CN14</f>
        <v>7.6060421116875193E-2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11216</v>
      </c>
      <c r="AY15" s="18" t="str">
        <f>IF(IFERROR(比較地域マスタ!$Z8,"")=0,"",IFERROR(比較地域マスタ!$Z8,""))</f>
        <v>羽生市</v>
      </c>
      <c r="BC15" s="844" t="str">
        <f t="shared" si="0"/>
        <v>11216</v>
      </c>
      <c r="BD15" s="1031" t="str">
        <f t="shared" si="2"/>
        <v>羽生市</v>
      </c>
      <c r="BE15" s="34">
        <f>VLOOKUP($BC15&amp;"_"&amp;$AZ$7,データシート1!$A:$BT,MATCH("cb_"&amp;BE$12,データシート1!$A$1:$BT$1,0),0)</f>
        <v>11487.299999999956</v>
      </c>
      <c r="BF15" s="34">
        <f>VLOOKUP($BC15&amp;"_"&amp;$AZ$7,データシート1!$A:$BT,MATCH("cb_"&amp;BF$12,データシート1!$A$1:$BT$1,0),0)</f>
        <v>54215.100000000006</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65702.399999999965</v>
      </c>
      <c r="BL15" s="36"/>
      <c r="BM15" s="844" t="str">
        <f t="shared" si="4"/>
        <v>11216</v>
      </c>
      <c r="BN15" s="1031" t="str">
        <f t="shared" si="5"/>
        <v>羽生市</v>
      </c>
      <c r="BO15" s="34">
        <f>BE15*VLOOKUP(BO$12,別紙!$B$4:$E$10,MATCH("設備利用率",別紙!$B$4:$E$4,0),0)/100*8760/10^3</f>
        <v>13786.138475999947</v>
      </c>
      <c r="BP15" s="34">
        <f>BF15*VLOOKUP(BP$12,別紙!$B$4:$E$10,MATCH("設備利用率",別紙!$B$4:$E$4,0),0)/100*8760/10^3</f>
        <v>71713.565676000013</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85499.704151999962</v>
      </c>
      <c r="BV15" s="36"/>
      <c r="BW15" s="33" t="str">
        <f t="shared" si="7"/>
        <v>11216</v>
      </c>
      <c r="BX15" s="33" t="str">
        <f t="shared" si="8"/>
        <v>羽生市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356386.79227268416</v>
      </c>
      <c r="BZ15" s="36"/>
      <c r="CA15" s="33" t="str">
        <f t="shared" si="9"/>
        <v>11216</v>
      </c>
      <c r="CB15" s="33" t="str">
        <f t="shared" si="10"/>
        <v>羽生市</v>
      </c>
      <c r="CC15" s="223">
        <f t="shared" si="11"/>
        <v>3.8683079100899125E-2</v>
      </c>
      <c r="CD15" s="223">
        <f t="shared" si="1"/>
        <v>0.20122397134495776</v>
      </c>
      <c r="CE15" s="223">
        <f t="shared" si="1"/>
        <v>0</v>
      </c>
      <c r="CF15" s="223">
        <f t="shared" si="1"/>
        <v>0</v>
      </c>
      <c r="CG15" s="223">
        <f t="shared" si="1"/>
        <v>0</v>
      </c>
      <c r="CH15" s="223">
        <f t="shared" si="1"/>
        <v>0</v>
      </c>
      <c r="CI15" s="223">
        <f t="shared" si="12"/>
        <v>0.23990705044585689</v>
      </c>
      <c r="CK15" s="18" t="str">
        <f t="shared" si="13"/>
        <v>11216</v>
      </c>
      <c r="CL15" s="18" t="str">
        <f t="shared" si="14"/>
        <v>羽生市</v>
      </c>
      <c r="CM15" s="18">
        <f>VLOOKUP($CK15&amp;"_"&amp;$AZ$7,データシート1!$A:$BT,MATCH("ca_太陽光発電（10kW未満）",データシート1!$A$1:$BT$1,0),0)</f>
        <v>2444</v>
      </c>
      <c r="CN15" s="18">
        <f>VLOOKUP($CK15&amp;"_"&amp;$AZ$5,データシート1!$A:$BT,MATCH("ab_家庭",データシート1!$A$1:$BT$1,0),0)</f>
        <v>24082</v>
      </c>
      <c r="CO15" s="223">
        <f t="shared" si="15"/>
        <v>0.10148658749273316</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08226</v>
      </c>
      <c r="AY16" s="18" t="str">
        <f>IF(IFERROR(比較地域マスタ!$Z9,"")=0,"",IFERROR(比較地域マスタ!$Z9,""))</f>
        <v>那珂市</v>
      </c>
      <c r="BC16" s="844" t="str">
        <f t="shared" si="0"/>
        <v>08226</v>
      </c>
      <c r="BD16" s="1031" t="str">
        <f t="shared" si="2"/>
        <v>那珂市</v>
      </c>
      <c r="BE16" s="34">
        <f>VLOOKUP($BC16&amp;"_"&amp;$AZ$7,データシート1!$A:$BT,MATCH("cb_"&amp;BE$12,データシート1!$A$1:$BT$1,0),0)</f>
        <v>12105.399999999941</v>
      </c>
      <c r="BF16" s="34">
        <f>VLOOKUP($BC16&amp;"_"&amp;$AZ$7,データシート1!$A:$BT,MATCH("cb_"&amp;BF$12,データシート1!$A$1:$BT$1,0),0)</f>
        <v>113299.29999999993</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125404.69999999987</v>
      </c>
      <c r="BL16" s="36"/>
      <c r="BM16" s="844" t="str">
        <f t="shared" si="4"/>
        <v>08226</v>
      </c>
      <c r="BN16" s="1031" t="str">
        <f t="shared" si="5"/>
        <v>那珂市</v>
      </c>
      <c r="BO16" s="34">
        <f>BE16*VLOOKUP(BO$12,別紙!$B$4:$E$10,MATCH("設備利用率",別紙!$B$4:$E$4,0),0)/100*8760/10^3</f>
        <v>14527.932647999929</v>
      </c>
      <c r="BP16" s="34">
        <f>BF16*VLOOKUP(BP$12,別紙!$B$4:$E$10,MATCH("設備利用率",別紙!$B$4:$E$4,0),0)/100*8760/10^3</f>
        <v>149867.78206799991</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164395.71471599984</v>
      </c>
      <c r="BV16" s="36"/>
      <c r="BW16" s="33" t="str">
        <f t="shared" si="7"/>
        <v>08226</v>
      </c>
      <c r="BX16" s="33" t="str">
        <f t="shared" si="8"/>
        <v>那珂市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272323.6516305526</v>
      </c>
      <c r="BZ16" s="36"/>
      <c r="CA16" s="33" t="str">
        <f t="shared" si="9"/>
        <v>08226</v>
      </c>
      <c r="CB16" s="33" t="str">
        <f t="shared" si="10"/>
        <v>那珂市</v>
      </c>
      <c r="CC16" s="223">
        <f t="shared" si="11"/>
        <v>5.3348038486606457E-2</v>
      </c>
      <c r="CD16" s="223">
        <f t="shared" si="1"/>
        <v>0.5503296580031094</v>
      </c>
      <c r="CE16" s="223">
        <f t="shared" si="1"/>
        <v>0</v>
      </c>
      <c r="CF16" s="223">
        <f t="shared" si="1"/>
        <v>0</v>
      </c>
      <c r="CG16" s="223">
        <f t="shared" si="1"/>
        <v>0</v>
      </c>
      <c r="CH16" s="223">
        <f t="shared" si="1"/>
        <v>0</v>
      </c>
      <c r="CI16" s="223">
        <f t="shared" si="12"/>
        <v>0.60367769648971581</v>
      </c>
      <c r="CK16" s="18" t="str">
        <f t="shared" si="13"/>
        <v>08226</v>
      </c>
      <c r="CL16" s="18" t="str">
        <f t="shared" si="14"/>
        <v>那珂市</v>
      </c>
      <c r="CM16" s="18">
        <f>VLOOKUP($CK16&amp;"_"&amp;$AZ$7,データシート1!$A:$BT,MATCH("ca_太陽光発電（10kW未満）",データシート1!$A$1:$BT$1,0),0)</f>
        <v>2505</v>
      </c>
      <c r="CN16" s="18">
        <f>VLOOKUP($CK16&amp;"_"&amp;$AZ$5,データシート1!$A:$BT,MATCH("ab_家庭",データシート1!$A$1:$BT$1,0),0)</f>
        <v>23313</v>
      </c>
      <c r="CO16" s="223">
        <f t="shared" si="15"/>
        <v>0.10745077853558101</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08235</v>
      </c>
      <c r="AY17" s="18" t="str">
        <f>IF(IFERROR(比較地域マスタ!$Z10,"")=0,"",IFERROR(比較地域マスタ!$Z10,""))</f>
        <v>つくばみらい市</v>
      </c>
      <c r="BC17" s="844" t="str">
        <f t="shared" si="0"/>
        <v>08235</v>
      </c>
      <c r="BD17" s="1031" t="str">
        <f t="shared" si="2"/>
        <v>つくばみらい市</v>
      </c>
      <c r="BE17" s="34">
        <f>VLOOKUP($BC17&amp;"_"&amp;$AZ$7,データシート1!$A:$BT,MATCH("cb_"&amp;BE$12,データシート1!$A$1:$BT$1,0),0)</f>
        <v>13509.399999999936</v>
      </c>
      <c r="BF17" s="34">
        <f>VLOOKUP($BC17&amp;"_"&amp;$AZ$7,データシート1!$A:$BT,MATCH("cb_"&amp;BF$12,データシート1!$A$1:$BT$1,0),0)</f>
        <v>76549.099999999991</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90058.499999999927</v>
      </c>
      <c r="BL17" s="36"/>
      <c r="BM17" s="844" t="str">
        <f t="shared" si="4"/>
        <v>08235</v>
      </c>
      <c r="BN17" s="1031" t="str">
        <f t="shared" si="5"/>
        <v>つくばみらい市</v>
      </c>
      <c r="BO17" s="34">
        <f>BE17*VLOOKUP(BO$12,別紙!$B$4:$E$10,MATCH("設備利用率",別紙!$B$4:$E$4,0),0)/100*8760/10^3</f>
        <v>16212.901127999923</v>
      </c>
      <c r="BP17" s="34">
        <f>BF17*VLOOKUP(BP$12,別紙!$B$4:$E$10,MATCH("設備利用率",別紙!$B$4:$E$4,0),0)/100*8760/10^3</f>
        <v>101256.087516</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117468.98864399992</v>
      </c>
      <c r="BV17" s="36"/>
      <c r="BW17" s="33" t="str">
        <f t="shared" si="7"/>
        <v>08235</v>
      </c>
      <c r="BX17" s="33" t="str">
        <f t="shared" si="8"/>
        <v>つくばみらい市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587092.70490388211</v>
      </c>
      <c r="BZ17" s="36"/>
      <c r="CA17" s="33" t="str">
        <f t="shared" si="9"/>
        <v>08235</v>
      </c>
      <c r="CB17" s="33" t="str">
        <f t="shared" si="10"/>
        <v>つくばみらい市</v>
      </c>
      <c r="CC17" s="223">
        <f t="shared" si="11"/>
        <v>2.7615572451465349E-2</v>
      </c>
      <c r="CD17" s="223">
        <f t="shared" si="1"/>
        <v>0.17247035548257661</v>
      </c>
      <c r="CE17" s="223">
        <f t="shared" si="1"/>
        <v>0</v>
      </c>
      <c r="CF17" s="223">
        <f t="shared" si="1"/>
        <v>0</v>
      </c>
      <c r="CG17" s="223">
        <f t="shared" si="1"/>
        <v>0</v>
      </c>
      <c r="CH17" s="223">
        <f t="shared" si="1"/>
        <v>0</v>
      </c>
      <c r="CI17" s="223">
        <f t="shared" si="12"/>
        <v>0.20008592793404198</v>
      </c>
      <c r="CK17" s="18" t="str">
        <f t="shared" si="13"/>
        <v>08235</v>
      </c>
      <c r="CL17" s="18" t="str">
        <f t="shared" si="14"/>
        <v>つくばみらい市</v>
      </c>
      <c r="CM17" s="18">
        <f>VLOOKUP($CK17&amp;"_"&amp;$AZ$7,データシート1!$A:$BT,MATCH("ca_太陽光発電（10kW未満）",データシート1!$A$1:$BT$1,0),0)</f>
        <v>2935</v>
      </c>
      <c r="CN17" s="18">
        <f>VLOOKUP($CK17&amp;"_"&amp;$AZ$5,データシート1!$A:$BT,MATCH("ab_家庭",データシート1!$A$1:$BT$1,0),0)</f>
        <v>22034</v>
      </c>
      <c r="CO17" s="223">
        <f t="shared" si="15"/>
        <v>0.13320323136970136</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15226</v>
      </c>
      <c r="AY18" s="18" t="str">
        <f>IF(IFERROR(比較地域マスタ!$Z11,"")=0,"",IFERROR(比較地域マスタ!$Z11,""))</f>
        <v>南魚沼市</v>
      </c>
      <c r="BC18" s="844" t="str">
        <f t="shared" si="0"/>
        <v>15226</v>
      </c>
      <c r="BD18" s="1031" t="str">
        <f t="shared" si="2"/>
        <v>南魚沼市</v>
      </c>
      <c r="BE18" s="34">
        <f>VLOOKUP($BC18&amp;"_"&amp;$AZ$7,データシート1!$A:$BT,MATCH("cb_"&amp;BE$12,データシート1!$A$1:$BT$1,0),0)</f>
        <v>1232.4999999999991</v>
      </c>
      <c r="BF18" s="34">
        <f>VLOOKUP($BC18&amp;"_"&amp;$AZ$7,データシート1!$A:$BT,MATCH("cb_"&amp;BF$12,データシート1!$A$1:$BT$1,0),0)</f>
        <v>1437.4</v>
      </c>
      <c r="BG18" s="34">
        <f>VLOOKUP($BC18&amp;"_"&amp;$AZ$7,データシート1!$A:$BT,MATCH("cb_"&amp;BG$12,データシート1!$A$1:$BT$1,0),0)</f>
        <v>0</v>
      </c>
      <c r="BH18" s="34">
        <f>VLOOKUP($BC18&amp;"_"&amp;$AZ$7,データシート1!$A:$BT,MATCH("cb_"&amp;BH$12,データシート1!$A$1:$BT$1,0),0)</f>
        <v>6900</v>
      </c>
      <c r="BI18" s="34">
        <f>VLOOKUP($BC18&amp;"_"&amp;$AZ$7,データシート1!$A:$BT,MATCH("cb_"&amp;BI$12,データシート1!$A$1:$BT$1,0),0)</f>
        <v>0</v>
      </c>
      <c r="BJ18" s="34">
        <f>VLOOKUP($BC18&amp;"_"&amp;$AZ$7,データシート1!$A:$BT,MATCH("cb_"&amp;BJ$12,データシート1!$A$1:$BT$1,0),0)</f>
        <v>0</v>
      </c>
      <c r="BK18" s="34">
        <f t="shared" si="3"/>
        <v>9569.9</v>
      </c>
      <c r="BL18" s="36"/>
      <c r="BM18" s="844" t="str">
        <f t="shared" si="4"/>
        <v>15226</v>
      </c>
      <c r="BN18" s="1031" t="str">
        <f t="shared" si="5"/>
        <v>南魚沼市</v>
      </c>
      <c r="BO18" s="34">
        <f>BE18*VLOOKUP(BO$12,別紙!$B$4:$E$10,MATCH("設備利用率",別紙!$B$4:$E$4,0),0)/100*8760/10^3</f>
        <v>1479.1478999999988</v>
      </c>
      <c r="BP18" s="34">
        <f>BF18*VLOOKUP(BP$12,別紙!$B$4:$E$10,MATCH("設備利用率",別紙!$B$4:$E$4,0),0)/100*8760/10^3</f>
        <v>1901.3352240000002</v>
      </c>
      <c r="BQ18" s="34">
        <f>BG18*VLOOKUP(BQ$12,別紙!$B$4:$E$10,MATCH("設備利用率",別紙!$B$4:$E$4,0),0)/100*8760/10^3</f>
        <v>0</v>
      </c>
      <c r="BR18" s="34">
        <f>BH18*VLOOKUP(BR$12,別紙!$B$4:$E$10,MATCH("設備利用率",別紙!$B$4:$E$4,0),0)/100*8760/10^3</f>
        <v>36266.400000000001</v>
      </c>
      <c r="BS18" s="34">
        <f>BI18*VLOOKUP(BS$12,別紙!$B$4:$E$10,MATCH("設備利用率",別紙!$B$4:$E$4,0),0)/100*8760/10^3</f>
        <v>0</v>
      </c>
      <c r="BT18" s="34">
        <f>BJ18*VLOOKUP(BT$12,別紙!$B$4:$E$10,MATCH("設備利用率",別紙!$B$4:$E$4,0),0)/100*8760/10^3</f>
        <v>0</v>
      </c>
      <c r="BU18" s="34">
        <f t="shared" si="6"/>
        <v>39646.883124</v>
      </c>
      <c r="BV18" s="36"/>
      <c r="BW18" s="33" t="str">
        <f t="shared" si="7"/>
        <v>15226</v>
      </c>
      <c r="BX18" s="33" t="str">
        <f t="shared" si="8"/>
        <v>南魚沼市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311048.6270104429</v>
      </c>
      <c r="BZ18" s="36"/>
      <c r="CA18" s="33" t="str">
        <f t="shared" si="9"/>
        <v>15226</v>
      </c>
      <c r="CB18" s="33" t="str">
        <f t="shared" si="10"/>
        <v>南魚沼市</v>
      </c>
      <c r="CC18" s="223">
        <f t="shared" si="11"/>
        <v>4.7553590389271807E-3</v>
      </c>
      <c r="CD18" s="223">
        <f t="shared" si="1"/>
        <v>6.1126623263833479E-3</v>
      </c>
      <c r="CE18" s="223">
        <f t="shared" si="1"/>
        <v>0</v>
      </c>
      <c r="CF18" s="223">
        <f t="shared" si="1"/>
        <v>0.11659398836948547</v>
      </c>
      <c r="CG18" s="223">
        <f t="shared" si="1"/>
        <v>0</v>
      </c>
      <c r="CH18" s="223">
        <f t="shared" si="1"/>
        <v>0</v>
      </c>
      <c r="CI18" s="223">
        <f t="shared" si="12"/>
        <v>0.12746200973479599</v>
      </c>
      <c r="CK18" s="18" t="str">
        <f t="shared" si="13"/>
        <v>15226</v>
      </c>
      <c r="CL18" s="18" t="str">
        <f t="shared" si="14"/>
        <v>南魚沼市</v>
      </c>
      <c r="CM18" s="18">
        <f>VLOOKUP($CK18&amp;"_"&amp;$AZ$7,データシート1!$A:$BT,MATCH("ca_太陽光発電（10kW未満）",データシート1!$A$1:$BT$1,0),0)</f>
        <v>247</v>
      </c>
      <c r="CN18" s="18">
        <f>VLOOKUP($CK18&amp;"_"&amp;$AZ$5,データシート1!$A:$BT,MATCH("ab_家庭",データシート1!$A$1:$BT$1,0),0)</f>
        <v>20260</v>
      </c>
      <c r="CO18" s="223">
        <f t="shared" si="15"/>
        <v>1.2191510365251727E-2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44211</v>
      </c>
      <c r="AY19" s="18" t="str">
        <f>IF(IFERROR(比較地域マスタ!$Z12,"")=0,"",IFERROR(比較地域マスタ!$Z12,""))</f>
        <v>宇佐市</v>
      </c>
      <c r="BC19" s="844" t="str">
        <f t="shared" si="0"/>
        <v>44211</v>
      </c>
      <c r="BD19" s="1031" t="str">
        <f t="shared" si="2"/>
        <v>宇佐市</v>
      </c>
      <c r="BE19" s="34">
        <f>VLOOKUP($BC19&amp;"_"&amp;$AZ$7,データシート1!$A:$BT,MATCH("cb_"&amp;BE$12,データシート1!$A$1:$BT$1,0),0)</f>
        <v>12946.880999999965</v>
      </c>
      <c r="BF19" s="34">
        <f>VLOOKUP($BC19&amp;"_"&amp;$AZ$7,データシート1!$A:$BT,MATCH("cb_"&amp;BF$12,データシート1!$A$1:$BT$1,0),0)</f>
        <v>129849.28999999994</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600</v>
      </c>
      <c r="BK19" s="34">
        <f t="shared" si="3"/>
        <v>143396.17099999991</v>
      </c>
      <c r="BL19" s="36"/>
      <c r="BM19" s="844" t="str">
        <f t="shared" si="4"/>
        <v>44211</v>
      </c>
      <c r="BN19" s="1031" t="str">
        <f t="shared" si="5"/>
        <v>宇佐市</v>
      </c>
      <c r="BO19" s="34">
        <f>BE19*VLOOKUP(BO$12,別紙!$B$4:$E$10,MATCH("設備利用率",別紙!$B$4:$E$4,0),0)/100*8760/10^3</f>
        <v>15537.810825719958</v>
      </c>
      <c r="BP19" s="34">
        <f>BF19*VLOOKUP(BP$12,別紙!$B$4:$E$10,MATCH("設備利用率",別紙!$B$4:$E$4,0),0)/100*8760/10^3</f>
        <v>171759.44684039993</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4204.8</v>
      </c>
      <c r="BU19" s="34">
        <f t="shared" si="6"/>
        <v>191502.05766611989</v>
      </c>
      <c r="BV19" s="36"/>
      <c r="BW19" s="33" t="str">
        <f t="shared" si="7"/>
        <v>44211</v>
      </c>
      <c r="BX19" s="33" t="str">
        <f t="shared" si="8"/>
        <v>宇佐市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436242.24179970502</v>
      </c>
      <c r="BZ19" s="36"/>
      <c r="CA19" s="33" t="str">
        <f t="shared" si="9"/>
        <v>44211</v>
      </c>
      <c r="CB19" s="33" t="str">
        <f t="shared" si="10"/>
        <v>宇佐市</v>
      </c>
      <c r="CC19" s="223">
        <f t="shared" si="11"/>
        <v>3.561739175376314E-2</v>
      </c>
      <c r="CD19" s="223">
        <f t="shared" si="1"/>
        <v>0.39372493166138883</v>
      </c>
      <c r="CE19" s="223">
        <f t="shared" si="1"/>
        <v>0</v>
      </c>
      <c r="CF19" s="223">
        <f t="shared" si="1"/>
        <v>0</v>
      </c>
      <c r="CG19" s="223">
        <f t="shared" si="1"/>
        <v>0</v>
      </c>
      <c r="CH19" s="223">
        <f t="shared" si="1"/>
        <v>9.6386814414239595E-3</v>
      </c>
      <c r="CI19" s="223">
        <f t="shared" si="12"/>
        <v>0.43898100485657593</v>
      </c>
      <c r="CK19" s="18" t="str">
        <f t="shared" si="13"/>
        <v>44211</v>
      </c>
      <c r="CL19" s="18" t="str">
        <f t="shared" si="14"/>
        <v>宇佐市</v>
      </c>
      <c r="CM19" s="18">
        <f>VLOOKUP($CK19&amp;"_"&amp;$AZ$7,データシート1!$A:$BT,MATCH("ca_太陽光発電（10kW未満）",データシート1!$A$1:$BT$1,0),0)</f>
        <v>2552</v>
      </c>
      <c r="CN19" s="18">
        <f>VLOOKUP($CK19&amp;"_"&amp;$AZ$5,データシート1!$A:$BT,MATCH("ab_家庭",データシート1!$A$1:$BT$1,0),0)</f>
        <v>25998</v>
      </c>
      <c r="CO19" s="223">
        <f t="shared" si="15"/>
        <v>9.8161397030540817E-2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02208</v>
      </c>
      <c r="AY20" s="18" t="str">
        <f>IF(IFERROR(比較地域マスタ!$Z13,"")=0,"",IFERROR(比較地域マスタ!$Z13,""))</f>
        <v>むつ市</v>
      </c>
      <c r="BC20" s="844" t="str">
        <f t="shared" si="0"/>
        <v>02208</v>
      </c>
      <c r="BD20" s="1031" t="str">
        <f t="shared" si="2"/>
        <v>むつ市</v>
      </c>
      <c r="BE20" s="34">
        <f>VLOOKUP($BC20&amp;"_"&amp;$AZ$7,データシート1!$A:$BT,MATCH("cb_"&amp;BE$12,データシート1!$A$1:$BT$1,0),0)</f>
        <v>2571.2000000000025</v>
      </c>
      <c r="BF20" s="34">
        <f>VLOOKUP($BC20&amp;"_"&amp;$AZ$7,データシート1!$A:$BT,MATCH("cb_"&amp;BF$12,データシート1!$A$1:$BT$1,0),0)</f>
        <v>3766.6</v>
      </c>
      <c r="BG20" s="34">
        <f>VLOOKUP($BC20&amp;"_"&amp;$AZ$7,データシート1!$A:$BT,MATCH("cb_"&amp;BG$12,データシート1!$A$1:$BT$1,0),0)</f>
        <v>117.89999999999999</v>
      </c>
      <c r="BH20" s="34">
        <f>VLOOKUP($BC20&amp;"_"&amp;$AZ$7,データシート1!$A:$BT,MATCH("cb_"&amp;BH$12,データシート1!$A$1:$BT$1,0),0)</f>
        <v>800</v>
      </c>
      <c r="BI20" s="34">
        <f>VLOOKUP($BC20&amp;"_"&amp;$AZ$7,データシート1!$A:$BT,MATCH("cb_"&amp;BI$12,データシート1!$A$1:$BT$1,0),0)</f>
        <v>0</v>
      </c>
      <c r="BJ20" s="34">
        <f>VLOOKUP($BC20&amp;"_"&amp;$AZ$7,データシート1!$A:$BT,MATCH("cb_"&amp;BJ$12,データシート1!$A$1:$BT$1,0),0)</f>
        <v>0</v>
      </c>
      <c r="BK20" s="34">
        <f t="shared" si="3"/>
        <v>7255.7000000000025</v>
      </c>
      <c r="BL20" s="36"/>
      <c r="BM20" s="844" t="str">
        <f t="shared" si="4"/>
        <v>02208</v>
      </c>
      <c r="BN20" s="1031" t="str">
        <f t="shared" si="5"/>
        <v>むつ市</v>
      </c>
      <c r="BO20" s="34">
        <f>BE20*VLOOKUP(BO$12,別紙!$B$4:$E$10,MATCH("設備利用率",別紙!$B$4:$E$4,0),0)/100*8760/10^3</f>
        <v>3085.7485440000028</v>
      </c>
      <c r="BP20" s="34">
        <f>BF20*VLOOKUP(BP$12,別紙!$B$4:$E$10,MATCH("設備利用率",別紙!$B$4:$E$4,0),0)/100*8760/10^3</f>
        <v>4982.3078159999995</v>
      </c>
      <c r="BQ20" s="34">
        <f>BG20*VLOOKUP(BQ$12,別紙!$B$4:$E$10,MATCH("設備利用率",別紙!$B$4:$E$4,0),0)/100*8760/10^3</f>
        <v>256.13539199999997</v>
      </c>
      <c r="BR20" s="34">
        <f>BH20*VLOOKUP(BR$12,別紙!$B$4:$E$10,MATCH("設備利用率",別紙!$B$4:$E$4,0),0)/100*8760/10^3</f>
        <v>4204.8</v>
      </c>
      <c r="BS20" s="34">
        <f>BI20*VLOOKUP(BS$12,別紙!$B$4:$E$10,MATCH("設備利用率",別紙!$B$4:$E$4,0),0)/100*8760/10^3</f>
        <v>0</v>
      </c>
      <c r="BT20" s="34">
        <f>BJ20*VLOOKUP(BT$12,別紙!$B$4:$E$10,MATCH("設備利用率",別紙!$B$4:$E$4,0),0)/100*8760/10^3</f>
        <v>0</v>
      </c>
      <c r="BU20" s="34">
        <f t="shared" si="6"/>
        <v>12528.991752000002</v>
      </c>
      <c r="BV20" s="36"/>
      <c r="BW20" s="33" t="str">
        <f t="shared" si="7"/>
        <v>02208</v>
      </c>
      <c r="BX20" s="33" t="str">
        <f t="shared" si="8"/>
        <v>むつ市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301760.19514469034</v>
      </c>
      <c r="BZ20" s="36"/>
      <c r="CA20" s="33" t="str">
        <f t="shared" si="9"/>
        <v>02208</v>
      </c>
      <c r="CB20" s="33" t="str">
        <f t="shared" si="10"/>
        <v>むつ市</v>
      </c>
      <c r="CC20" s="223">
        <f t="shared" si="11"/>
        <v>1.0225830290573692E-2</v>
      </c>
      <c r="CD20" s="223">
        <f t="shared" si="1"/>
        <v>1.651081851140454E-2</v>
      </c>
      <c r="CE20" s="223">
        <f t="shared" si="1"/>
        <v>8.4880443518134049E-4</v>
      </c>
      <c r="CF20" s="223">
        <f t="shared" si="1"/>
        <v>1.3934243374888626E-2</v>
      </c>
      <c r="CG20" s="223">
        <f t="shared" si="1"/>
        <v>0</v>
      </c>
      <c r="CH20" s="223">
        <f t="shared" si="1"/>
        <v>0</v>
      </c>
      <c r="CI20" s="223">
        <f t="shared" si="12"/>
        <v>4.1519696612048192E-2</v>
      </c>
      <c r="CK20" s="18" t="str">
        <f t="shared" si="13"/>
        <v>02208</v>
      </c>
      <c r="CL20" s="18" t="str">
        <f t="shared" si="14"/>
        <v>むつ市</v>
      </c>
      <c r="CM20" s="18">
        <f>VLOOKUP($CK20&amp;"_"&amp;$AZ$7,データシート1!$A:$BT,MATCH("ca_太陽光発電（10kW未満）",データシート1!$A$1:$BT$1,0),0)</f>
        <v>496</v>
      </c>
      <c r="CN20" s="18">
        <f>VLOOKUP($CK20&amp;"_"&amp;$AZ$5,データシート1!$A:$BT,MATCH("ab_家庭",データシート1!$A$1:$BT$1,0),0)</f>
        <v>28582</v>
      </c>
      <c r="CO20" s="223">
        <f t="shared" si="15"/>
        <v>1.735357917570499E-2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11246</v>
      </c>
      <c r="AY21" s="18" t="str">
        <f>IF(IFERROR(比較地域マスタ!$Z14,"")=0,"",IFERROR(比較地域マスタ!$Z14,""))</f>
        <v>白岡市</v>
      </c>
      <c r="BC21" s="844" t="str">
        <f t="shared" si="0"/>
        <v>11246</v>
      </c>
      <c r="BD21" s="1031" t="str">
        <f t="shared" si="2"/>
        <v>白岡市</v>
      </c>
      <c r="BE21" s="34">
        <f>VLOOKUP($BC21&amp;"_"&amp;$AZ$7,データシート1!$A:$BT,MATCH("cb_"&amp;BE$12,データシート1!$A$1:$BT$1,0),0)</f>
        <v>6534.6999999999853</v>
      </c>
      <c r="BF21" s="34">
        <f>VLOOKUP($BC21&amp;"_"&amp;$AZ$7,データシート1!$A:$BT,MATCH("cb_"&amp;BF$12,データシート1!$A$1:$BT$1,0),0)</f>
        <v>5678.6999999999962</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12213.399999999981</v>
      </c>
      <c r="BL21" s="36"/>
      <c r="BM21" s="844" t="str">
        <f t="shared" si="4"/>
        <v>11246</v>
      </c>
      <c r="BN21" s="1031" t="str">
        <f t="shared" si="5"/>
        <v>白岡市</v>
      </c>
      <c r="BO21" s="34">
        <f>BE21*VLOOKUP(BO$12,別紙!$B$4:$E$10,MATCH("設備利用率",別紙!$B$4:$E$4,0),0)/100*8760/10^3</f>
        <v>7842.4241639999818</v>
      </c>
      <c r="BP21" s="34">
        <f>BF21*VLOOKUP(BP$12,別紙!$B$4:$E$10,MATCH("設備利用率",別紙!$B$4:$E$4,0),0)/100*8760/10^3</f>
        <v>7511.5572119999933</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15353.981375999974</v>
      </c>
      <c r="BV21" s="36"/>
      <c r="BW21" s="33" t="str">
        <f t="shared" si="7"/>
        <v>11246</v>
      </c>
      <c r="BX21" s="33" t="str">
        <f t="shared" si="8"/>
        <v>白岡市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213606.755258455</v>
      </c>
      <c r="BZ21" s="36"/>
      <c r="CA21" s="33" t="str">
        <f t="shared" si="9"/>
        <v>11246</v>
      </c>
      <c r="CB21" s="33" t="str">
        <f t="shared" si="10"/>
        <v>白岡市</v>
      </c>
      <c r="CC21" s="223">
        <f t="shared" si="11"/>
        <v>3.671430781536373E-2</v>
      </c>
      <c r="CD21" s="223">
        <f t="shared" si="1"/>
        <v>3.51653542179007E-2</v>
      </c>
      <c r="CE21" s="223">
        <f t="shared" si="1"/>
        <v>0</v>
      </c>
      <c r="CF21" s="223">
        <f t="shared" si="1"/>
        <v>0</v>
      </c>
      <c r="CG21" s="223">
        <f t="shared" si="1"/>
        <v>0</v>
      </c>
      <c r="CH21" s="223">
        <f t="shared" si="1"/>
        <v>0</v>
      </c>
      <c r="CI21" s="223">
        <f t="shared" si="12"/>
        <v>7.187966203326443E-2</v>
      </c>
      <c r="CK21" s="18" t="str">
        <f t="shared" si="13"/>
        <v>11246</v>
      </c>
      <c r="CL21" s="18" t="str">
        <f t="shared" si="14"/>
        <v>白岡市</v>
      </c>
      <c r="CM21" s="18">
        <f>VLOOKUP($CK21&amp;"_"&amp;$AZ$7,データシート1!$A:$BT,MATCH("ca_太陽光発電（10kW未満）",データシート1!$A$1:$BT$1,0),0)</f>
        <v>1419</v>
      </c>
      <c r="CN21" s="18">
        <f>VLOOKUP($CK21&amp;"_"&amp;$AZ$5,データシート1!$A:$BT,MATCH("ab_家庭",データシート1!$A$1:$BT$1,0),0)</f>
        <v>22738</v>
      </c>
      <c r="CO21" s="223">
        <f t="shared" si="15"/>
        <v>6.2406544111179525E-2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34302</v>
      </c>
      <c r="AY22" s="18" t="str">
        <f>IF(IFERROR(比較地域マスタ!$Z15,"")=0,"",IFERROR(比較地域マスタ!$Z15,""))</f>
        <v>府中町</v>
      </c>
      <c r="BC22" s="844" t="str">
        <f t="shared" si="0"/>
        <v>34302</v>
      </c>
      <c r="BD22" s="1031" t="str">
        <f t="shared" si="2"/>
        <v>府中町</v>
      </c>
      <c r="BE22" s="34">
        <f>VLOOKUP($BC22&amp;"_"&amp;$AZ$7,データシート1!$A:$BT,MATCH("cb_"&amp;BE$12,データシート1!$A$1:$BT$1,0),0)</f>
        <v>3435.3000000000029</v>
      </c>
      <c r="BF22" s="34">
        <f>VLOOKUP($BC22&amp;"_"&amp;$AZ$7,データシート1!$A:$BT,MATCH("cb_"&amp;BF$12,データシート1!$A$1:$BT$1,0),0)</f>
        <v>1833.9999999999998</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5269.3000000000029</v>
      </c>
      <c r="BL22" s="36"/>
      <c r="BM22" s="844" t="str">
        <f t="shared" si="4"/>
        <v>34302</v>
      </c>
      <c r="BN22" s="1031" t="str">
        <f t="shared" si="5"/>
        <v>府中町</v>
      </c>
      <c r="BO22" s="34">
        <f>BE22*VLOOKUP(BO$12,別紙!$B$4:$E$10,MATCH("設備利用率",別紙!$B$4:$E$4,0),0)/100*8760/10^3</f>
        <v>4122.7722360000034</v>
      </c>
      <c r="BP22" s="34">
        <f>BF22*VLOOKUP(BP$12,別紙!$B$4:$E$10,MATCH("設備利用率",別紙!$B$4:$E$4,0),0)/100*8760/10^3</f>
        <v>2425.94184</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6548.7140760000038</v>
      </c>
      <c r="BV22" s="36"/>
      <c r="BW22" s="33" t="str">
        <f t="shared" si="7"/>
        <v>34302</v>
      </c>
      <c r="BX22" s="33" t="str">
        <f t="shared" si="8"/>
        <v>府中町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851204.23946586333</v>
      </c>
      <c r="BZ22" s="36"/>
      <c r="CA22" s="33" t="str">
        <f t="shared" si="9"/>
        <v>34302</v>
      </c>
      <c r="CB22" s="33" t="str">
        <f t="shared" si="10"/>
        <v>府中町</v>
      </c>
      <c r="CC22" s="223">
        <f t="shared" si="11"/>
        <v>4.84345829690307E-3</v>
      </c>
      <c r="CD22" s="223">
        <f t="shared" si="1"/>
        <v>2.850011463197476E-3</v>
      </c>
      <c r="CE22" s="223">
        <f t="shared" si="1"/>
        <v>0</v>
      </c>
      <c r="CF22" s="223">
        <f t="shared" si="1"/>
        <v>0</v>
      </c>
      <c r="CG22" s="223">
        <f t="shared" si="1"/>
        <v>0</v>
      </c>
      <c r="CH22" s="223">
        <f t="shared" si="1"/>
        <v>0</v>
      </c>
      <c r="CI22" s="223">
        <f t="shared" si="12"/>
        <v>7.6934697601005464E-3</v>
      </c>
      <c r="CK22" s="18" t="str">
        <f t="shared" si="13"/>
        <v>34302</v>
      </c>
      <c r="CL22" s="18" t="str">
        <f t="shared" si="14"/>
        <v>府中町</v>
      </c>
      <c r="CM22" s="18">
        <f>VLOOKUP($CK22&amp;"_"&amp;$AZ$7,データシート1!$A:$BT,MATCH("ca_太陽光発電（10kW未満）",データシート1!$A$1:$BT$1,0),0)</f>
        <v>738</v>
      </c>
      <c r="CN22" s="18">
        <f>VLOOKUP($CK22&amp;"_"&amp;$AZ$5,データシート1!$A:$BT,MATCH("ab_家庭",データシート1!$A$1:$BT$1,0),0)</f>
        <v>23848</v>
      </c>
      <c r="CO22" s="223">
        <f t="shared" si="15"/>
        <v>3.0945991278094599E-2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04216</v>
      </c>
      <c r="AY23" s="18" t="str">
        <f>IF(IFERROR(比較地域マスタ!$Z16,"")=0,"",IFERROR(比較地域マスタ!$Z16,""))</f>
        <v>富谷市</v>
      </c>
      <c r="BC23" s="844" t="str">
        <f t="shared" si="0"/>
        <v>04216</v>
      </c>
      <c r="BD23" s="1031" t="str">
        <f t="shared" si="2"/>
        <v>富谷市</v>
      </c>
      <c r="BE23" s="34">
        <f>VLOOKUP($BC23&amp;"_"&amp;$AZ$7,データシート1!$A:$BT,MATCH("cb_"&amp;BE$12,データシート1!$A$1:$BT$1,0),0)</f>
        <v>13619.899999999954</v>
      </c>
      <c r="BF23" s="34">
        <f>VLOOKUP($BC23&amp;"_"&amp;$AZ$7,データシート1!$A:$BT,MATCH("cb_"&amp;BF$12,データシート1!$A$1:$BT$1,0),0)</f>
        <v>13249.800000000005</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26869.699999999961</v>
      </c>
      <c r="BL23" s="36"/>
      <c r="BM23" s="844" t="str">
        <f t="shared" si="4"/>
        <v>04216</v>
      </c>
      <c r="BN23" s="1031" t="str">
        <f t="shared" si="5"/>
        <v>富谷市</v>
      </c>
      <c r="BO23" s="34">
        <f>BE23*VLOOKUP(BO$12,別紙!$B$4:$E$10,MATCH("設備利用率",別紙!$B$4:$E$4,0),0)/100*8760/10^3</f>
        <v>16345.514387999945</v>
      </c>
      <c r="BP23" s="34">
        <f>BF23*VLOOKUP(BP$12,別紙!$B$4:$E$10,MATCH("設備利用率",別紙!$B$4:$E$4,0),0)/100*8760/10^3</f>
        <v>17526.305448000006</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33871.819835999951</v>
      </c>
      <c r="BV23" s="36"/>
      <c r="BW23" s="33" t="str">
        <f t="shared" si="7"/>
        <v>04216</v>
      </c>
      <c r="BX23" s="33" t="str">
        <f t="shared" si="8"/>
        <v>富谷市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178365.97187373729</v>
      </c>
      <c r="BZ23" s="36"/>
      <c r="CA23" s="33" t="str">
        <f t="shared" si="9"/>
        <v>04216</v>
      </c>
      <c r="CB23" s="33" t="str">
        <f t="shared" si="10"/>
        <v>富谷市</v>
      </c>
      <c r="CC23" s="223">
        <f t="shared" si="11"/>
        <v>9.1640318028657949E-2</v>
      </c>
      <c r="CD23" s="223">
        <f t="shared" si="1"/>
        <v>9.8260364709063602E-2</v>
      </c>
      <c r="CE23" s="223">
        <f t="shared" si="1"/>
        <v>0</v>
      </c>
      <c r="CF23" s="223">
        <f t="shared" si="1"/>
        <v>0</v>
      </c>
      <c r="CG23" s="223">
        <f t="shared" si="1"/>
        <v>0</v>
      </c>
      <c r="CH23" s="223">
        <f t="shared" si="1"/>
        <v>0</v>
      </c>
      <c r="CI23" s="223">
        <f t="shared" si="12"/>
        <v>0.18990068273772157</v>
      </c>
      <c r="CK23" s="18" t="str">
        <f t="shared" si="13"/>
        <v>04216</v>
      </c>
      <c r="CL23" s="18" t="str">
        <f t="shared" si="14"/>
        <v>富谷市</v>
      </c>
      <c r="CM23" s="18">
        <f>VLOOKUP($CK23&amp;"_"&amp;$AZ$7,データシート1!$A:$BT,MATCH("ca_太陽光発電（10kW未満）",データシート1!$A$1:$BT$1,0),0)</f>
        <v>3137</v>
      </c>
      <c r="CN23" s="18">
        <f>VLOOKUP($CK23&amp;"_"&amp;$AZ$5,データシート1!$A:$BT,MATCH("ab_家庭",データシート1!$A$1:$BT$1,0),0)</f>
        <v>20191</v>
      </c>
      <c r="CO23" s="223">
        <f t="shared" si="15"/>
        <v>0.15536625229062453</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08228</v>
      </c>
      <c r="AY24" s="18" t="str">
        <f>IF(IFERROR(比較地域マスタ!$Z17,"")=0,"",IFERROR(比較地域マスタ!$Z17,""))</f>
        <v>坂東市</v>
      </c>
      <c r="BC24" s="844" t="str">
        <f t="shared" si="0"/>
        <v>08228</v>
      </c>
      <c r="BD24" s="1031" t="str">
        <f t="shared" si="2"/>
        <v>坂東市</v>
      </c>
      <c r="BE24" s="34">
        <f>VLOOKUP($BC24&amp;"_"&amp;$AZ$7,データシート1!$A:$BT,MATCH("cb_"&amp;BE$12,データシート1!$A$1:$BT$1,0),0)</f>
        <v>8756.6999999999734</v>
      </c>
      <c r="BF24" s="34">
        <f>VLOOKUP($BC24&amp;"_"&amp;$AZ$7,データシート1!$A:$BT,MATCH("cb_"&amp;BF$12,データシート1!$A$1:$BT$1,0),0)</f>
        <v>72416.499999999971</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1510</v>
      </c>
      <c r="BK24" s="34">
        <f t="shared" si="3"/>
        <v>82683.199999999939</v>
      </c>
      <c r="BL24" s="36"/>
      <c r="BM24" s="844" t="str">
        <f t="shared" si="4"/>
        <v>08228</v>
      </c>
      <c r="BN24" s="1031" t="str">
        <f t="shared" si="5"/>
        <v>坂東市</v>
      </c>
      <c r="BO24" s="34">
        <f>BE24*VLOOKUP(BO$12,別紙!$B$4:$E$10,MATCH("設備利用率",別紙!$B$4:$E$4,0),0)/100*8760/10^3</f>
        <v>10509.090803999969</v>
      </c>
      <c r="BP24" s="34">
        <f>BF24*VLOOKUP(BP$12,別紙!$B$4:$E$10,MATCH("設備利用率",別紙!$B$4:$E$4,0),0)/100*8760/10^3</f>
        <v>95789.64953999994</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10582.08</v>
      </c>
      <c r="BU24" s="34">
        <f t="shared" si="6"/>
        <v>116880.82034399991</v>
      </c>
      <c r="BV24" s="36"/>
      <c r="BW24" s="33" t="str">
        <f t="shared" si="7"/>
        <v>08228</v>
      </c>
      <c r="BX24" s="33" t="str">
        <f t="shared" si="8"/>
        <v>坂東市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675075.88880889397</v>
      </c>
      <c r="BZ24" s="36"/>
      <c r="CA24" s="33" t="str">
        <f t="shared" si="9"/>
        <v>08228</v>
      </c>
      <c r="CB24" s="33" t="str">
        <f t="shared" si="10"/>
        <v>坂東市</v>
      </c>
      <c r="CC24" s="223">
        <f t="shared" si="11"/>
        <v>1.5567273218041073E-2</v>
      </c>
      <c r="CD24" s="223">
        <f t="shared" si="1"/>
        <v>0.14189463899978935</v>
      </c>
      <c r="CE24" s="223">
        <f t="shared" si="1"/>
        <v>0</v>
      </c>
      <c r="CF24" s="223">
        <f t="shared" si="1"/>
        <v>0</v>
      </c>
      <c r="CG24" s="223">
        <f t="shared" si="1"/>
        <v>0</v>
      </c>
      <c r="CH24" s="223">
        <f t="shared" si="1"/>
        <v>1.5675393204564091E-2</v>
      </c>
      <c r="CI24" s="223">
        <f t="shared" si="12"/>
        <v>0.1731373054223945</v>
      </c>
      <c r="CK24" s="18" t="str">
        <f t="shared" si="13"/>
        <v>08228</v>
      </c>
      <c r="CL24" s="18" t="str">
        <f t="shared" si="14"/>
        <v>坂東市</v>
      </c>
      <c r="CM24" s="18">
        <f>VLOOKUP($CK24&amp;"_"&amp;$AZ$7,データシート1!$A:$BT,MATCH("ca_太陽光発電（10kW未満）",データシート1!$A$1:$BT$1,0),0)</f>
        <v>1747</v>
      </c>
      <c r="CN24" s="18">
        <f>VLOOKUP($CK24&amp;"_"&amp;$AZ$5,データシート1!$A:$BT,MATCH("ab_家庭",データシート1!$A$1:$BT$1,0),0)</f>
        <v>21201</v>
      </c>
      <c r="CO24" s="223">
        <f t="shared" si="15"/>
        <v>8.2401773501249942E-2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41205</v>
      </c>
      <c r="AY25" s="18" t="str">
        <f>IF(IFERROR(比較地域マスタ!$Z18,"")=0,"",IFERROR(比較地域マスタ!$Z18,""))</f>
        <v>伊万里市</v>
      </c>
      <c r="BC25" s="844" t="str">
        <f t="shared" si="0"/>
        <v>41205</v>
      </c>
      <c r="BD25" s="1031" t="str">
        <f t="shared" si="2"/>
        <v>伊万里市</v>
      </c>
      <c r="BE25" s="34">
        <f>VLOOKUP($BC25&amp;"_"&amp;$AZ$7,データシート1!$A:$BT,MATCH("cb_"&amp;BE$12,データシート1!$A$1:$BT$1,0),0)</f>
        <v>12011.769999999964</v>
      </c>
      <c r="BF25" s="34">
        <f>VLOOKUP($BC25&amp;"_"&amp;$AZ$7,データシート1!$A:$BT,MATCH("cb_"&amp;BF$12,データシート1!$A$1:$BT$1,0),0)</f>
        <v>48137.600000000035</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11913.1</v>
      </c>
      <c r="BK25" s="34">
        <f t="shared" si="3"/>
        <v>72062.47</v>
      </c>
      <c r="BL25" s="36"/>
      <c r="BM25" s="844" t="str">
        <f t="shared" si="4"/>
        <v>41205</v>
      </c>
      <c r="BN25" s="1031" t="str">
        <f t="shared" si="5"/>
        <v>伊万里市</v>
      </c>
      <c r="BO25" s="34">
        <f>BE25*VLOOKUP(BO$12,別紙!$B$4:$E$10,MATCH("設備利用率",別紙!$B$4:$E$4,0),0)/100*8760/10^3</f>
        <v>14415.565412399956</v>
      </c>
      <c r="BP25" s="34">
        <f>BF25*VLOOKUP(BP$12,別紙!$B$4:$E$10,MATCH("設備利用率",別紙!$B$4:$E$4,0),0)/100*8760/10^3</f>
        <v>63674.491776000046</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83487.004799999995</v>
      </c>
      <c r="BU25" s="34">
        <f t="shared" si="6"/>
        <v>161577.0619884</v>
      </c>
      <c r="BV25" s="36"/>
      <c r="BW25" s="33" t="str">
        <f t="shared" si="7"/>
        <v>41205</v>
      </c>
      <c r="BX25" s="33" t="str">
        <f t="shared" si="8"/>
        <v>伊万里市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540364.33608419716</v>
      </c>
      <c r="BZ25" s="36"/>
      <c r="CA25" s="33" t="str">
        <f t="shared" si="9"/>
        <v>41205</v>
      </c>
      <c r="CB25" s="33" t="str">
        <f t="shared" si="10"/>
        <v>伊万里市</v>
      </c>
      <c r="CC25" s="223">
        <f t="shared" si="11"/>
        <v>2.6677492295038855E-2</v>
      </c>
      <c r="CD25" s="223">
        <f t="shared" si="1"/>
        <v>0.11783622183029964</v>
      </c>
      <c r="CE25" s="223">
        <f t="shared" si="1"/>
        <v>0</v>
      </c>
      <c r="CF25" s="223">
        <f t="shared" si="1"/>
        <v>0</v>
      </c>
      <c r="CG25" s="223">
        <f t="shared" si="1"/>
        <v>0</v>
      </c>
      <c r="CH25" s="223">
        <f t="shared" si="1"/>
        <v>0.15450132294998725</v>
      </c>
      <c r="CI25" s="223">
        <f t="shared" si="12"/>
        <v>0.29901503707532578</v>
      </c>
      <c r="CK25" s="18" t="str">
        <f t="shared" si="13"/>
        <v>41205</v>
      </c>
      <c r="CL25" s="18" t="str">
        <f t="shared" si="14"/>
        <v>伊万里市</v>
      </c>
      <c r="CM25" s="18">
        <f>VLOOKUP($CK25&amp;"_"&amp;$AZ$7,データシート1!$A:$BT,MATCH("ca_太陽光発電（10kW未満）",データシート1!$A$1:$BT$1,0),0)</f>
        <v>2409</v>
      </c>
      <c r="CN25" s="18">
        <f>VLOOKUP($CK25&amp;"_"&amp;$AZ$5,データシート1!$A:$BT,MATCH("ab_家庭",データシート1!$A$1:$BT$1,0),0)</f>
        <v>23603</v>
      </c>
      <c r="CO25" s="223">
        <f t="shared" si="15"/>
        <v>0.10206329703851205</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04203</v>
      </c>
      <c r="AY26" s="18" t="str">
        <f>IF(IFERROR(比較地域マスタ!$Z19,"")=0,"",IFERROR(比較地域マスタ!$Z19,""))</f>
        <v>塩竈市</v>
      </c>
      <c r="BC26" s="844" t="str">
        <f t="shared" si="0"/>
        <v>04203</v>
      </c>
      <c r="BD26" s="1031" t="str">
        <f t="shared" si="2"/>
        <v>塩竈市</v>
      </c>
      <c r="BE26" s="34">
        <f>VLOOKUP($BC26&amp;"_"&amp;$AZ$7,データシート1!$A:$BT,MATCH("cb_"&amp;BE$12,データシート1!$A$1:$BT$1,0),0)</f>
        <v>6335.0999999999949</v>
      </c>
      <c r="BF26" s="34">
        <f>VLOOKUP($BC26&amp;"_"&amp;$AZ$7,データシート1!$A:$BT,MATCH("cb_"&amp;BF$12,データシート1!$A$1:$BT$1,0),0)</f>
        <v>11540.199999999995</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17875.299999999988</v>
      </c>
      <c r="BL26" s="36"/>
      <c r="BM26" s="844" t="str">
        <f t="shared" si="4"/>
        <v>04203</v>
      </c>
      <c r="BN26" s="1031" t="str">
        <f t="shared" si="5"/>
        <v>塩竈市</v>
      </c>
      <c r="BO26" s="34">
        <f>BE26*VLOOKUP(BO$12,別紙!$B$4:$E$10,MATCH("設備利用率",別紙!$B$4:$E$4,0),0)/100*8760/10^3</f>
        <v>7602.8802119999937</v>
      </c>
      <c r="BP26" s="34">
        <f>BF26*VLOOKUP(BP$12,別紙!$B$4:$E$10,MATCH("設備利用率",別紙!$B$4:$E$4,0),0)/100*8760/10^3</f>
        <v>15264.914951999992</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22867.795163999985</v>
      </c>
      <c r="BV26" s="36"/>
      <c r="BW26" s="33" t="str">
        <f t="shared" si="7"/>
        <v>04203</v>
      </c>
      <c r="BX26" s="33" t="str">
        <f t="shared" si="8"/>
        <v>塩竈市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254552.69423462232</v>
      </c>
      <c r="BZ26" s="36"/>
      <c r="CA26" s="33" t="str">
        <f t="shared" si="9"/>
        <v>04203</v>
      </c>
      <c r="CB26" s="33" t="str">
        <f t="shared" si="10"/>
        <v>塩竈市</v>
      </c>
      <c r="CC26" s="223">
        <f t="shared" si="11"/>
        <v>2.9867608492064854E-2</v>
      </c>
      <c r="CD26" s="223">
        <f t="shared" si="1"/>
        <v>5.9967603163258033E-2</v>
      </c>
      <c r="CE26" s="223">
        <f t="shared" si="1"/>
        <v>0</v>
      </c>
      <c r="CF26" s="223">
        <f t="shared" si="1"/>
        <v>0</v>
      </c>
      <c r="CG26" s="223">
        <f t="shared" si="1"/>
        <v>0</v>
      </c>
      <c r="CH26" s="223">
        <f t="shared" si="1"/>
        <v>0</v>
      </c>
      <c r="CI26" s="223">
        <f t="shared" si="12"/>
        <v>8.9835211655322877E-2</v>
      </c>
      <c r="CK26" s="18" t="str">
        <f t="shared" si="13"/>
        <v>04203</v>
      </c>
      <c r="CL26" s="18" t="str">
        <f t="shared" si="14"/>
        <v>塩竈市</v>
      </c>
      <c r="CM26" s="18">
        <f>VLOOKUP($CK26&amp;"_"&amp;$AZ$7,データシート1!$A:$BT,MATCH("ca_太陽光発電（10kW未満）",データシート1!$A$1:$BT$1,0),0)</f>
        <v>1425</v>
      </c>
      <c r="CN26" s="18">
        <f>VLOOKUP($CK26&amp;"_"&amp;$AZ$5,データシート1!$A:$BT,MATCH("ab_家庭",データシート1!$A$1:$BT$1,0),0)</f>
        <v>24003</v>
      </c>
      <c r="CO26" s="223">
        <f t="shared" si="15"/>
        <v>5.936757905261842E-2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46208</v>
      </c>
      <c r="AY27" s="18" t="str">
        <f>IF(IFERROR(比較地域マスタ!$Z20,"")=0,"",IFERROR(比較地域マスタ!$Z20,""))</f>
        <v>出水市</v>
      </c>
      <c r="BC27" s="844" t="str">
        <f t="shared" si="0"/>
        <v>46208</v>
      </c>
      <c r="BD27" s="1031" t="str">
        <f t="shared" si="2"/>
        <v>出水市</v>
      </c>
      <c r="BE27" s="34">
        <f>VLOOKUP($BC27&amp;"_"&amp;$AZ$7,データシート1!$A:$BT,MATCH("cb_"&amp;BE$12,データシート1!$A$1:$BT$1,0),0)</f>
        <v>13650.697999999958</v>
      </c>
      <c r="BF27" s="34">
        <f>VLOOKUP($BC27&amp;"_"&amp;$AZ$7,データシート1!$A:$BT,MATCH("cb_"&amp;BF$12,データシート1!$A$1:$BT$1,0),0)</f>
        <v>87850.449999999735</v>
      </c>
      <c r="BG27" s="34">
        <f>VLOOKUP($BC27&amp;"_"&amp;$AZ$7,データシート1!$A:$BT,MATCH("cb_"&amp;BG$12,データシート1!$A$1:$BT$1,0),0)</f>
        <v>0</v>
      </c>
      <c r="BH27" s="34">
        <f>VLOOKUP($BC27&amp;"_"&amp;$AZ$7,データシート1!$A:$BT,MATCH("cb_"&amp;BH$12,データシート1!$A$1:$BT$1,0),0)</f>
        <v>450</v>
      </c>
      <c r="BI27" s="34">
        <f>VLOOKUP($BC27&amp;"_"&amp;$AZ$7,データシート1!$A:$BT,MATCH("cb_"&amp;BI$12,データシート1!$A$1:$BT$1,0),0)</f>
        <v>0</v>
      </c>
      <c r="BJ27" s="34">
        <f>VLOOKUP($BC27&amp;"_"&amp;$AZ$7,データシート1!$A:$BT,MATCH("cb_"&amp;BJ$12,データシート1!$A$1:$BT$1,0),0)</f>
        <v>0</v>
      </c>
      <c r="BK27" s="34">
        <f t="shared" si="3"/>
        <v>101951.1479999997</v>
      </c>
      <c r="BL27" s="36"/>
      <c r="BM27" s="844" t="str">
        <f t="shared" si="4"/>
        <v>46208</v>
      </c>
      <c r="BN27" s="1031" t="str">
        <f t="shared" si="5"/>
        <v>出水市</v>
      </c>
      <c r="BO27" s="34">
        <f>BE27*VLOOKUP(BO$12,別紙!$B$4:$E$10,MATCH("設備利用率",別紙!$B$4:$E$4,0),0)/100*8760/10^3</f>
        <v>16382.475683759951</v>
      </c>
      <c r="BP27" s="34">
        <f>BF27*VLOOKUP(BP$12,別紙!$B$4:$E$10,MATCH("設備利用率",別紙!$B$4:$E$4,0),0)/100*8760/10^3</f>
        <v>116205.06124199965</v>
      </c>
      <c r="BQ27" s="34">
        <f>BG27*VLOOKUP(BQ$12,別紙!$B$4:$E$10,MATCH("設備利用率",別紙!$B$4:$E$4,0),0)/100*8760/10^3</f>
        <v>0</v>
      </c>
      <c r="BR27" s="34">
        <f>BH27*VLOOKUP(BR$12,別紙!$B$4:$E$10,MATCH("設備利用率",別紙!$B$4:$E$4,0),0)/100*8760/10^3</f>
        <v>2365.1999999999998</v>
      </c>
      <c r="BS27" s="34">
        <f>BI27*VLOOKUP(BS$12,別紙!$B$4:$E$10,MATCH("設備利用率",別紙!$B$4:$E$4,0),0)/100*8760/10^3</f>
        <v>0</v>
      </c>
      <c r="BT27" s="34">
        <f>BJ27*VLOOKUP(BT$12,別紙!$B$4:$E$10,MATCH("設備利用率",別紙!$B$4:$E$4,0),0)/100*8760/10^3</f>
        <v>0</v>
      </c>
      <c r="BU27" s="34">
        <f t="shared" si="6"/>
        <v>134952.73692575961</v>
      </c>
      <c r="BV27" s="36"/>
      <c r="BW27" s="33" t="str">
        <f t="shared" si="7"/>
        <v>46208</v>
      </c>
      <c r="BX27" s="33" t="str">
        <f t="shared" si="8"/>
        <v>出水市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312316.20960420964</v>
      </c>
      <c r="BZ27" s="36"/>
      <c r="CA27" s="33" t="str">
        <f t="shared" si="9"/>
        <v>46208</v>
      </c>
      <c r="CB27" s="33" t="str">
        <f t="shared" si="10"/>
        <v>出水市</v>
      </c>
      <c r="CC27" s="223">
        <f t="shared" si="11"/>
        <v>5.2454772374834605E-2</v>
      </c>
      <c r="CD27" s="223">
        <f t="shared" si="1"/>
        <v>0.3720750241854669</v>
      </c>
      <c r="CE27" s="223">
        <f t="shared" si="1"/>
        <v>0</v>
      </c>
      <c r="CF27" s="223">
        <f t="shared" si="1"/>
        <v>7.573093958194989E-3</v>
      </c>
      <c r="CG27" s="223">
        <f t="shared" si="1"/>
        <v>0</v>
      </c>
      <c r="CH27" s="223">
        <f t="shared" si="1"/>
        <v>0</v>
      </c>
      <c r="CI27" s="223">
        <f t="shared" si="12"/>
        <v>0.43210289051849654</v>
      </c>
      <c r="CK27" s="18" t="str">
        <f t="shared" si="13"/>
        <v>46208</v>
      </c>
      <c r="CL27" s="18" t="str">
        <f t="shared" si="14"/>
        <v>出水市</v>
      </c>
      <c r="CM27" s="18">
        <f>VLOOKUP($CK27&amp;"_"&amp;$AZ$7,データシート1!$A:$BT,MATCH("ca_太陽光発電（10kW未満）",データシート1!$A$1:$BT$1,0),0)</f>
        <v>2595</v>
      </c>
      <c r="CN27" s="18">
        <f>VLOOKUP($CK27&amp;"_"&amp;$AZ$5,データシート1!$A:$BT,MATCH("ab_家庭",データシート1!$A$1:$BT$1,0),0)</f>
        <v>25671</v>
      </c>
      <c r="CO27" s="223">
        <f t="shared" si="15"/>
        <v>0.10108682949631881</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07210</v>
      </c>
      <c r="AY28" s="18" t="str">
        <f>IF(IFERROR(比較地域マスタ!$Z21,"")=0,"",IFERROR(比較地域マスタ!$Z21,""))</f>
        <v>二本松市</v>
      </c>
      <c r="BC28" s="844" t="str">
        <f t="shared" si="0"/>
        <v>07210</v>
      </c>
      <c r="BD28" s="1031" t="str">
        <f t="shared" si="2"/>
        <v>二本松市</v>
      </c>
      <c r="BE28" s="34">
        <f>VLOOKUP($BC28&amp;"_"&amp;$AZ$7,データシート1!$A:$BT,MATCH("cb_"&amp;BE$12,データシート1!$A$1:$BT$1,0),0)</f>
        <v>9461.1999999999753</v>
      </c>
      <c r="BF28" s="34">
        <f>VLOOKUP($BC28&amp;"_"&amp;$AZ$7,データシート1!$A:$BT,MATCH("cb_"&amp;BF$12,データシート1!$A$1:$BT$1,0),0)</f>
        <v>111119.30000000003</v>
      </c>
      <c r="BG28" s="34">
        <f>VLOOKUP($BC28&amp;"_"&amp;$AZ$7,データシート1!$A:$BT,MATCH("cb_"&amp;BG$12,データシート1!$A$1:$BT$1,0),0)</f>
        <v>19.5</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120600</v>
      </c>
      <c r="BL28" s="36"/>
      <c r="BM28" s="844" t="str">
        <f t="shared" si="4"/>
        <v>07210</v>
      </c>
      <c r="BN28" s="1031" t="str">
        <f t="shared" si="5"/>
        <v>二本松市</v>
      </c>
      <c r="BO28" s="34">
        <f>BE28*VLOOKUP(BO$12,別紙!$B$4:$E$10,MATCH("設備利用率",別紙!$B$4:$E$4,0),0)/100*8760/10^3</f>
        <v>11354.575343999968</v>
      </c>
      <c r="BP28" s="34">
        <f>BF28*VLOOKUP(BP$12,別紙!$B$4:$E$10,MATCH("設備利用率",別紙!$B$4:$E$4,0),0)/100*8760/10^3</f>
        <v>146984.16526800004</v>
      </c>
      <c r="BQ28" s="34">
        <f>BG28*VLOOKUP(BQ$12,別紙!$B$4:$E$10,MATCH("設備利用率",別紙!$B$4:$E$4,0),0)/100*8760/10^3</f>
        <v>42.36336</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158381.10397199998</v>
      </c>
      <c r="BV28" s="36"/>
      <c r="BW28" s="33" t="str">
        <f t="shared" si="7"/>
        <v>07210</v>
      </c>
      <c r="BX28" s="33" t="str">
        <f t="shared" si="8"/>
        <v>二本松市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347753.32975330699</v>
      </c>
      <c r="BZ28" s="36"/>
      <c r="CA28" s="33" t="str">
        <f t="shared" si="9"/>
        <v>07210</v>
      </c>
      <c r="CB28" s="33" t="str">
        <f t="shared" si="10"/>
        <v>二本松市</v>
      </c>
      <c r="CC28" s="223">
        <f t="shared" si="11"/>
        <v>3.2651233999843508E-2</v>
      </c>
      <c r="CD28" s="223">
        <f t="shared" si="1"/>
        <v>0.42266788752898282</v>
      </c>
      <c r="CE28" s="223">
        <f t="shared" si="1"/>
        <v>1.2182014196687112E-4</v>
      </c>
      <c r="CF28" s="223">
        <f t="shared" si="1"/>
        <v>0</v>
      </c>
      <c r="CG28" s="223">
        <f t="shared" si="1"/>
        <v>0</v>
      </c>
      <c r="CH28" s="223">
        <f t="shared" si="1"/>
        <v>0</v>
      </c>
      <c r="CI28" s="223">
        <f t="shared" si="12"/>
        <v>0.45544094167079313</v>
      </c>
      <c r="CK28" s="18" t="str">
        <f t="shared" si="13"/>
        <v>07210</v>
      </c>
      <c r="CL28" s="18" t="str">
        <f t="shared" si="14"/>
        <v>二本松市</v>
      </c>
      <c r="CM28" s="18">
        <f>VLOOKUP($CK28&amp;"_"&amp;$AZ$7,データシート1!$A:$BT,MATCH("ca_太陽光発電（10kW未満）",データシート1!$A$1:$BT$1,0),0)</f>
        <v>1926</v>
      </c>
      <c r="CN28" s="18">
        <f>VLOOKUP($CK28&amp;"_"&amp;$AZ$5,データシート1!$A:$BT,MATCH("ab_家庭",データシート1!$A$1:$BT$1,0),0)</f>
        <v>20520</v>
      </c>
      <c r="CO28" s="223">
        <f t="shared" si="15"/>
        <v>9.3859649122807018E-2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26212</v>
      </c>
      <c r="AY29" s="18" t="str">
        <f>IF(IFERROR(比較地域マスタ!$Z22,"")=0,"",IFERROR(比較地域マスタ!$Z22,""))</f>
        <v>京丹後市</v>
      </c>
      <c r="BC29" s="844" t="str">
        <f t="shared" si="0"/>
        <v>26212</v>
      </c>
      <c r="BD29" s="1031" t="str">
        <f t="shared" si="2"/>
        <v>京丹後市</v>
      </c>
      <c r="BE29" s="34">
        <f>VLOOKUP($BC29&amp;"_"&amp;$AZ$7,データシート1!$A:$BT,MATCH("cb_"&amp;BE$12,データシート1!$A$1:$BT$1,0),0)</f>
        <v>5070.9000000000069</v>
      </c>
      <c r="BF29" s="34">
        <f>VLOOKUP($BC29&amp;"_"&amp;$AZ$7,データシート1!$A:$BT,MATCH("cb_"&amp;BF$12,データシート1!$A$1:$BT$1,0),0)</f>
        <v>19625.800000000003</v>
      </c>
      <c r="BG29" s="34">
        <f>VLOOKUP($BC29&amp;"_"&amp;$AZ$7,データシート1!$A:$BT,MATCH("cb_"&amp;BG$12,データシート1!$A$1:$BT$1,0),0)</f>
        <v>2.5</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24699.200000000012</v>
      </c>
      <c r="BL29" s="36"/>
      <c r="BM29" s="844" t="str">
        <f t="shared" si="4"/>
        <v>26212</v>
      </c>
      <c r="BN29" s="1031" t="str">
        <f t="shared" si="5"/>
        <v>京丹後市</v>
      </c>
      <c r="BO29" s="34">
        <f>BE29*VLOOKUP(BO$12,別紙!$B$4:$E$10,MATCH("設備利用率",別紙!$B$4:$E$4,0),0)/100*8760/10^3</f>
        <v>6085.6885080000075</v>
      </c>
      <c r="BP29" s="34">
        <f>BF29*VLOOKUP(BP$12,別紙!$B$4:$E$10,MATCH("設備利用率",別紙!$B$4:$E$4,0),0)/100*8760/10^3</f>
        <v>25960.223207999999</v>
      </c>
      <c r="BQ29" s="34">
        <f>BG29*VLOOKUP(BQ$12,別紙!$B$4:$E$10,MATCH("設備利用率",別紙!$B$4:$E$4,0),0)/100*8760/10^3</f>
        <v>5.4311999999999996</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32051.342916000005</v>
      </c>
      <c r="BV29" s="36"/>
      <c r="BW29" s="33" t="str">
        <f t="shared" si="7"/>
        <v>26212</v>
      </c>
      <c r="BX29" s="33" t="str">
        <f t="shared" si="8"/>
        <v>京丹後市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264808.81400917459</v>
      </c>
      <c r="BZ29" s="36"/>
      <c r="CA29" s="33" t="str">
        <f t="shared" si="9"/>
        <v>26212</v>
      </c>
      <c r="CB29" s="33" t="str">
        <f t="shared" si="10"/>
        <v>京丹後市</v>
      </c>
      <c r="CC29" s="223">
        <f t="shared" si="11"/>
        <v>2.2981442406932732E-2</v>
      </c>
      <c r="CD29" s="223">
        <f t="shared" ref="CD29:CD60" si="16">BP29/$BY29</f>
        <v>9.8033833598531878E-2</v>
      </c>
      <c r="CE29" s="223">
        <f t="shared" ref="CE29:CE60" si="17">BQ29/$BY29</f>
        <v>2.050989133545921E-5</v>
      </c>
      <c r="CF29" s="223">
        <f t="shared" ref="CF29:CF60" si="18">BR29/$BY29</f>
        <v>0</v>
      </c>
      <c r="CG29" s="223">
        <f t="shared" ref="CG29:CG60" si="19">BS29/$BY29</f>
        <v>0</v>
      </c>
      <c r="CH29" s="223">
        <f t="shared" ref="CH29:CH60" si="20">BT29/$BY29</f>
        <v>0</v>
      </c>
      <c r="CI29" s="223">
        <f t="shared" si="12"/>
        <v>0.12103578589680007</v>
      </c>
      <c r="CK29" s="18" t="str">
        <f t="shared" si="13"/>
        <v>26212</v>
      </c>
      <c r="CL29" s="18" t="str">
        <f t="shared" si="14"/>
        <v>京丹後市</v>
      </c>
      <c r="CM29" s="18">
        <f>VLOOKUP($CK29&amp;"_"&amp;$AZ$7,データシート1!$A:$BT,MATCH("ca_太陽光発電（10kW未満）",データシート1!$A$1:$BT$1,0),0)</f>
        <v>1011</v>
      </c>
      <c r="CN29" s="18">
        <f>VLOOKUP($CK29&amp;"_"&amp;$AZ$5,データシート1!$A:$BT,MATCH("ab_家庭",データシート1!$A$1:$BT$1,0),0)</f>
        <v>22937</v>
      </c>
      <c r="CO29" s="223">
        <f t="shared" si="15"/>
        <v>4.4077255090029209E-2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27232</v>
      </c>
      <c r="AY30" s="18" t="str">
        <f>IF(IFERROR(比較地域マスタ!$Z23,"")=0,"",IFERROR(比較地域マスタ!$Z23,""))</f>
        <v>阪南市</v>
      </c>
      <c r="BC30" s="844" t="str">
        <f t="shared" si="0"/>
        <v>27232</v>
      </c>
      <c r="BD30" s="1031" t="str">
        <f t="shared" si="2"/>
        <v>阪南市</v>
      </c>
      <c r="BE30" s="34">
        <f>VLOOKUP($BC30&amp;"_"&amp;$AZ$7,データシート1!$A:$BT,MATCH("cb_"&amp;BE$12,データシート1!$A$1:$BT$1,0),0)</f>
        <v>6418.2000000000062</v>
      </c>
      <c r="BF30" s="34">
        <f>VLOOKUP($BC30&amp;"_"&amp;$AZ$7,データシート1!$A:$BT,MATCH("cb_"&amp;BF$12,データシート1!$A$1:$BT$1,0),0)</f>
        <v>8461.0999999999949</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14879.300000000001</v>
      </c>
      <c r="BL30" s="36"/>
      <c r="BM30" s="844" t="str">
        <f t="shared" si="4"/>
        <v>27232</v>
      </c>
      <c r="BN30" s="1031" t="str">
        <f t="shared" si="5"/>
        <v>阪南市</v>
      </c>
      <c r="BO30" s="34">
        <f>BE30*VLOOKUP(BO$12,別紙!$B$4:$E$10,MATCH("設備利用率",別紙!$B$4:$E$4,0),0)/100*8760/10^3</f>
        <v>7702.6101840000065</v>
      </c>
      <c r="BP30" s="34">
        <f>BF30*VLOOKUP(BP$12,別紙!$B$4:$E$10,MATCH("設備利用率",別紙!$B$4:$E$4,0),0)/100*8760/10^3</f>
        <v>11192.004635999992</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18894.614819999999</v>
      </c>
      <c r="BV30" s="36"/>
      <c r="BW30" s="33" t="str">
        <f t="shared" si="7"/>
        <v>27232</v>
      </c>
      <c r="BX30" s="33" t="str">
        <f t="shared" si="8"/>
        <v>阪南市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205467.45570902911</v>
      </c>
      <c r="BZ30" s="36"/>
      <c r="CA30" s="33" t="str">
        <f t="shared" si="9"/>
        <v>27232</v>
      </c>
      <c r="CB30" s="33" t="str">
        <f t="shared" si="10"/>
        <v>阪南市</v>
      </c>
      <c r="CC30" s="223">
        <f t="shared" si="11"/>
        <v>3.7488224874444295E-2</v>
      </c>
      <c r="CD30" s="223">
        <f t="shared" si="16"/>
        <v>5.447093602915612E-2</v>
      </c>
      <c r="CE30" s="223">
        <f t="shared" si="17"/>
        <v>0</v>
      </c>
      <c r="CF30" s="223">
        <f t="shared" si="18"/>
        <v>0</v>
      </c>
      <c r="CG30" s="223">
        <f t="shared" si="19"/>
        <v>0</v>
      </c>
      <c r="CH30" s="223">
        <f t="shared" si="20"/>
        <v>0</v>
      </c>
      <c r="CI30" s="223">
        <f t="shared" si="12"/>
        <v>9.1959160903600415E-2</v>
      </c>
      <c r="CK30" s="18" t="str">
        <f t="shared" si="13"/>
        <v>27232</v>
      </c>
      <c r="CL30" s="18" t="str">
        <f t="shared" si="14"/>
        <v>阪南市</v>
      </c>
      <c r="CM30" s="18">
        <f>VLOOKUP($CK30&amp;"_"&amp;$AZ$7,データシート1!$A:$BT,MATCH("ca_太陽光発電（10kW未満）",データシート1!$A$1:$BT$1,0),0)</f>
        <v>1597</v>
      </c>
      <c r="CN30" s="18">
        <f>VLOOKUP($CK30&amp;"_"&amp;$AZ$5,データシート1!$A:$BT,MATCH("ab_家庭",データシート1!$A$1:$BT$1,0),0)</f>
        <v>24158</v>
      </c>
      <c r="CO30" s="223">
        <f t="shared" si="15"/>
        <v>6.610646576703369E-2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25210</v>
      </c>
      <c r="AY31" s="18" t="str">
        <f>IF(IFERROR(比較地域マスタ!$Z24,"")=0,"",IFERROR(比較地域マスタ!$Z24,""))</f>
        <v>野洲市</v>
      </c>
      <c r="BC31" s="844" t="str">
        <f t="shared" si="0"/>
        <v>25210</v>
      </c>
      <c r="BD31" s="1031" t="str">
        <f t="shared" si="2"/>
        <v>野洲市</v>
      </c>
      <c r="BE31" s="34">
        <f>VLOOKUP($BC31&amp;"_"&amp;$AZ$7,データシート1!$A:$BT,MATCH("cb_"&amp;BE$12,データシート1!$A$1:$BT$1,0),0)</f>
        <v>10944.89999999998</v>
      </c>
      <c r="BF31" s="34">
        <f>VLOOKUP($BC31&amp;"_"&amp;$AZ$7,データシート1!$A:$BT,MATCH("cb_"&amp;BF$12,データシート1!$A$1:$BT$1,0),0)</f>
        <v>17403.100000000006</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28347.999999999985</v>
      </c>
      <c r="BL31" s="36"/>
      <c r="BM31" s="844" t="str">
        <f t="shared" si="4"/>
        <v>25210</v>
      </c>
      <c r="BN31" s="1031" t="str">
        <f t="shared" si="5"/>
        <v>野洲市</v>
      </c>
      <c r="BO31" s="34">
        <f>BE31*VLOOKUP(BO$12,別紙!$B$4:$E$10,MATCH("設備利用率",別紙!$B$4:$E$4,0),0)/100*8760/10^3</f>
        <v>13135.193387999976</v>
      </c>
      <c r="BP31" s="34">
        <f>BF31*VLOOKUP(BP$12,別紙!$B$4:$E$10,MATCH("設備利用率",別紙!$B$4:$E$4,0),0)/100*8760/10^3</f>
        <v>23020.124556000006</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36155.31794399998</v>
      </c>
      <c r="BV31" s="36"/>
      <c r="BW31" s="33" t="str">
        <f t="shared" si="7"/>
        <v>25210</v>
      </c>
      <c r="BX31" s="33" t="str">
        <f t="shared" si="8"/>
        <v>野洲市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448179.60658025887</v>
      </c>
      <c r="BZ31" s="36"/>
      <c r="CA31" s="33" t="str">
        <f t="shared" si="9"/>
        <v>25210</v>
      </c>
      <c r="CB31" s="33" t="str">
        <f t="shared" si="10"/>
        <v>野洲市</v>
      </c>
      <c r="CC31" s="223">
        <f t="shared" si="11"/>
        <v>2.9307878348649848E-2</v>
      </c>
      <c r="CD31" s="223">
        <f t="shared" si="16"/>
        <v>5.1363614537596372E-2</v>
      </c>
      <c r="CE31" s="223">
        <f t="shared" si="17"/>
        <v>0</v>
      </c>
      <c r="CF31" s="223">
        <f t="shared" si="18"/>
        <v>0</v>
      </c>
      <c r="CG31" s="223">
        <f t="shared" si="19"/>
        <v>0</v>
      </c>
      <c r="CH31" s="223">
        <f t="shared" si="20"/>
        <v>0</v>
      </c>
      <c r="CI31" s="223">
        <f t="shared" si="12"/>
        <v>8.0671492886246213E-2</v>
      </c>
      <c r="CK31" s="18" t="str">
        <f t="shared" si="13"/>
        <v>25210</v>
      </c>
      <c r="CL31" s="18" t="str">
        <f t="shared" si="14"/>
        <v>野洲市</v>
      </c>
      <c r="CM31" s="18">
        <f>VLOOKUP($CK31&amp;"_"&amp;$AZ$7,データシート1!$A:$BT,MATCH("ca_太陽光発電（10kW未満）",データシート1!$A$1:$BT$1,0),0)</f>
        <v>2489</v>
      </c>
      <c r="CN31" s="18">
        <f>VLOOKUP($CK31&amp;"_"&amp;$AZ$5,データシート1!$A:$BT,MATCH("ab_家庭",データシート1!$A$1:$BT$1,0),0)</f>
        <v>21126</v>
      </c>
      <c r="CO31" s="223">
        <f t="shared" si="15"/>
        <v>0.11781690807535738</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02205</v>
      </c>
      <c r="AY32" s="18" t="str">
        <f>IF(IFERROR(比較地域マスタ!$Z25,"")=0,"",IFERROR(比較地域マスタ!$Z25,""))</f>
        <v>五所川原市</v>
      </c>
      <c r="AZ32" s="22"/>
      <c r="BA32" s="22"/>
      <c r="BB32" s="22"/>
      <c r="BC32" s="844" t="str">
        <f t="shared" si="0"/>
        <v>02205</v>
      </c>
      <c r="BD32" s="1031" t="str">
        <f t="shared" si="2"/>
        <v>五所川原市</v>
      </c>
      <c r="BE32" s="34">
        <f>VLOOKUP($BC32&amp;"_"&amp;$AZ$7,データシート1!$A:$BT,MATCH("cb_"&amp;BE$12,データシート1!$A$1:$BT$1,0),0)</f>
        <v>1724.7000000000005</v>
      </c>
      <c r="BF32" s="34">
        <f>VLOOKUP($BC32&amp;"_"&amp;$AZ$7,データシート1!$A:$BT,MATCH("cb_"&amp;BF$12,データシート1!$A$1:$BT$1,0),0)</f>
        <v>5832.5000000000009</v>
      </c>
      <c r="BG32" s="34">
        <f>VLOOKUP($BC32&amp;"_"&amp;$AZ$7,データシート1!$A:$BT,MATCH("cb_"&amp;BG$12,データシート1!$A$1:$BT$1,0),0)</f>
        <v>50104.2</v>
      </c>
      <c r="BH32" s="34">
        <f>VLOOKUP($BC32&amp;"_"&amp;$AZ$7,データシート1!$A:$BT,MATCH("cb_"&amp;BH$12,データシート1!$A$1:$BT$1,0),0)</f>
        <v>10</v>
      </c>
      <c r="BI32" s="34">
        <f>VLOOKUP($BC32&amp;"_"&amp;$AZ$7,データシート1!$A:$BT,MATCH("cb_"&amp;BI$12,データシート1!$A$1:$BT$1,0),0)</f>
        <v>0</v>
      </c>
      <c r="BJ32" s="34">
        <f>VLOOKUP($BC32&amp;"_"&amp;$AZ$7,データシート1!$A:$BT,MATCH("cb_"&amp;BJ$12,データシート1!$A$1:$BT$1,0),0)</f>
        <v>0</v>
      </c>
      <c r="BK32" s="34">
        <f t="shared" si="3"/>
        <v>57671.4</v>
      </c>
      <c r="BL32" s="36"/>
      <c r="BM32" s="844" t="str">
        <f t="shared" si="4"/>
        <v>02205</v>
      </c>
      <c r="BN32" s="1031" t="str">
        <f t="shared" si="5"/>
        <v>五所川原市</v>
      </c>
      <c r="BO32" s="34">
        <f>BE32*VLOOKUP(BO$12,別紙!$B$4:$E$10,MATCH("設備利用率",別紙!$B$4:$E$4,0),0)/100*8760/10^3</f>
        <v>2069.8469640000008</v>
      </c>
      <c r="BP32" s="34">
        <f>BF32*VLOOKUP(BP$12,別紙!$B$4:$E$10,MATCH("設備利用率",別紙!$B$4:$E$4,0),0)/100*8760/10^3</f>
        <v>7714.9977000000008</v>
      </c>
      <c r="BQ32" s="34">
        <f>BG32*VLOOKUP(BQ$12,別紙!$B$4:$E$10,MATCH("設備利用率",別紙!$B$4:$E$4,0),0)/100*8760/10^3</f>
        <v>108850.372416</v>
      </c>
      <c r="BR32" s="34">
        <f>BH32*VLOOKUP(BR$12,別紙!$B$4:$E$10,MATCH("設備利用率",別紙!$B$4:$E$4,0),0)/100*8760/10^3</f>
        <v>52.56</v>
      </c>
      <c r="BS32" s="34">
        <f>BI32*VLOOKUP(BS$12,別紙!$B$4:$E$10,MATCH("設備利用率",別紙!$B$4:$E$4,0),0)/100*8760/10^3</f>
        <v>0</v>
      </c>
      <c r="BT32" s="34">
        <f>BJ32*VLOOKUP(BT$12,別紙!$B$4:$E$10,MATCH("設備利用率",別紙!$B$4:$E$4,0),0)/100*8760/10^3</f>
        <v>0</v>
      </c>
      <c r="BU32" s="34">
        <f t="shared" si="6"/>
        <v>118687.77708</v>
      </c>
      <c r="BV32" s="36"/>
      <c r="BW32" s="33" t="str">
        <f t="shared" si="7"/>
        <v>02205</v>
      </c>
      <c r="BX32" s="33" t="str">
        <f t="shared" si="8"/>
        <v>五所川原市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314169.53004605876</v>
      </c>
      <c r="BZ32" s="36"/>
      <c r="CA32" s="33" t="str">
        <f t="shared" si="9"/>
        <v>02205</v>
      </c>
      <c r="CB32" s="33" t="str">
        <f t="shared" si="10"/>
        <v>五所川原市</v>
      </c>
      <c r="CC32" s="223">
        <f t="shared" si="11"/>
        <v>6.588312251976031E-3</v>
      </c>
      <c r="CD32" s="223">
        <f t="shared" si="16"/>
        <v>2.4556798041073382E-2</v>
      </c>
      <c r="CE32" s="223">
        <f t="shared" si="17"/>
        <v>0.34647017614993414</v>
      </c>
      <c r="CF32" s="223">
        <f t="shared" si="18"/>
        <v>1.6729820995783535E-4</v>
      </c>
      <c r="CG32" s="223">
        <f t="shared" si="19"/>
        <v>0</v>
      </c>
      <c r="CH32" s="223">
        <f t="shared" si="20"/>
        <v>0</v>
      </c>
      <c r="CI32" s="223">
        <f t="shared" si="12"/>
        <v>0.37778258465294134</v>
      </c>
      <c r="CJ32" s="22"/>
      <c r="CK32" s="18" t="str">
        <f t="shared" si="13"/>
        <v>02205</v>
      </c>
      <c r="CL32" s="18" t="str">
        <f t="shared" si="14"/>
        <v>五所川原市</v>
      </c>
      <c r="CM32" s="18">
        <f>VLOOKUP($CK32&amp;"_"&amp;$AZ$7,データシート1!$A:$BT,MATCH("ca_太陽光発電（10kW未満）",データシート1!$A$1:$BT$1,0),0)</f>
        <v>337</v>
      </c>
      <c r="CN32" s="18">
        <f>VLOOKUP($CK32&amp;"_"&amp;$AZ$5,データシート1!$A:$BT,MATCH("ab_家庭",データシート1!$A$1:$BT$1,0),0)</f>
        <v>25629</v>
      </c>
      <c r="CO32" s="223">
        <f t="shared" si="15"/>
        <v>1.3149166959303913E-2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40228</v>
      </c>
      <c r="AY33" s="18" t="str">
        <f>IF(IFERROR(比較地域マスタ!$Z26,"")=0,"",IFERROR(比較地域マスタ!$Z26,""))</f>
        <v>朝倉市</v>
      </c>
      <c r="BC33" s="844" t="str">
        <f t="shared" si="0"/>
        <v>40228</v>
      </c>
      <c r="BD33" s="1031" t="str">
        <f t="shared" si="2"/>
        <v>朝倉市</v>
      </c>
      <c r="BE33" s="34">
        <f>VLOOKUP($BC33&amp;"_"&amp;$AZ$7,データシート1!$A:$BT,MATCH("cb_"&amp;BE$12,データシート1!$A$1:$BT$1,0),0)</f>
        <v>14005.073999999953</v>
      </c>
      <c r="BF33" s="34">
        <f>VLOOKUP($BC33&amp;"_"&amp;$AZ$7,データシート1!$A:$BT,MATCH("cb_"&amp;BF$12,データシート1!$A$1:$BT$1,0),0)</f>
        <v>48083.099999999933</v>
      </c>
      <c r="BG33" s="34">
        <f>VLOOKUP($BC33&amp;"_"&amp;$AZ$7,データシート1!$A:$BT,MATCH("cb_"&amp;BG$12,データシート1!$A$1:$BT$1,0),0)</f>
        <v>0</v>
      </c>
      <c r="BH33" s="34">
        <f>VLOOKUP($BC33&amp;"_"&amp;$AZ$7,データシート1!$A:$BT,MATCH("cb_"&amp;BH$12,データシート1!$A$1:$BT$1,0),0)</f>
        <v>353.9</v>
      </c>
      <c r="BI33" s="34">
        <f>VLOOKUP($BC33&amp;"_"&amp;$AZ$7,データシート1!$A:$BT,MATCH("cb_"&amp;BI$12,データシート1!$A$1:$BT$1,0),0)</f>
        <v>0</v>
      </c>
      <c r="BJ33" s="34">
        <f>VLOOKUP($BC33&amp;"_"&amp;$AZ$7,データシート1!$A:$BT,MATCH("cb_"&amp;BJ$12,データシート1!$A$1:$BT$1,0),0)</f>
        <v>2112</v>
      </c>
      <c r="BK33" s="34">
        <f t="shared" si="3"/>
        <v>64554.073999999884</v>
      </c>
      <c r="BL33" s="36"/>
      <c r="BM33" s="844" t="str">
        <f t="shared" si="4"/>
        <v>40228</v>
      </c>
      <c r="BN33" s="1031" t="str">
        <f t="shared" si="5"/>
        <v>朝倉市</v>
      </c>
      <c r="BO33" s="34">
        <f>BE33*VLOOKUP(BO$12,別紙!$B$4:$E$10,MATCH("設備利用率",別紙!$B$4:$E$4,0),0)/100*8760/10^3</f>
        <v>16807.769408879944</v>
      </c>
      <c r="BP33" s="34">
        <f>BF33*VLOOKUP(BP$12,別紙!$B$4:$E$10,MATCH("設備利用率",別紙!$B$4:$E$4,0),0)/100*8760/10^3</f>
        <v>63602.401355999908</v>
      </c>
      <c r="BQ33" s="34">
        <f>BG33*VLOOKUP(BQ$12,別紙!$B$4:$E$10,MATCH("設備利用率",別紙!$B$4:$E$4,0),0)/100*8760/10^3</f>
        <v>0</v>
      </c>
      <c r="BR33" s="34">
        <f>BH33*VLOOKUP(BR$12,別紙!$B$4:$E$10,MATCH("設備利用率",別紙!$B$4:$E$4,0),0)/100*8760/10^3</f>
        <v>1860.0984000000001</v>
      </c>
      <c r="BS33" s="34">
        <f>BI33*VLOOKUP(BS$12,別紙!$B$4:$E$10,MATCH("設備利用率",別紙!$B$4:$E$4,0),0)/100*8760/10^3</f>
        <v>0</v>
      </c>
      <c r="BT33" s="34">
        <f>BJ33*VLOOKUP(BT$12,別紙!$B$4:$E$10,MATCH("設備利用率",別紙!$B$4:$E$4,0),0)/100*8760/10^3</f>
        <v>14800.896000000001</v>
      </c>
      <c r="BU33" s="34">
        <f t="shared" si="6"/>
        <v>97071.165164879843</v>
      </c>
      <c r="BV33" s="36"/>
      <c r="BW33" s="33" t="str">
        <f t="shared" si="7"/>
        <v>40228</v>
      </c>
      <c r="BX33" s="33" t="str">
        <f t="shared" si="8"/>
        <v>朝倉市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500119.68136316532</v>
      </c>
      <c r="BZ33" s="36"/>
      <c r="CA33" s="33" t="str">
        <f t="shared" si="9"/>
        <v>40228</v>
      </c>
      <c r="CB33" s="33" t="str">
        <f t="shared" si="10"/>
        <v>朝倉市</v>
      </c>
      <c r="CC33" s="223">
        <f t="shared" si="11"/>
        <v>3.3607494436266483E-2</v>
      </c>
      <c r="CD33" s="223">
        <f t="shared" si="16"/>
        <v>0.12717436191001366</v>
      </c>
      <c r="CE33" s="223">
        <f t="shared" si="17"/>
        <v>0</v>
      </c>
      <c r="CF33" s="223">
        <f t="shared" si="18"/>
        <v>3.7193065366473289E-3</v>
      </c>
      <c r="CG33" s="223">
        <f t="shared" si="19"/>
        <v>0</v>
      </c>
      <c r="CH33" s="223">
        <f t="shared" si="20"/>
        <v>2.9594708129977051E-2</v>
      </c>
      <c r="CI33" s="223">
        <f t="shared" si="12"/>
        <v>0.19409587101290451</v>
      </c>
      <c r="CK33" s="18" t="str">
        <f t="shared" si="13"/>
        <v>40228</v>
      </c>
      <c r="CL33" s="18" t="str">
        <f t="shared" si="14"/>
        <v>朝倉市</v>
      </c>
      <c r="CM33" s="18">
        <f>VLOOKUP($CK33&amp;"_"&amp;$AZ$7,データシート1!$A:$BT,MATCH("ca_太陽光発電（10kW未満）",データシート1!$A$1:$BT$1,0),0)</f>
        <v>2703</v>
      </c>
      <c r="CN33" s="18">
        <f>VLOOKUP($CK33&amp;"_"&amp;$AZ$5,データシート1!$A:$BT,MATCH("ab_家庭",データシート1!$A$1:$BT$1,0),0)</f>
        <v>21840</v>
      </c>
      <c r="CO33" s="223">
        <f t="shared" si="15"/>
        <v>0.12376373626373627</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37203</v>
      </c>
      <c r="AY34" s="18" t="str">
        <f>IF(IFERROR(比較地域マスタ!$Z27,"")=0,"",IFERROR(比較地域マスタ!$Z27,""))</f>
        <v>坂出市</v>
      </c>
      <c r="BC34" s="844" t="str">
        <f t="shared" si="0"/>
        <v>37203</v>
      </c>
      <c r="BD34" s="1031" t="str">
        <f t="shared" si="2"/>
        <v>坂出市</v>
      </c>
      <c r="BE34" s="34">
        <f>VLOOKUP($BC34&amp;"_"&amp;$AZ$7,データシート1!$A:$BT,MATCH("cb_"&amp;BE$12,データシート1!$A$1:$BT$1,0),0)</f>
        <v>9163.6149999999798</v>
      </c>
      <c r="BF34" s="34">
        <f>VLOOKUP($BC34&amp;"_"&amp;$AZ$7,データシート1!$A:$BT,MATCH("cb_"&amp;BF$12,データシート1!$A$1:$BT$1,0),0)</f>
        <v>67970.959999999963</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77134.574999999939</v>
      </c>
      <c r="BL34" s="36"/>
      <c r="BM34" s="844" t="str">
        <f t="shared" si="4"/>
        <v>37203</v>
      </c>
      <c r="BN34" s="1031" t="str">
        <f t="shared" si="5"/>
        <v>坂出市</v>
      </c>
      <c r="BO34" s="34">
        <f>BE34*VLOOKUP(BO$12,別紙!$B$4:$E$10,MATCH("設備利用率",別紙!$B$4:$E$4,0),0)/100*8760/10^3</f>
        <v>10997.437633799977</v>
      </c>
      <c r="BP34" s="34">
        <f>BF34*VLOOKUP(BP$12,別紙!$B$4:$E$10,MATCH("設備利用率",別紙!$B$4:$E$4,0),0)/100*8760/10^3</f>
        <v>89909.267049599963</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100906.70468339993</v>
      </c>
      <c r="BV34" s="36"/>
      <c r="BW34" s="33" t="str">
        <f t="shared" si="7"/>
        <v>37203</v>
      </c>
      <c r="BX34" s="33" t="str">
        <f t="shared" si="8"/>
        <v>坂出市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586202.78238298139</v>
      </c>
      <c r="BZ34" s="36"/>
      <c r="CA34" s="33" t="str">
        <f t="shared" si="9"/>
        <v>37203</v>
      </c>
      <c r="CB34" s="33" t="str">
        <f t="shared" si="10"/>
        <v>坂出市</v>
      </c>
      <c r="CC34" s="223">
        <f t="shared" si="11"/>
        <v>1.8760466453424416E-2</v>
      </c>
      <c r="CD34" s="223">
        <f t="shared" si="16"/>
        <v>0.15337570846066015</v>
      </c>
      <c r="CE34" s="223">
        <f t="shared" si="17"/>
        <v>0</v>
      </c>
      <c r="CF34" s="223">
        <f t="shared" si="18"/>
        <v>0</v>
      </c>
      <c r="CG34" s="223">
        <f t="shared" si="19"/>
        <v>0</v>
      </c>
      <c r="CH34" s="223">
        <f t="shared" si="20"/>
        <v>0</v>
      </c>
      <c r="CI34" s="223">
        <f t="shared" si="12"/>
        <v>0.17213617491408456</v>
      </c>
      <c r="CK34" s="18" t="str">
        <f t="shared" si="13"/>
        <v>37203</v>
      </c>
      <c r="CL34" s="18" t="str">
        <f t="shared" si="14"/>
        <v>坂出市</v>
      </c>
      <c r="CM34" s="18">
        <f>VLOOKUP($CK34&amp;"_"&amp;$AZ$7,データシート1!$A:$BT,MATCH("ca_太陽光発電（10kW未満）",データシート1!$A$1:$BT$1,0),0)</f>
        <v>1876</v>
      </c>
      <c r="CN34" s="18">
        <f>VLOOKUP($CK34&amp;"_"&amp;$AZ$5,データシート1!$A:$BT,MATCH("ab_家庭",データシート1!$A$1:$BT$1,0),0)</f>
        <v>24848</v>
      </c>
      <c r="CO34" s="223">
        <f t="shared" si="15"/>
        <v>7.5499034127495174E-2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23442</v>
      </c>
      <c r="AY35" s="18" t="str">
        <f>IF(IFERROR(比較地域マスタ!$Z28,"")=0,"",IFERROR(比較地域マスタ!$Z28,""))</f>
        <v>東浦町</v>
      </c>
      <c r="BC35" s="844" t="str">
        <f t="shared" si="0"/>
        <v>23442</v>
      </c>
      <c r="BD35" s="1031" t="str">
        <f t="shared" si="2"/>
        <v>東浦町</v>
      </c>
      <c r="BE35" s="34">
        <f>VLOOKUP($BC35&amp;"_"&amp;$AZ$7,データシート1!$A:$BT,MATCH("cb_"&amp;BE$12,データシート1!$A$1:$BT$1,0),0)</f>
        <v>11458.199999999977</v>
      </c>
      <c r="BF35" s="34">
        <f>VLOOKUP($BC35&amp;"_"&amp;$AZ$7,データシート1!$A:$BT,MATCH("cb_"&amp;BF$12,データシート1!$A$1:$BT$1,0),0)</f>
        <v>27465.5</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2039.88</v>
      </c>
      <c r="BK35" s="34">
        <f t="shared" si="3"/>
        <v>40963.579999999973</v>
      </c>
      <c r="BL35" s="36"/>
      <c r="BM35" s="844" t="str">
        <f t="shared" si="4"/>
        <v>23442</v>
      </c>
      <c r="BN35" s="1031" t="str">
        <f t="shared" si="5"/>
        <v>東浦町</v>
      </c>
      <c r="BO35" s="34">
        <f>BE35*VLOOKUP(BO$12,別紙!$B$4:$E$10,MATCH("設備利用率",別紙!$B$4:$E$4,0),0)/100*8760/10^3</f>
        <v>13751.214983999973</v>
      </c>
      <c r="BP35" s="34">
        <f>BF35*VLOOKUP(BP$12,別紙!$B$4:$E$10,MATCH("設備利用率",別紙!$B$4:$E$4,0),0)/100*8760/10^3</f>
        <v>36330.264779999998</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14295.479040000002</v>
      </c>
      <c r="BU35" s="34">
        <f t="shared" si="6"/>
        <v>64376.95880399998</v>
      </c>
      <c r="BV35" s="36"/>
      <c r="BW35" s="33" t="str">
        <f t="shared" si="7"/>
        <v>23442</v>
      </c>
      <c r="BX35" s="33" t="str">
        <f t="shared" si="8"/>
        <v>東浦町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235686.66048723928</v>
      </c>
      <c r="BZ35" s="36"/>
      <c r="CA35" s="33" t="str">
        <f t="shared" si="9"/>
        <v>23442</v>
      </c>
      <c r="CB35" s="33" t="str">
        <f t="shared" si="10"/>
        <v>東浦町</v>
      </c>
      <c r="CC35" s="223">
        <f t="shared" si="11"/>
        <v>5.8345325762484135E-2</v>
      </c>
      <c r="CD35" s="223">
        <f t="shared" si="16"/>
        <v>0.15414646168304047</v>
      </c>
      <c r="CE35" s="223">
        <f t="shared" si="17"/>
        <v>0</v>
      </c>
      <c r="CF35" s="223">
        <f t="shared" si="18"/>
        <v>0</v>
      </c>
      <c r="CG35" s="223">
        <f t="shared" si="19"/>
        <v>0</v>
      </c>
      <c r="CH35" s="223">
        <f t="shared" si="20"/>
        <v>6.065459542957035E-2</v>
      </c>
      <c r="CI35" s="223">
        <f t="shared" si="12"/>
        <v>0.27314638287509496</v>
      </c>
      <c r="CK35" s="18" t="str">
        <f t="shared" si="13"/>
        <v>23442</v>
      </c>
      <c r="CL35" s="18" t="str">
        <f t="shared" si="14"/>
        <v>東浦町</v>
      </c>
      <c r="CM35" s="18">
        <f>VLOOKUP($CK35&amp;"_"&amp;$AZ$7,データシート1!$A:$BT,MATCH("ca_太陽光発電（10kW未満）",データシート1!$A$1:$BT$1,0),0)</f>
        <v>2512</v>
      </c>
      <c r="CN35" s="18">
        <f>VLOOKUP($CK35&amp;"_"&amp;$AZ$5,データシート1!$A:$BT,MATCH("ab_家庭",データシート1!$A$1:$BT$1,0),0)</f>
        <v>21331</v>
      </c>
      <c r="CO35" s="223">
        <f t="shared" si="15"/>
        <v>0.11776288031503446</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47207</v>
      </c>
      <c r="AY36" s="18" t="str">
        <f>IF(IFERROR(比較地域マスタ!$Z29,"")=0,"",IFERROR(比較地域マスタ!$Z29,""))</f>
        <v>石垣市</v>
      </c>
      <c r="BC36" s="844" t="str">
        <f t="shared" si="0"/>
        <v>47207</v>
      </c>
      <c r="BD36" s="1031" t="str">
        <f t="shared" si="2"/>
        <v>石垣市</v>
      </c>
      <c r="BE36" s="34">
        <f>VLOOKUP($BC36&amp;"_"&amp;$AZ$7,データシート1!$A:$BT,MATCH("cb_"&amp;BE$12,データシート1!$A$1:$BT$1,0),0)</f>
        <v>5769.1660000000047</v>
      </c>
      <c r="BF36" s="34">
        <f>VLOOKUP($BC36&amp;"_"&amp;$AZ$7,データシート1!$A:$BT,MATCH("cb_"&amp;BF$12,データシート1!$A$1:$BT$1,0),0)</f>
        <v>16343.320000000009</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22112.486000000012</v>
      </c>
      <c r="BL36" s="36"/>
      <c r="BM36" s="844" t="str">
        <f t="shared" si="4"/>
        <v>47207</v>
      </c>
      <c r="BN36" s="1031" t="str">
        <f t="shared" si="5"/>
        <v>石垣市</v>
      </c>
      <c r="BO36" s="34">
        <f>BE36*VLOOKUP(BO$12,別紙!$B$4:$E$10,MATCH("設備利用率",別紙!$B$4:$E$4,0),0)/100*8760/10^3</f>
        <v>6923.6914999200062</v>
      </c>
      <c r="BP36" s="34">
        <f>BF36*VLOOKUP(BP$12,別紙!$B$4:$E$10,MATCH("設備利用率",別紙!$B$4:$E$4,0),0)/100*8760/10^3</f>
        <v>21618.289963200012</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28541.981463120017</v>
      </c>
      <c r="BV36" s="36"/>
      <c r="BW36" s="33" t="str">
        <f t="shared" si="7"/>
        <v>47207</v>
      </c>
      <c r="BX36" s="33" t="str">
        <f t="shared" si="8"/>
        <v>石垣市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267376.71875838184</v>
      </c>
      <c r="BZ36" s="36"/>
      <c r="CA36" s="33" t="str">
        <f t="shared" si="9"/>
        <v>47207</v>
      </c>
      <c r="CB36" s="33" t="str">
        <f t="shared" si="10"/>
        <v>石垣市</v>
      </c>
      <c r="CC36" s="223">
        <f t="shared" si="11"/>
        <v>2.589489291390655E-2</v>
      </c>
      <c r="CD36" s="223">
        <f t="shared" si="16"/>
        <v>8.0853299657460589E-2</v>
      </c>
      <c r="CE36" s="223">
        <f t="shared" si="17"/>
        <v>0</v>
      </c>
      <c r="CF36" s="223">
        <f t="shared" si="18"/>
        <v>0</v>
      </c>
      <c r="CG36" s="223">
        <f t="shared" si="19"/>
        <v>0</v>
      </c>
      <c r="CH36" s="223">
        <f t="shared" si="20"/>
        <v>0</v>
      </c>
      <c r="CI36" s="223">
        <f t="shared" si="12"/>
        <v>0.10674819257136714</v>
      </c>
      <c r="CK36" s="18" t="str">
        <f t="shared" si="13"/>
        <v>47207</v>
      </c>
      <c r="CL36" s="18" t="str">
        <f t="shared" si="14"/>
        <v>石垣市</v>
      </c>
      <c r="CM36" s="18">
        <f>VLOOKUP($CK36&amp;"_"&amp;$AZ$7,データシート1!$A:$BT,MATCH("ca_太陽光発電（10kW未満）",データシート1!$A$1:$BT$1,0),0)</f>
        <v>916</v>
      </c>
      <c r="CN36" s="18">
        <f>VLOOKUP($CK36&amp;"_"&amp;$AZ$5,データシート1!$A:$BT,MATCH("ab_家庭",データシート1!$A$1:$BT$1,0),0)</f>
        <v>25545</v>
      </c>
      <c r="CO36" s="223">
        <f t="shared" si="15"/>
        <v>3.5858289293403796E-2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08207</v>
      </c>
      <c r="AY37" s="18" t="str">
        <f>IF(IFERROR(比較地域マスタ!$Z30,"")=0,"",IFERROR(比較地域マスタ!$Z30,""))</f>
        <v>結城市</v>
      </c>
      <c r="BC37" s="844" t="str">
        <f t="shared" si="0"/>
        <v>08207</v>
      </c>
      <c r="BD37" s="1031" t="str">
        <f t="shared" si="2"/>
        <v>結城市</v>
      </c>
      <c r="BE37" s="34">
        <f>VLOOKUP($BC37&amp;"_"&amp;$AZ$7,データシート1!$A:$BT,MATCH("cb_"&amp;BE$12,データシート1!$A$1:$BT$1,0),0)</f>
        <v>10021.199999999966</v>
      </c>
      <c r="BF37" s="34">
        <f>VLOOKUP($BC37&amp;"_"&amp;$AZ$7,データシート1!$A:$BT,MATCH("cb_"&amp;BF$12,データシート1!$A$1:$BT$1,0),0)</f>
        <v>44143.100000000013</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54164.299999999981</v>
      </c>
      <c r="BL37" s="36"/>
      <c r="BM37" s="844" t="str">
        <f t="shared" si="4"/>
        <v>08207</v>
      </c>
      <c r="BN37" s="1031" t="str">
        <f t="shared" si="5"/>
        <v>結城市</v>
      </c>
      <c r="BO37" s="34">
        <f>BE37*VLOOKUP(BO$12,別紙!$B$4:$E$10,MATCH("設備利用率",別紙!$B$4:$E$4,0),0)/100*8760/10^3</f>
        <v>12026.642543999958</v>
      </c>
      <c r="BP37" s="34">
        <f>BF37*VLOOKUP(BP$12,別紙!$B$4:$E$10,MATCH("設備利用率",別紙!$B$4:$E$4,0),0)/100*8760/10^3</f>
        <v>58390.726956000006</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70417.369499999972</v>
      </c>
      <c r="BV37" s="36"/>
      <c r="BW37" s="33" t="str">
        <f t="shared" si="7"/>
        <v>08207</v>
      </c>
      <c r="BX37" s="33" t="str">
        <f t="shared" si="8"/>
        <v>結城市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423757.74597406486</v>
      </c>
      <c r="BZ37" s="36"/>
      <c r="CA37" s="33" t="str">
        <f t="shared" si="9"/>
        <v>08207</v>
      </c>
      <c r="CB37" s="33" t="str">
        <f t="shared" si="10"/>
        <v>結城市</v>
      </c>
      <c r="CC37" s="223">
        <f t="shared" si="11"/>
        <v>2.8380938539200231E-2</v>
      </c>
      <c r="CD37" s="223">
        <f t="shared" si="16"/>
        <v>0.13779270706139182</v>
      </c>
      <c r="CE37" s="223">
        <f t="shared" si="17"/>
        <v>0</v>
      </c>
      <c r="CF37" s="223">
        <f t="shared" si="18"/>
        <v>0</v>
      </c>
      <c r="CG37" s="223">
        <f t="shared" si="19"/>
        <v>0</v>
      </c>
      <c r="CH37" s="223">
        <f t="shared" si="20"/>
        <v>0</v>
      </c>
      <c r="CI37" s="223">
        <f t="shared" si="12"/>
        <v>0.16617364560059206</v>
      </c>
      <c r="CK37" s="18" t="str">
        <f t="shared" si="13"/>
        <v>08207</v>
      </c>
      <c r="CL37" s="18" t="str">
        <f t="shared" si="14"/>
        <v>結城市</v>
      </c>
      <c r="CM37" s="18">
        <f>VLOOKUP($CK37&amp;"_"&amp;$AZ$7,データシート1!$A:$BT,MATCH("ca_太陽光発電（10kW未満）",データシート1!$A$1:$BT$1,0),0)</f>
        <v>2103</v>
      </c>
      <c r="CN37" s="18">
        <f>VLOOKUP($CK37&amp;"_"&amp;$AZ$5,データシート1!$A:$BT,MATCH("ab_家庭",データシート1!$A$1:$BT$1,0),0)</f>
        <v>21103</v>
      </c>
      <c r="CO37" s="223">
        <f t="shared" si="15"/>
        <v>9.9654077619295831E-2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17211</v>
      </c>
      <c r="AY38" s="18" t="str">
        <f>IF(IFERROR(比較地域マスタ!$Z31,"")=0,"",IFERROR(比較地域マスタ!$Z31,""))</f>
        <v>能美市</v>
      </c>
      <c r="BC38" s="844" t="str">
        <f t="shared" si="0"/>
        <v>17211</v>
      </c>
      <c r="BD38" s="1031" t="str">
        <f t="shared" si="2"/>
        <v>能美市</v>
      </c>
      <c r="BE38" s="34">
        <f>VLOOKUP($BC38&amp;"_"&amp;$AZ$7,データシート1!$A:$BT,MATCH("cb_"&amp;BE$12,データシート1!$A$1:$BT$1,0),0)</f>
        <v>5846.9510000000028</v>
      </c>
      <c r="BF38" s="34">
        <f>VLOOKUP($BC38&amp;"_"&amp;$AZ$7,データシート1!$A:$BT,MATCH("cb_"&amp;BF$12,データシート1!$A$1:$BT$1,0),0)</f>
        <v>7977.2999999999975</v>
      </c>
      <c r="BG38" s="34">
        <f>VLOOKUP($BC38&amp;"_"&amp;$AZ$7,データシート1!$A:$BT,MATCH("cb_"&amp;BG$12,データシート1!$A$1:$BT$1,0),0)</f>
        <v>0</v>
      </c>
      <c r="BH38" s="34">
        <f>VLOOKUP($BC38&amp;"_"&amp;$AZ$7,データシート1!$A:$BT,MATCH("cb_"&amp;BH$12,データシート1!$A$1:$BT$1,0),0)</f>
        <v>1220</v>
      </c>
      <c r="BI38" s="34">
        <f>VLOOKUP($BC38&amp;"_"&amp;$AZ$7,データシート1!$A:$BT,MATCH("cb_"&amp;BI$12,データシート1!$A$1:$BT$1,0),0)</f>
        <v>0</v>
      </c>
      <c r="BJ38" s="34">
        <f>VLOOKUP($BC38&amp;"_"&amp;$AZ$7,データシート1!$A:$BT,MATCH("cb_"&amp;BJ$12,データシート1!$A$1:$BT$1,0),0)</f>
        <v>125</v>
      </c>
      <c r="BK38" s="34">
        <f t="shared" si="3"/>
        <v>15169.251</v>
      </c>
      <c r="BL38" s="36"/>
      <c r="BM38" s="844" t="str">
        <f t="shared" si="4"/>
        <v>17211</v>
      </c>
      <c r="BN38" s="1031" t="str">
        <f t="shared" si="5"/>
        <v>能美市</v>
      </c>
      <c r="BO38" s="34">
        <f>BE38*VLOOKUP(BO$12,別紙!$B$4:$E$10,MATCH("設備利用率",別紙!$B$4:$E$4,0),0)/100*8760/10^3</f>
        <v>7017.0428341200022</v>
      </c>
      <c r="BP38" s="34">
        <f>BF38*VLOOKUP(BP$12,別紙!$B$4:$E$10,MATCH("設備利用率",別紙!$B$4:$E$4,0),0)/100*8760/10^3</f>
        <v>10552.053347999996</v>
      </c>
      <c r="BQ38" s="34">
        <f>BG38*VLOOKUP(BQ$12,別紙!$B$4:$E$10,MATCH("設備利用率",別紙!$B$4:$E$4,0),0)/100*8760/10^3</f>
        <v>0</v>
      </c>
      <c r="BR38" s="34">
        <f>BH38*VLOOKUP(BR$12,別紙!$B$4:$E$10,MATCH("設備利用率",別紙!$B$4:$E$4,0),0)/100*8760/10^3</f>
        <v>6412.32</v>
      </c>
      <c r="BS38" s="34">
        <f>BI38*VLOOKUP(BS$12,別紙!$B$4:$E$10,MATCH("設備利用率",別紙!$B$4:$E$4,0),0)/100*8760/10^3</f>
        <v>0</v>
      </c>
      <c r="BT38" s="34">
        <f>BJ38*VLOOKUP(BT$12,別紙!$B$4:$E$10,MATCH("設備利用率",別紙!$B$4:$E$4,0),0)/100*8760/10^3</f>
        <v>876</v>
      </c>
      <c r="BU38" s="34">
        <f t="shared" si="6"/>
        <v>24857.416182119996</v>
      </c>
      <c r="BV38" s="36"/>
      <c r="BW38" s="33" t="str">
        <f t="shared" si="7"/>
        <v>17211</v>
      </c>
      <c r="BX38" s="33" t="str">
        <f t="shared" si="8"/>
        <v>能美市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489620.98116237216</v>
      </c>
      <c r="BZ38" s="36"/>
      <c r="CA38" s="33" t="str">
        <f t="shared" si="9"/>
        <v>17211</v>
      </c>
      <c r="CB38" s="33" t="str">
        <f t="shared" si="10"/>
        <v>能美市</v>
      </c>
      <c r="CC38" s="223">
        <f t="shared" si="11"/>
        <v>1.4331581170115241E-2</v>
      </c>
      <c r="CD38" s="223">
        <f t="shared" si="16"/>
        <v>2.1551472984162493E-2</v>
      </c>
      <c r="CE38" s="223">
        <f t="shared" si="17"/>
        <v>0</v>
      </c>
      <c r="CF38" s="223">
        <f t="shared" si="18"/>
        <v>1.3096497590395322E-2</v>
      </c>
      <c r="CG38" s="223">
        <f t="shared" si="19"/>
        <v>0</v>
      </c>
      <c r="CH38" s="223">
        <f t="shared" si="20"/>
        <v>1.789139015081328E-3</v>
      </c>
      <c r="CI38" s="223">
        <f t="shared" si="12"/>
        <v>5.0768690759754376E-2</v>
      </c>
      <c r="CK38" s="18" t="str">
        <f t="shared" si="13"/>
        <v>17211</v>
      </c>
      <c r="CL38" s="18" t="str">
        <f t="shared" si="14"/>
        <v>能美市</v>
      </c>
      <c r="CM38" s="18">
        <f>VLOOKUP($CK38&amp;"_"&amp;$AZ$7,データシート1!$A:$BT,MATCH("ca_太陽光発電（10kW未満）",データシート1!$A$1:$BT$1,0),0)</f>
        <v>1255</v>
      </c>
      <c r="CN38" s="18">
        <f>VLOOKUP($CK38&amp;"_"&amp;$AZ$5,データシート1!$A:$BT,MATCH("ab_家庭",データシート1!$A$1:$BT$1,0),0)</f>
        <v>19731</v>
      </c>
      <c r="CO38" s="223">
        <f t="shared" si="15"/>
        <v>6.3605493892858952E-2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32202</v>
      </c>
      <c r="AY39" s="18" t="str">
        <f>IF(IFERROR(比較地域マスタ!$Z32,"")=0,"",IFERROR(比較地域マスタ!$Z32,""))</f>
        <v>浜田市</v>
      </c>
      <c r="BC39" s="844" t="str">
        <f t="shared" si="0"/>
        <v>32202</v>
      </c>
      <c r="BD39" s="1031" t="str">
        <f t="shared" si="2"/>
        <v>浜田市</v>
      </c>
      <c r="BE39" s="34">
        <f>VLOOKUP($BC39&amp;"_"&amp;$AZ$7,データシート1!$A:$BT,MATCH("cb_"&amp;BE$12,データシート1!$A$1:$BT$1,0),0)</f>
        <v>5999.9530000000013</v>
      </c>
      <c r="BF39" s="34">
        <f>VLOOKUP($BC39&amp;"_"&amp;$AZ$7,データシート1!$A:$BT,MATCH("cb_"&amp;BF$12,データシート1!$A$1:$BT$1,0),0)</f>
        <v>51094.2</v>
      </c>
      <c r="BG39" s="34">
        <f>VLOOKUP($BC39&amp;"_"&amp;$AZ$7,データシート1!$A:$BT,MATCH("cb_"&amp;BG$12,データシート1!$A$1:$BT$1,0),0)</f>
        <v>51880</v>
      </c>
      <c r="BH39" s="34">
        <f>VLOOKUP($BC39&amp;"_"&amp;$AZ$7,データシート1!$A:$BT,MATCH("cb_"&amp;BH$12,データシート1!$A$1:$BT$1,0),0)</f>
        <v>8758</v>
      </c>
      <c r="BI39" s="34">
        <f>VLOOKUP($BC39&amp;"_"&amp;$AZ$7,データシート1!$A:$BT,MATCH("cb_"&amp;BI$12,データシート1!$A$1:$BT$1,0),0)</f>
        <v>0</v>
      </c>
      <c r="BJ39" s="34">
        <f>VLOOKUP($BC39&amp;"_"&amp;$AZ$7,データシート1!$A:$BT,MATCH("cb_"&amp;BJ$12,データシート1!$A$1:$BT$1,0),0)</f>
        <v>135940</v>
      </c>
      <c r="BK39" s="34">
        <f t="shared" si="3"/>
        <v>253672.15299999999</v>
      </c>
      <c r="BL39" s="36"/>
      <c r="BM39" s="844" t="str">
        <f t="shared" si="4"/>
        <v>32202</v>
      </c>
      <c r="BN39" s="1031" t="str">
        <f t="shared" si="5"/>
        <v>浜田市</v>
      </c>
      <c r="BO39" s="34">
        <f>BE39*VLOOKUP(BO$12,別紙!$B$4:$E$10,MATCH("設備利用率",別紙!$B$4:$E$4,0),0)/100*8760/10^3</f>
        <v>7200.6635943600022</v>
      </c>
      <c r="BP39" s="34">
        <f>BF39*VLOOKUP(BP$12,別紙!$B$4:$E$10,MATCH("設備利用率",別紙!$B$4:$E$4,0),0)/100*8760/10^3</f>
        <v>67585.363991999999</v>
      </c>
      <c r="BQ39" s="34">
        <f>BG39*VLOOKUP(BQ$12,別紙!$B$4:$E$10,MATCH("設備利用率",別紙!$B$4:$E$4,0),0)/100*8760/10^3</f>
        <v>112708.26239999999</v>
      </c>
      <c r="BR39" s="34">
        <f>BH39*VLOOKUP(BR$12,別紙!$B$4:$E$10,MATCH("設備利用率",別紙!$B$4:$E$4,0),0)/100*8760/10^3</f>
        <v>46032.048000000003</v>
      </c>
      <c r="BS39" s="34">
        <f>BI39*VLOOKUP(BS$12,別紙!$B$4:$E$10,MATCH("設備利用率",別紙!$B$4:$E$4,0),0)/100*8760/10^3</f>
        <v>0</v>
      </c>
      <c r="BT39" s="34">
        <f>BJ39*VLOOKUP(BT$12,別紙!$B$4:$E$10,MATCH("設備利用率",別紙!$B$4:$E$4,0),0)/100*8760/10^3</f>
        <v>952667.52</v>
      </c>
      <c r="BU39" s="34">
        <f t="shared" si="6"/>
        <v>1186193.8579863601</v>
      </c>
      <c r="BV39" s="36"/>
      <c r="BW39" s="33" t="str">
        <f t="shared" si="7"/>
        <v>32202</v>
      </c>
      <c r="BX39" s="33" t="str">
        <f t="shared" si="8"/>
        <v>浜田市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430146.12488618027</v>
      </c>
      <c r="BZ39" s="36"/>
      <c r="CA39" s="33" t="str">
        <f t="shared" si="9"/>
        <v>32202</v>
      </c>
      <c r="CB39" s="33" t="str">
        <f t="shared" si="10"/>
        <v>浜田市</v>
      </c>
      <c r="CC39" s="223">
        <f t="shared" si="11"/>
        <v>1.6740040599611001E-2</v>
      </c>
      <c r="CD39" s="223">
        <f t="shared" si="16"/>
        <v>0.15712187110806489</v>
      </c>
      <c r="CE39" s="223">
        <f t="shared" si="17"/>
        <v>0.26202319602396373</v>
      </c>
      <c r="CF39" s="223">
        <f t="shared" si="18"/>
        <v>0.10701490804358731</v>
      </c>
      <c r="CG39" s="223">
        <f t="shared" si="19"/>
        <v>0</v>
      </c>
      <c r="CH39" s="223">
        <f t="shared" si="20"/>
        <v>2.2147532312468994</v>
      </c>
      <c r="CI39" s="223">
        <f t="shared" si="12"/>
        <v>2.7576532470221262</v>
      </c>
      <c r="CK39" s="18" t="str">
        <f t="shared" si="13"/>
        <v>32202</v>
      </c>
      <c r="CL39" s="18" t="str">
        <f t="shared" si="14"/>
        <v>浜田市</v>
      </c>
      <c r="CM39" s="18">
        <f>VLOOKUP($CK39&amp;"_"&amp;$AZ$7,データシート1!$A:$BT,MATCH("ca_太陽光発電（10kW未満）",データシート1!$A$1:$BT$1,0),0)</f>
        <v>1304</v>
      </c>
      <c r="CN39" s="18">
        <f>VLOOKUP($CK39&amp;"_"&amp;$AZ$5,データシート1!$A:$BT,MATCH("ab_家庭",データシート1!$A$1:$BT$1,0),0)</f>
        <v>25567</v>
      </c>
      <c r="CO39" s="223">
        <f t="shared" si="15"/>
        <v>5.100324637227676E-2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12233</v>
      </c>
      <c r="AY40" s="18" t="str">
        <f>IF(IFERROR(比較地域マスタ!$Z33,"")=0,"",IFERROR(比較地域マスタ!$Z33,""))</f>
        <v>富里市</v>
      </c>
      <c r="BC40" s="844" t="str">
        <f t="shared" si="0"/>
        <v>12233</v>
      </c>
      <c r="BD40" s="1031" t="str">
        <f t="shared" si="2"/>
        <v>富里市</v>
      </c>
      <c r="BE40" s="34">
        <f>VLOOKUP($BC40&amp;"_"&amp;$AZ$7,データシート1!$A:$BT,MATCH("cb_"&amp;BE$12,データシート1!$A$1:$BT$1,0),0)</f>
        <v>7123.1999999999944</v>
      </c>
      <c r="BF40" s="34">
        <f>VLOOKUP($BC40&amp;"_"&amp;$AZ$7,データシート1!$A:$BT,MATCH("cb_"&amp;BF$12,データシート1!$A$1:$BT$1,0),0)</f>
        <v>52049.499999999985</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59172.699999999983</v>
      </c>
      <c r="BL40" s="36"/>
      <c r="BM40" s="844" t="str">
        <f t="shared" si="4"/>
        <v>12233</v>
      </c>
      <c r="BN40" s="1031" t="str">
        <f t="shared" si="5"/>
        <v>富里市</v>
      </c>
      <c r="BO40" s="34">
        <f>BE40*VLOOKUP(BO$12,別紙!$B$4:$E$10,MATCH("設備利用率",別紙!$B$4:$E$4,0),0)/100*8760/10^3</f>
        <v>8548.6947839999939</v>
      </c>
      <c r="BP40" s="34">
        <f>BF40*VLOOKUP(BP$12,別紙!$B$4:$E$10,MATCH("設備利用率",別紙!$B$4:$E$4,0),0)/100*8760/10^3</f>
        <v>68848.996619999976</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77397.691403999968</v>
      </c>
      <c r="BV40" s="36"/>
      <c r="BW40" s="33" t="str">
        <f t="shared" si="7"/>
        <v>12233</v>
      </c>
      <c r="BX40" s="33" t="str">
        <f t="shared" si="8"/>
        <v>富里市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265676.93018942053</v>
      </c>
      <c r="BZ40" s="36"/>
      <c r="CA40" s="33" t="str">
        <f t="shared" si="9"/>
        <v>12233</v>
      </c>
      <c r="CB40" s="33" t="str">
        <f t="shared" si="10"/>
        <v>富里市</v>
      </c>
      <c r="CC40" s="223">
        <f t="shared" si="11"/>
        <v>3.2177030869428531E-2</v>
      </c>
      <c r="CD40" s="223">
        <f t="shared" si="16"/>
        <v>0.25914555912292608</v>
      </c>
      <c r="CE40" s="223">
        <f t="shared" si="17"/>
        <v>0</v>
      </c>
      <c r="CF40" s="223">
        <f t="shared" si="18"/>
        <v>0</v>
      </c>
      <c r="CG40" s="223">
        <f t="shared" si="19"/>
        <v>0</v>
      </c>
      <c r="CH40" s="223">
        <f t="shared" si="20"/>
        <v>0</v>
      </c>
      <c r="CI40" s="223">
        <f t="shared" si="12"/>
        <v>0.29132258999235461</v>
      </c>
      <c r="CK40" s="18" t="str">
        <f t="shared" si="13"/>
        <v>12233</v>
      </c>
      <c r="CL40" s="18" t="str">
        <f t="shared" si="14"/>
        <v>富里市</v>
      </c>
      <c r="CM40" s="18">
        <f>VLOOKUP($CK40&amp;"_"&amp;$AZ$7,データシート1!$A:$BT,MATCH("ca_太陽光発電（10kW未満）",データシート1!$A$1:$BT$1,0),0)</f>
        <v>1529</v>
      </c>
      <c r="CN40" s="18">
        <f>VLOOKUP($CK40&amp;"_"&amp;$AZ$5,データシート1!$A:$BT,MATCH("ab_家庭",データシート1!$A$1:$BT$1,0),0)</f>
        <v>24208</v>
      </c>
      <c r="CO40" s="223">
        <f t="shared" si="15"/>
        <v>6.3160938532716454E-2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40231</v>
      </c>
      <c r="AY41" s="18" t="str">
        <f>IF(IFERROR(比較地域マスタ!$Z34,"")=0,"",IFERROR(比較地域マスタ!$Z34,""))</f>
        <v>那珂川市</v>
      </c>
      <c r="BC41" s="844" t="str">
        <f t="shared" si="0"/>
        <v>40231</v>
      </c>
      <c r="BD41" s="1031" t="str">
        <f t="shared" si="2"/>
        <v>那珂川市</v>
      </c>
      <c r="BE41" s="34">
        <f>VLOOKUP($BC41&amp;"_"&amp;$AZ$7,データシート1!$A:$BT,MATCH("cb_"&amp;BE$12,データシート1!$A$1:$BT$1,0),0)</f>
        <v>7224.8900000000085</v>
      </c>
      <c r="BF41" s="34">
        <f>VLOOKUP($BC41&amp;"_"&amp;$AZ$7,データシート1!$A:$BT,MATCH("cb_"&amp;BF$12,データシート1!$A$1:$BT$1,0),0)</f>
        <v>9325.5999999999985</v>
      </c>
      <c r="BG41" s="34">
        <f>VLOOKUP($BC41&amp;"_"&amp;$AZ$7,データシート1!$A:$BT,MATCH("cb_"&amp;BG$12,データシート1!$A$1:$BT$1,0),0)</f>
        <v>0</v>
      </c>
      <c r="BH41" s="34">
        <f>VLOOKUP($BC41&amp;"_"&amp;$AZ$7,データシート1!$A:$BT,MATCH("cb_"&amp;BH$12,データシート1!$A$1:$BT$1,0),0)</f>
        <v>2020</v>
      </c>
      <c r="BI41" s="34">
        <f>VLOOKUP($BC41&amp;"_"&amp;$AZ$7,データシート1!$A:$BT,MATCH("cb_"&amp;BI$12,データシート1!$A$1:$BT$1,0),0)</f>
        <v>0</v>
      </c>
      <c r="BJ41" s="34">
        <f>VLOOKUP($BC41&amp;"_"&amp;$AZ$7,データシート1!$A:$BT,MATCH("cb_"&amp;BJ$12,データシート1!$A$1:$BT$1,0),0)</f>
        <v>0</v>
      </c>
      <c r="BK41" s="34">
        <f t="shared" si="3"/>
        <v>18570.490000000005</v>
      </c>
      <c r="BL41" s="36"/>
      <c r="BM41" s="844" t="str">
        <f t="shared" si="4"/>
        <v>40231</v>
      </c>
      <c r="BN41" s="1031" t="str">
        <f t="shared" si="5"/>
        <v>那珂川市</v>
      </c>
      <c r="BO41" s="34">
        <f>BE41*VLOOKUP(BO$12,別紙!$B$4:$E$10,MATCH("設備利用率",別紙!$B$4:$E$4,0),0)/100*8760/10^3</f>
        <v>8670.7349868000092</v>
      </c>
      <c r="BP41" s="34">
        <f>BF41*VLOOKUP(BP$12,別紙!$B$4:$E$10,MATCH("設備利用率",別紙!$B$4:$E$4,0),0)/100*8760/10^3</f>
        <v>12335.530655999995</v>
      </c>
      <c r="BQ41" s="34">
        <f>BG41*VLOOKUP(BQ$12,別紙!$B$4:$E$10,MATCH("設備利用率",別紙!$B$4:$E$4,0),0)/100*8760/10^3</f>
        <v>0</v>
      </c>
      <c r="BR41" s="34">
        <f>BH41*VLOOKUP(BR$12,別紙!$B$4:$E$10,MATCH("設備利用率",別紙!$B$4:$E$4,0),0)/100*8760/10^3</f>
        <v>10617.12</v>
      </c>
      <c r="BS41" s="34">
        <f>BI41*VLOOKUP(BS$12,別紙!$B$4:$E$10,MATCH("設備利用率",別紙!$B$4:$E$4,0),0)/100*8760/10^3</f>
        <v>0</v>
      </c>
      <c r="BT41" s="34">
        <f>BJ41*VLOOKUP(BT$12,別紙!$B$4:$E$10,MATCH("設備利用率",別紙!$B$4:$E$4,0),0)/100*8760/10^3</f>
        <v>0</v>
      </c>
      <c r="BU41" s="34">
        <f t="shared" si="6"/>
        <v>31623.385642800007</v>
      </c>
      <c r="BV41" s="36"/>
      <c r="BW41" s="33" t="str">
        <f t="shared" si="7"/>
        <v>40231</v>
      </c>
      <c r="BX41" s="33" t="str">
        <f t="shared" si="8"/>
        <v>那珂川市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199590.86496788388</v>
      </c>
      <c r="BZ41" s="36"/>
      <c r="CA41" s="33" t="str">
        <f t="shared" si="9"/>
        <v>40231</v>
      </c>
      <c r="CB41" s="33" t="str">
        <f t="shared" si="10"/>
        <v>那珂川市</v>
      </c>
      <c r="CC41" s="223">
        <f t="shared" si="11"/>
        <v>4.3442544267720942E-2</v>
      </c>
      <c r="CD41" s="223">
        <f t="shared" si="16"/>
        <v>6.1804084360198061E-2</v>
      </c>
      <c r="CE41" s="223">
        <f t="shared" si="17"/>
        <v>0</v>
      </c>
      <c r="CF41" s="223">
        <f t="shared" si="18"/>
        <v>5.3194418500608229E-2</v>
      </c>
      <c r="CG41" s="223">
        <f t="shared" si="19"/>
        <v>0</v>
      </c>
      <c r="CH41" s="223">
        <f t="shared" si="20"/>
        <v>0</v>
      </c>
      <c r="CI41" s="223">
        <f t="shared" si="12"/>
        <v>0.15844104712852725</v>
      </c>
      <c r="CK41" s="18" t="str">
        <f t="shared" si="13"/>
        <v>40231</v>
      </c>
      <c r="CL41" s="18" t="str">
        <f t="shared" si="14"/>
        <v>那珂川市</v>
      </c>
      <c r="CM41" s="18">
        <f>VLOOKUP($CK41&amp;"_"&amp;$AZ$7,データシート1!$A:$BT,MATCH("ca_太陽光発電（10kW未満）",データシート1!$A$1:$BT$1,0),0)</f>
        <v>1587</v>
      </c>
      <c r="CN41" s="18">
        <f>VLOOKUP($CK41&amp;"_"&amp;$AZ$5,データシート1!$A:$BT,MATCH("ab_家庭",データシート1!$A$1:$BT$1,0),0)</f>
        <v>21486</v>
      </c>
      <c r="CO41" s="223">
        <f t="shared" si="15"/>
        <v>7.3862049706785809E-2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36403</v>
      </c>
      <c r="AY72" s="18" t="str">
        <f>IF(IFERROR(比較地域マスタ!$AE7,"")=0,"",IFERROR(比較地域マスタ!$AE7,""))</f>
        <v>藍住町</v>
      </c>
      <c r="AZ72" s="16"/>
      <c r="BA72" s="22">
        <v>1</v>
      </c>
      <c r="BB72" s="22">
        <v>1</v>
      </c>
      <c r="BC72" s="18" t="str">
        <f>AX72</f>
        <v>36403</v>
      </c>
      <c r="BD72" s="18" t="str">
        <f>AY72</f>
        <v>藍住町</v>
      </c>
      <c r="BE72" s="33">
        <f>VLOOKUP(BC72&amp;"_"&amp;$AZ$9,データシート3!A:AB,MATCH("ea_"&amp;"太陽光（建物系）"&amp;"_年間発電",データシート3!$A$1:$AB$1,0),0)/10^3+VLOOKUP(BC72&amp;"_"&amp;$AZ$9,データシート3!A:AB,MATCH("ea_"&amp;"太陽光（土地系）"&amp;"_年間発電",データシート3!$A$1:$AB$1,0),0)/10^3</f>
        <v>243031.31400000001</v>
      </c>
      <c r="BF72" s="33">
        <f>VLOOKUP(BC72&amp;"_"&amp;$AZ$9,データシート3!A:AB,MATCH("ea_"&amp;"風力（陸上）"&amp;"_年間発電",データシート3!$A$1:$AB$1,0),0)/10^3</f>
        <v>0</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243031.31400000001</v>
      </c>
      <c r="BJ72" s="33">
        <f>(VLOOKUP($BC72&amp;"_"&amp;$AZ$8,データシート3!$A:$AN,MATCH("da_合計",データシート3!$A$1:$AN$1,0),0))/10^3</f>
        <v>227919.52299505399</v>
      </c>
      <c r="BK72" s="33">
        <f t="shared" ref="BK72:BK103" si="21">BI72-BJ72</f>
        <v>15111.791004946019</v>
      </c>
      <c r="BL72" s="33">
        <f t="shared" ref="BL72:BL103" si="22">IF(BK72&gt;0,0,BK72)</f>
        <v>0</v>
      </c>
      <c r="BM72" s="33">
        <f t="shared" ref="BM72:BM103" si="23">IF(BK72&gt;0,BK72,0)</f>
        <v>15111.791004946019</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36204</v>
      </c>
      <c r="AY73" s="18" t="str">
        <f>IF(IFERROR(比較地域マスタ!$AE8,"")=0,"",IFERROR(比較地域マスタ!$AE8,""))</f>
        <v>阿南市</v>
      </c>
      <c r="AZ73" s="16"/>
      <c r="BA73" s="22">
        <v>2</v>
      </c>
      <c r="BB73" s="22">
        <v>1</v>
      </c>
      <c r="BC73" s="18" t="str">
        <f t="shared" ref="BC73:BC136" si="24">AX73</f>
        <v>36204</v>
      </c>
      <c r="BD73" s="18" t="str">
        <f t="shared" ref="BD73:BD136" si="25">AY73</f>
        <v>阿南市</v>
      </c>
      <c r="BE73" s="33">
        <f>VLOOKUP(BC73&amp;"_"&amp;$AZ$9,データシート3!A:AB,MATCH("ea_"&amp;"太陽光（建物系）"&amp;"_年間発電",データシート3!$A$1:$AB$1,0),0)/10^3+VLOOKUP(BC73&amp;"_"&amp;$AZ$9,データシート3!A:AB,MATCH("ea_"&amp;"太陽光（土地系）"&amp;"_年間発電",データシート3!$A$1:$AB$1,0),0)/10^3</f>
        <v>2071914.2380000001</v>
      </c>
      <c r="BF73" s="33">
        <f>VLOOKUP(BC73&amp;"_"&amp;$AZ$9,データシート3!A:AB,MATCH("ea_"&amp;"風力（陸上）"&amp;"_年間発電",データシート3!$A$1:$AB$1,0),0)/10^3</f>
        <v>306099.815</v>
      </c>
      <c r="BG73" s="33">
        <f>VLOOKUP(BC73&amp;"_"&amp;$AZ$9,データシート3!A:AB,MATCH("ea_"&amp;"中小水（河川）"&amp;"_年間発電",データシート3!$A$1:$AB$1,0),0)/10^3+VLOOKUP(BC73&amp;"_"&amp;$AZ$9,データシート3!A:AB,MATCH("ea_"&amp;"中小水（農業用水路）"&amp;"_年間発電",データシート3!$A$1:$AB$1,0),0)/10^3</f>
        <v>791.09699999999987</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2378805.1500000004</v>
      </c>
      <c r="BJ73" s="33">
        <f>(VLOOKUP($BC73&amp;"_"&amp;$AZ$8,データシート3!$A:$AN,MATCH("da_合計",データシート3!$A$1:$AN$1,0),0))/10^3</f>
        <v>822286.3962772619</v>
      </c>
      <c r="BK73" s="33">
        <f t="shared" si="21"/>
        <v>1556518.7537227385</v>
      </c>
      <c r="BL73" s="33">
        <f t="shared" si="22"/>
        <v>0</v>
      </c>
      <c r="BM73" s="33">
        <f t="shared" si="23"/>
        <v>1556518.7537227385</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36206</v>
      </c>
      <c r="AY74" s="18" t="str">
        <f>IF(IFERROR(比較地域マスタ!$AE9,"")=0,"",IFERROR(比較地域マスタ!$AE9,""))</f>
        <v>阿波市</v>
      </c>
      <c r="AZ74" s="16"/>
      <c r="BA74" s="22">
        <v>3</v>
      </c>
      <c r="BB74" s="22">
        <v>1</v>
      </c>
      <c r="BC74" s="18" t="str">
        <f t="shared" si="24"/>
        <v>36206</v>
      </c>
      <c r="BD74" s="18" t="str">
        <f t="shared" si="25"/>
        <v>阿波市</v>
      </c>
      <c r="BE74" s="33">
        <f>VLOOKUP(BC74&amp;"_"&amp;$AZ$9,データシート3!A:AB,MATCH("ea_"&amp;"太陽光（建物系）"&amp;"_年間発電",データシート3!$A$1:$AB$1,0),0)/10^3+VLOOKUP(BC74&amp;"_"&amp;$AZ$9,データシート3!A:AB,MATCH("ea_"&amp;"太陽光（土地系）"&amp;"_年間発電",データシート3!$A$1:$AB$1,0),0)/10^3</f>
        <v>1361357.2</v>
      </c>
      <c r="BF74" s="33">
        <f>VLOOKUP(BC74&amp;"_"&amp;$AZ$9,データシート3!A:AB,MATCH("ea_"&amp;"風力（陸上）"&amp;"_年間発電",データシート3!$A$1:$AB$1,0),0)/10^3</f>
        <v>210820.03</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1572177.23</v>
      </c>
      <c r="BJ74" s="33">
        <f>(VLOOKUP($BC74&amp;"_"&amp;$AZ$8,データシート3!$A:$AN,MATCH("da_合計",データシート3!$A$1:$AN$1,0),0))/10^3</f>
        <v>194325.23135430901</v>
      </c>
      <c r="BK74" s="33">
        <f t="shared" si="21"/>
        <v>1377851.998645691</v>
      </c>
      <c r="BL74" s="33">
        <f t="shared" si="22"/>
        <v>0</v>
      </c>
      <c r="BM74" s="33">
        <f t="shared" si="23"/>
        <v>1377851.998645691</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36341</v>
      </c>
      <c r="AY75" s="18" t="str">
        <f>IF(IFERROR(比較地域マスタ!$AE10,"")=0,"",IFERROR(比較地域マスタ!$AE10,""))</f>
        <v>石井町</v>
      </c>
      <c r="AZ75" s="16"/>
      <c r="BA75" s="22">
        <v>4</v>
      </c>
      <c r="BB75" s="22">
        <v>1</v>
      </c>
      <c r="BC75" s="18" t="str">
        <f t="shared" si="24"/>
        <v>36341</v>
      </c>
      <c r="BD75" s="18" t="str">
        <f t="shared" si="25"/>
        <v>石井町</v>
      </c>
      <c r="BE75" s="33">
        <f>VLOOKUP(BC75&amp;"_"&amp;$AZ$9,データシート3!A:AB,MATCH("ea_"&amp;"太陽光（建物系）"&amp;"_年間発電",データシート3!$A$1:$AB$1,0),0)/10^3+VLOOKUP(BC75&amp;"_"&amp;$AZ$9,データシート3!A:AB,MATCH("ea_"&amp;"太陽光（土地系）"&amp;"_年間発電",データシート3!$A$1:$AB$1,0),0)/10^3</f>
        <v>309024.22899999993</v>
      </c>
      <c r="BF75" s="33">
        <f>VLOOKUP(BC75&amp;"_"&amp;$AZ$9,データシート3!A:AB,MATCH("ea_"&amp;"風力（陸上）"&amp;"_年間発電",データシート3!$A$1:$AB$1,0),0)/10^3</f>
        <v>571.58100000000002</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309595.80999999994</v>
      </c>
      <c r="BJ75" s="33">
        <f>(VLOOKUP($BC75&amp;"_"&amp;$AZ$8,データシート3!$A:$AN,MATCH("da_合計",データシート3!$A$1:$AN$1,0),0))/10^3</f>
        <v>143084.64908533767</v>
      </c>
      <c r="BK75" s="33">
        <f t="shared" si="21"/>
        <v>166511.16091466226</v>
      </c>
      <c r="BL75" s="33">
        <f t="shared" si="22"/>
        <v>0</v>
      </c>
      <c r="BM75" s="33">
        <f t="shared" si="23"/>
        <v>166511.16091466226</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36404</v>
      </c>
      <c r="AY76" s="18" t="str">
        <f>IF(IFERROR(比較地域マスタ!$AE11,"")=0,"",IFERROR(比較地域マスタ!$AE11,""))</f>
        <v>板野町</v>
      </c>
      <c r="AZ76" s="16"/>
      <c r="BA76" s="22">
        <v>5</v>
      </c>
      <c r="BB76" s="22">
        <v>1</v>
      </c>
      <c r="BC76" s="18" t="str">
        <f t="shared" si="24"/>
        <v>36404</v>
      </c>
      <c r="BD76" s="18" t="str">
        <f t="shared" si="25"/>
        <v>板野町</v>
      </c>
      <c r="BE76" s="33">
        <f>VLOOKUP(BC76&amp;"_"&amp;$AZ$9,データシート3!A:AB,MATCH("ea_"&amp;"太陽光（建物系）"&amp;"_年間発電",データシート3!$A$1:$AB$1,0),0)/10^3+VLOOKUP(BC76&amp;"_"&amp;$AZ$9,データシート3!A:AB,MATCH("ea_"&amp;"太陽光（土地系）"&amp;"_年間発電",データシート3!$A$1:$AB$1,0),0)/10^3</f>
        <v>202389.446</v>
      </c>
      <c r="BF76" s="33">
        <f>VLOOKUP(BC76&amp;"_"&amp;$AZ$9,データシート3!A:AB,MATCH("ea_"&amp;"風力（陸上）"&amp;"_年間発電",データシート3!$A$1:$AB$1,0),0)/10^3</f>
        <v>46694.00299999999</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249083.44899999999</v>
      </c>
      <c r="BJ76" s="33">
        <f>(VLOOKUP($BC76&amp;"_"&amp;$AZ$8,データシート3!$A:$AN,MATCH("da_合計",データシート3!$A$1:$AN$1,0),0))/10^3</f>
        <v>229938.09623843088</v>
      </c>
      <c r="BK76" s="33">
        <f t="shared" si="21"/>
        <v>19145.352761569113</v>
      </c>
      <c r="BL76" s="33">
        <f t="shared" si="22"/>
        <v>0</v>
      </c>
      <c r="BM76" s="33">
        <f t="shared" si="23"/>
        <v>19145.352761569113</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36388</v>
      </c>
      <c r="AY77" s="18" t="str">
        <f>IF(IFERROR(比較地域マスタ!$AE12,"")=0,"",IFERROR(比較地域マスタ!$AE12,""))</f>
        <v>海陽町</v>
      </c>
      <c r="AZ77" s="16"/>
      <c r="BA77" s="22">
        <v>6</v>
      </c>
      <c r="BB77" s="22">
        <v>1</v>
      </c>
      <c r="BC77" s="18" t="str">
        <f t="shared" si="24"/>
        <v>36388</v>
      </c>
      <c r="BD77" s="18" t="str">
        <f t="shared" si="25"/>
        <v>海陽町</v>
      </c>
      <c r="BE77" s="33">
        <f>VLOOKUP(BC77&amp;"_"&amp;$AZ$9,データシート3!A:AB,MATCH("ea_"&amp;"太陽光（建物系）"&amp;"_年間発電",データシート3!$A$1:$AB$1,0),0)/10^3+VLOOKUP(BC77&amp;"_"&amp;$AZ$9,データシート3!A:AB,MATCH("ea_"&amp;"太陽光（土地系）"&amp;"_年間発電",データシート3!$A$1:$AB$1,0),0)/10^3</f>
        <v>262495.24799999996</v>
      </c>
      <c r="BF77" s="33">
        <f>VLOOKUP(BC77&amp;"_"&amp;$AZ$9,データシート3!A:AB,MATCH("ea_"&amp;"風力（陸上）"&amp;"_年間発電",データシート3!$A$1:$AB$1,0),0)/10^3</f>
        <v>98423.288</v>
      </c>
      <c r="BG77" s="33">
        <f>VLOOKUP(BC77&amp;"_"&amp;$AZ$9,データシート3!A:AB,MATCH("ea_"&amp;"中小水（河川）"&amp;"_年間発電",データシート3!$A$1:$AB$1,0),0)/10^3+VLOOKUP(BC77&amp;"_"&amp;$AZ$9,データシート3!A:AB,MATCH("ea_"&amp;"中小水（農業用水路）"&amp;"_年間発電",データシート3!$A$1:$AB$1,0),0)/10^3</f>
        <v>4129.5450000000001</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365048.08099999995</v>
      </c>
      <c r="BJ77" s="33">
        <f>(VLOOKUP($BC77&amp;"_"&amp;$AZ$8,データシート3!$A:$AN,MATCH("da_合計",データシート3!$A$1:$AN$1,0),0))/10^3</f>
        <v>61473.572594480407</v>
      </c>
      <c r="BK77" s="33">
        <f t="shared" si="21"/>
        <v>303574.50840551953</v>
      </c>
      <c r="BL77" s="33">
        <f t="shared" si="22"/>
        <v>0</v>
      </c>
      <c r="BM77" s="33">
        <f t="shared" si="23"/>
        <v>303574.50840551953</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36301</v>
      </c>
      <c r="AY78" s="18" t="str">
        <f>IF(IFERROR(比較地域マスタ!$AE13,"")=0,"",IFERROR(比較地域マスタ!$AE13,""))</f>
        <v>勝浦町</v>
      </c>
      <c r="AZ78" s="16"/>
      <c r="BA78" s="22">
        <v>7</v>
      </c>
      <c r="BB78" s="22">
        <v>1</v>
      </c>
      <c r="BC78" s="18" t="str">
        <f t="shared" si="24"/>
        <v>36301</v>
      </c>
      <c r="BD78" s="18" t="str">
        <f t="shared" si="25"/>
        <v>勝浦町</v>
      </c>
      <c r="BE78" s="33">
        <f>VLOOKUP(BC78&amp;"_"&amp;$AZ$9,データシート3!A:AB,MATCH("ea_"&amp;"太陽光（建物系）"&amp;"_年間発電",データシート3!$A$1:$AB$1,0),0)/10^3+VLOOKUP(BC78&amp;"_"&amp;$AZ$9,データシート3!A:AB,MATCH("ea_"&amp;"太陽光（土地系）"&amp;"_年間発電",データシート3!$A$1:$AB$1,0),0)/10^3</f>
        <v>149421.72899999999</v>
      </c>
      <c r="BF78" s="33">
        <f>VLOOKUP(BC78&amp;"_"&amp;$AZ$9,データシート3!A:AB,MATCH("ea_"&amp;"風力（陸上）"&amp;"_年間発電",データシート3!$A$1:$AB$1,0),0)/10^3</f>
        <v>225743.889</v>
      </c>
      <c r="BG78" s="33">
        <f>VLOOKUP(BC78&amp;"_"&amp;$AZ$9,データシート3!A:AB,MATCH("ea_"&amp;"中小水（河川）"&amp;"_年間発電",データシート3!$A$1:$AB$1,0),0)/10^3+VLOOKUP(BC78&amp;"_"&amp;$AZ$9,データシート3!A:AB,MATCH("ea_"&amp;"中小水（農業用水路）"&amp;"_年間発電",データシート3!$A$1:$AB$1,0),0)/10^3</f>
        <v>4806.6639999999998</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379972.28200000001</v>
      </c>
      <c r="BJ78" s="33">
        <f>(VLOOKUP($BC78&amp;"_"&amp;$AZ$8,データシート3!$A:$AN,MATCH("da_合計",データシート3!$A$1:$AN$1,0),0))/10^3</f>
        <v>35096.406658057815</v>
      </c>
      <c r="BK78" s="33">
        <f t="shared" si="21"/>
        <v>344875.87534194218</v>
      </c>
      <c r="BL78" s="33">
        <f t="shared" si="22"/>
        <v>0</v>
      </c>
      <c r="BM78" s="33">
        <f t="shared" si="23"/>
        <v>344875.87534194218</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36405</v>
      </c>
      <c r="AY79" s="18" t="str">
        <f>IF(IFERROR(比較地域マスタ!$AE14,"")=0,"",IFERROR(比較地域マスタ!$AE14,""))</f>
        <v>上板町</v>
      </c>
      <c r="AZ79" s="16"/>
      <c r="BA79" s="22">
        <v>8</v>
      </c>
      <c r="BB79" s="22">
        <v>1</v>
      </c>
      <c r="BC79" s="18" t="str">
        <f t="shared" si="24"/>
        <v>36405</v>
      </c>
      <c r="BD79" s="18" t="str">
        <f t="shared" si="25"/>
        <v>上板町</v>
      </c>
      <c r="BE79" s="33">
        <f>VLOOKUP(BC79&amp;"_"&amp;$AZ$9,データシート3!A:AB,MATCH("ea_"&amp;"太陽光（建物系）"&amp;"_年間発電",データシート3!$A$1:$AB$1,0),0)/10^3+VLOOKUP(BC79&amp;"_"&amp;$AZ$9,データシート3!A:AB,MATCH("ea_"&amp;"太陽光（土地系）"&amp;"_年間発電",データシート3!$A$1:$AB$1,0),0)/10^3</f>
        <v>269738.07499999995</v>
      </c>
      <c r="BF79" s="33">
        <f>VLOOKUP(BC79&amp;"_"&amp;$AZ$9,データシート3!A:AB,MATCH("ea_"&amp;"風力（陸上）"&amp;"_年間発電",データシート3!$A$1:$AB$1,0),0)/10^3</f>
        <v>30869.18</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300607.25499999995</v>
      </c>
      <c r="BJ79" s="33">
        <f>(VLOOKUP($BC79&amp;"_"&amp;$AZ$8,データシート3!$A:$AN,MATCH("da_合計",データシート3!$A$1:$AN$1,0),0))/10^3</f>
        <v>56363.068428576007</v>
      </c>
      <c r="BK79" s="33">
        <f t="shared" si="21"/>
        <v>244244.18657142395</v>
      </c>
      <c r="BL79" s="33">
        <f>IF(BK79&gt;0,0,BK79)</f>
        <v>0</v>
      </c>
      <c r="BM79" s="33">
        <f>IF(BK79&gt;0,BK79,0)</f>
        <v>244244.18657142395</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36302</v>
      </c>
      <c r="AY80" s="18" t="str">
        <f>IF(IFERROR(比較地域マスタ!$AE15,"")=0,"",IFERROR(比較地域マスタ!$AE15,""))</f>
        <v>上勝町</v>
      </c>
      <c r="AZ80" s="16"/>
      <c r="BA80" s="22">
        <v>9</v>
      </c>
      <c r="BB80" s="22">
        <v>1</v>
      </c>
      <c r="BC80" s="18" t="str">
        <f t="shared" si="24"/>
        <v>36302</v>
      </c>
      <c r="BD80" s="18" t="str">
        <f t="shared" si="25"/>
        <v>上勝町</v>
      </c>
      <c r="BE80" s="33">
        <f>VLOOKUP(BC80&amp;"_"&amp;$AZ$9,データシート3!A:AB,MATCH("ea_"&amp;"太陽光（建物系）"&amp;"_年間発電",データシート3!$A$1:$AB$1,0),0)/10^3+VLOOKUP(BC80&amp;"_"&amp;$AZ$9,データシート3!A:AB,MATCH("ea_"&amp;"太陽光（土地系）"&amp;"_年間発電",データシート3!$A$1:$AB$1,0),0)/10^3</f>
        <v>54363.259999999995</v>
      </c>
      <c r="BF80" s="33">
        <f>VLOOKUP(BC80&amp;"_"&amp;$AZ$9,データシート3!A:AB,MATCH("ea_"&amp;"風力（陸上）"&amp;"_年間発電",データシート3!$A$1:$AB$1,0),0)/10^3</f>
        <v>339102.98300000001</v>
      </c>
      <c r="BG80" s="33">
        <f>VLOOKUP(BC80&amp;"_"&amp;$AZ$9,データシート3!A:AB,MATCH("ea_"&amp;"中小水（河川）"&amp;"_年間発電",データシート3!$A$1:$AB$1,0),0)/10^3+VLOOKUP(BC80&amp;"_"&amp;$AZ$9,データシート3!A:AB,MATCH("ea_"&amp;"中小水（農業用水路）"&amp;"_年間発電",データシート3!$A$1:$AB$1,0),0)/10^3</f>
        <v>29156.255000000001</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422622.49800000002</v>
      </c>
      <c r="BJ80" s="33">
        <f>(VLOOKUP($BC80&amp;"_"&amp;$AZ$8,データシート3!$A:$AN,MATCH("da_合計",データシート3!$A$1:$AN$1,0),0))/10^3</f>
        <v>7524.1249943113553</v>
      </c>
      <c r="BK80" s="33">
        <f t="shared" si="21"/>
        <v>415098.37300568866</v>
      </c>
      <c r="BL80" s="33">
        <f t="shared" si="22"/>
        <v>0</v>
      </c>
      <c r="BM80" s="33">
        <f t="shared" si="23"/>
        <v>415098.37300568866</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36342</v>
      </c>
      <c r="AY81" s="18" t="str">
        <f>IF(IFERROR(比較地域マスタ!$AE16,"")=0,"",IFERROR(比較地域マスタ!$AE16,""))</f>
        <v>神山町</v>
      </c>
      <c r="AZ81" s="16"/>
      <c r="BA81" s="22">
        <v>10</v>
      </c>
      <c r="BB81" s="22">
        <v>1</v>
      </c>
      <c r="BC81" s="18" t="str">
        <f t="shared" si="24"/>
        <v>36342</v>
      </c>
      <c r="BD81" s="18" t="str">
        <f t="shared" si="25"/>
        <v>神山町</v>
      </c>
      <c r="BE81" s="33">
        <f>VLOOKUP(BC81&amp;"_"&amp;$AZ$9,データシート3!A:AB,MATCH("ea_"&amp;"太陽光（建物系）"&amp;"_年間発電",データシート3!$A$1:$AB$1,0),0)/10^3+VLOOKUP(BC81&amp;"_"&amp;$AZ$9,データシート3!A:AB,MATCH("ea_"&amp;"太陽光（土地系）"&amp;"_年間発電",データシート3!$A$1:$AB$1,0),0)/10^3</f>
        <v>159788.29700000002</v>
      </c>
      <c r="BF81" s="33">
        <f>VLOOKUP(BC81&amp;"_"&amp;$AZ$9,データシート3!A:AB,MATCH("ea_"&amp;"風力（陸上）"&amp;"_年間発電",データシート3!$A$1:$AB$1,0),0)/10^3</f>
        <v>174048.51800000001</v>
      </c>
      <c r="BG81" s="33">
        <f>VLOOKUP(BC81&amp;"_"&amp;$AZ$9,データシート3!A:AB,MATCH("ea_"&amp;"中小水（河川）"&amp;"_年間発電",データシート3!$A$1:$AB$1,0),0)/10^3+VLOOKUP(BC81&amp;"_"&amp;$AZ$9,データシート3!A:AB,MATCH("ea_"&amp;"中小水（農業用水路）"&amp;"_年間発電",データシート3!$A$1:$AB$1,0),0)/10^3</f>
        <v>29475.519</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363312.33400000003</v>
      </c>
      <c r="BJ81" s="33">
        <f>(VLOOKUP($BC81&amp;"_"&amp;$AZ$8,データシート3!$A:$AN,MATCH("da_合計",データシート3!$A$1:$AN$1,0),0))/10^3</f>
        <v>26571.174823555164</v>
      </c>
      <c r="BK81" s="33">
        <f t="shared" si="21"/>
        <v>336741.15917644487</v>
      </c>
      <c r="BL81" s="33">
        <f t="shared" si="22"/>
        <v>0</v>
      </c>
      <c r="BM81" s="33">
        <f t="shared" si="23"/>
        <v>336741.15917644487</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36402</v>
      </c>
      <c r="AY82" s="18" t="str">
        <f>IF(IFERROR(比較地域マスタ!$AE17,"")=0,"",IFERROR(比較地域マスタ!$AE17,""))</f>
        <v>北島町</v>
      </c>
      <c r="AZ82" s="16"/>
      <c r="BA82" s="22">
        <v>11</v>
      </c>
      <c r="BB82" s="22">
        <v>1</v>
      </c>
      <c r="BC82" s="18" t="str">
        <f t="shared" si="24"/>
        <v>36402</v>
      </c>
      <c r="BD82" s="18" t="str">
        <f t="shared" si="25"/>
        <v>北島町</v>
      </c>
      <c r="BE82" s="33">
        <f>VLOOKUP(BC82&amp;"_"&amp;$AZ$9,データシート3!A:AB,MATCH("ea_"&amp;"太陽光（建物系）"&amp;"_年間発電",データシート3!$A$1:$AB$1,0),0)/10^3+VLOOKUP(BC82&amp;"_"&amp;$AZ$9,データシート3!A:AB,MATCH("ea_"&amp;"太陽光（土地系）"&amp;"_年間発電",データシート3!$A$1:$AB$1,0),0)/10^3</f>
        <v>136892.144</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136892.144</v>
      </c>
      <c r="BJ82" s="33">
        <f>(VLOOKUP($BC82&amp;"_"&amp;$AZ$8,データシート3!$A:$AN,MATCH("da_合計",データシート3!$A$1:$AN$1,0),0))/10^3</f>
        <v>160570.05374970334</v>
      </c>
      <c r="BK82" s="33">
        <f t="shared" si="21"/>
        <v>-23677.909749703336</v>
      </c>
      <c r="BL82" s="33">
        <f t="shared" si="22"/>
        <v>-23677.909749703336</v>
      </c>
      <c r="BM82" s="33">
        <f t="shared" si="23"/>
        <v>0</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36203</v>
      </c>
      <c r="AY83" s="18" t="str">
        <f>IF(IFERROR(比較地域マスタ!$AE18,"")=0,"",IFERROR(比較地域マスタ!$AE18,""))</f>
        <v>小松島市</v>
      </c>
      <c r="AZ83" s="16"/>
      <c r="BA83" s="22">
        <v>12</v>
      </c>
      <c r="BB83" s="22">
        <v>1</v>
      </c>
      <c r="BC83" s="18" t="str">
        <f t="shared" si="24"/>
        <v>36203</v>
      </c>
      <c r="BD83" s="18" t="str">
        <f t="shared" si="25"/>
        <v>小松島市</v>
      </c>
      <c r="BE83" s="33">
        <f>VLOOKUP(BC83&amp;"_"&amp;$AZ$9,データシート3!A:AB,MATCH("ea_"&amp;"太陽光（建物系）"&amp;"_年間発電",データシート3!$A$1:$AB$1,0),0)/10^3+VLOOKUP(BC83&amp;"_"&amp;$AZ$9,データシート3!A:AB,MATCH("ea_"&amp;"太陽光（土地系）"&amp;"_年間発電",データシート3!$A$1:$AB$1,0),0)/10^3</f>
        <v>629311.65300000005</v>
      </c>
      <c r="BF83" s="33">
        <f>VLOOKUP(BC83&amp;"_"&amp;$AZ$9,データシート3!A:AB,MATCH("ea_"&amp;"風力（陸上）"&amp;"_年間発電",データシート3!$A$1:$AB$1,0),0)/10^3</f>
        <v>7378.2389999999996</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636689.89199999999</v>
      </c>
      <c r="BJ83" s="33">
        <f>(VLOOKUP($BC83&amp;"_"&amp;$AZ$8,データシート3!$A:$AN,MATCH("da_合計",データシート3!$A$1:$AN$1,0),0))/10^3</f>
        <v>252123.28720050646</v>
      </c>
      <c r="BK83" s="33">
        <f t="shared" si="21"/>
        <v>384566.60479949357</v>
      </c>
      <c r="BL83" s="33">
        <f t="shared" si="22"/>
        <v>0</v>
      </c>
      <c r="BM83" s="33">
        <f t="shared" si="23"/>
        <v>384566.60479949357</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36321</v>
      </c>
      <c r="AY84" s="18" t="str">
        <f>IF(IFERROR(比較地域マスタ!$AE19,"")=0,"",IFERROR(比較地域マスタ!$AE19,""))</f>
        <v>佐那河内村</v>
      </c>
      <c r="AZ84" s="16"/>
      <c r="BA84" s="22">
        <v>13</v>
      </c>
      <c r="BB84" s="22">
        <v>1</v>
      </c>
      <c r="BC84" s="18" t="str">
        <f t="shared" si="24"/>
        <v>36321</v>
      </c>
      <c r="BD84" s="18" t="str">
        <f t="shared" si="25"/>
        <v>佐那河内村</v>
      </c>
      <c r="BE84" s="33">
        <f>VLOOKUP(BC84&amp;"_"&amp;$AZ$9,データシート3!A:AB,MATCH("ea_"&amp;"太陽光（建物系）"&amp;"_年間発電",データシート3!$A$1:$AB$1,0),0)/10^3+VLOOKUP(BC84&amp;"_"&amp;$AZ$9,データシート3!A:AB,MATCH("ea_"&amp;"太陽光（土地系）"&amp;"_年間発電",データシート3!$A$1:$AB$1,0),0)/10^3</f>
        <v>100115.65000000001</v>
      </c>
      <c r="BF84" s="33">
        <f>VLOOKUP(BC84&amp;"_"&amp;$AZ$9,データシート3!A:AB,MATCH("ea_"&amp;"風力（陸上）"&amp;"_年間発電",データシート3!$A$1:$AB$1,0),0)/10^3</f>
        <v>175779.08600000001</v>
      </c>
      <c r="BG84" s="33">
        <f>VLOOKUP(BC84&amp;"_"&amp;$AZ$9,データシート3!A:AB,MATCH("ea_"&amp;"中小水（河川）"&amp;"_年間発電",データシート3!$A$1:$AB$1,0),0)/10^3+VLOOKUP(BC84&amp;"_"&amp;$AZ$9,データシート3!A:AB,MATCH("ea_"&amp;"中小水（農業用水路）"&amp;"_年間発電",データシート3!$A$1:$AB$1,0),0)/10^3</f>
        <v>5108.1670000000013</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281002.90300000005</v>
      </c>
      <c r="BJ84" s="33">
        <f>(VLOOKUP($BC84&amp;"_"&amp;$AZ$8,データシート3!$A:$AN,MATCH("da_合計",データシート3!$A$1:$AN$1,0),0))/10^3</f>
        <v>9348.5702418259752</v>
      </c>
      <c r="BK84" s="33">
        <f t="shared" si="21"/>
        <v>271654.33275817405</v>
      </c>
      <c r="BL84" s="33">
        <f t="shared" si="22"/>
        <v>0</v>
      </c>
      <c r="BM84" s="33">
        <f t="shared" si="23"/>
        <v>271654.33275817405</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36468</v>
      </c>
      <c r="AY85" s="18" t="str">
        <f>IF(IFERROR(比較地域マスタ!$AE20,"")=0,"",IFERROR(比較地域マスタ!$AE20,""))</f>
        <v>つるぎ町</v>
      </c>
      <c r="AZ85" s="16"/>
      <c r="BA85" s="22">
        <v>14</v>
      </c>
      <c r="BB85" s="22">
        <v>1</v>
      </c>
      <c r="BC85" s="18" t="str">
        <f t="shared" si="24"/>
        <v>36468</v>
      </c>
      <c r="BD85" s="18" t="str">
        <f t="shared" si="25"/>
        <v>つるぎ町</v>
      </c>
      <c r="BE85" s="33">
        <f>VLOOKUP(BC85&amp;"_"&amp;$AZ$9,データシート3!A:AB,MATCH("ea_"&amp;"太陽光（建物系）"&amp;"_年間発電",データシート3!$A$1:$AB$1,0),0)/10^3+VLOOKUP(BC85&amp;"_"&amp;$AZ$9,データシート3!A:AB,MATCH("ea_"&amp;"太陽光（土地系）"&amp;"_年間発電",データシート3!$A$1:$AB$1,0),0)/10^3</f>
        <v>190327.03300000002</v>
      </c>
      <c r="BF85" s="33">
        <f>VLOOKUP(BC85&amp;"_"&amp;$AZ$9,データシート3!A:AB,MATCH("ea_"&amp;"風力（陸上）"&amp;"_年間発電",データシート3!$A$1:$AB$1,0),0)/10^3</f>
        <v>87058.517999999982</v>
      </c>
      <c r="BG85" s="33">
        <f>VLOOKUP(BC85&amp;"_"&amp;$AZ$9,データシート3!A:AB,MATCH("ea_"&amp;"中小水（河川）"&amp;"_年間発電",データシート3!$A$1:$AB$1,0),0)/10^3+VLOOKUP(BC85&amp;"_"&amp;$AZ$9,データシート3!A:AB,MATCH("ea_"&amp;"中小水（農業用水路）"&amp;"_年間発電",データシート3!$A$1:$AB$1,0),0)/10^3</f>
        <v>39948.165000000001</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317333.71599999996</v>
      </c>
      <c r="BJ85" s="33">
        <f>(VLOOKUP($BC85&amp;"_"&amp;$AZ$8,データシート3!$A:$AN,MATCH("da_合計",データシート3!$A$1:$AN$1,0),0))/10^3</f>
        <v>74108.021461145821</v>
      </c>
      <c r="BK85" s="33">
        <f t="shared" si="21"/>
        <v>243225.69453885412</v>
      </c>
      <c r="BL85" s="33">
        <f t="shared" si="22"/>
        <v>0</v>
      </c>
      <c r="BM85" s="33">
        <f t="shared" si="23"/>
        <v>243225.69453885412</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36201</v>
      </c>
      <c r="AY86" s="18" t="str">
        <f>IF(IFERROR(比較地域マスタ!$AE21,"")=0,"",IFERROR(比較地域マスタ!$AE21,""))</f>
        <v>徳島市</v>
      </c>
      <c r="AZ86" s="16"/>
      <c r="BA86" s="22">
        <v>15</v>
      </c>
      <c r="BB86" s="22">
        <v>1</v>
      </c>
      <c r="BC86" s="18" t="str">
        <f t="shared" si="24"/>
        <v>36201</v>
      </c>
      <c r="BD86" s="18" t="str">
        <f t="shared" si="25"/>
        <v>徳島市</v>
      </c>
      <c r="BE86" s="33">
        <f>VLOOKUP(BC86&amp;"_"&amp;$AZ$9,データシート3!A:AB,MATCH("ea_"&amp;"太陽光（建物系）"&amp;"_年間発電",データシート3!$A$1:$AB$1,0),0)/10^3+VLOOKUP(BC86&amp;"_"&amp;$AZ$9,データシート3!A:AB,MATCH("ea_"&amp;"太陽光（土地系）"&amp;"_年間発電",データシート3!$A$1:$AB$1,0),0)/10^3</f>
        <v>1709693.3219999999</v>
      </c>
      <c r="BF86" s="33">
        <f>VLOOKUP(BC86&amp;"_"&amp;$AZ$9,データシート3!A:AB,MATCH("ea_"&amp;"風力（陸上）"&amp;"_年間発電",データシート3!$A$1:$AB$1,0),0)/10^3</f>
        <v>37445.099000000002</v>
      </c>
      <c r="BG86" s="33">
        <f>VLOOKUP(BC86&amp;"_"&amp;$AZ$9,データシート3!A:AB,MATCH("ea_"&amp;"中小水（河川）"&amp;"_年間発電",データシート3!$A$1:$AB$1,0),0)/10^3+VLOOKUP(BC86&amp;"_"&amp;$AZ$9,データシート3!A:AB,MATCH("ea_"&amp;"中小水（農業用水路）"&amp;"_年間発電",データシート3!$A$1:$AB$1,0),0)/10^3</f>
        <v>196.768</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1747335.1889999998</v>
      </c>
      <c r="BJ86" s="33">
        <f>(VLOOKUP($BC86&amp;"_"&amp;$AZ$8,データシート3!$A:$AN,MATCH("da_合計",データシート3!$A$1:$AN$1,0),0))/10^3</f>
        <v>1949670.1459209877</v>
      </c>
      <c r="BK86" s="33">
        <f t="shared" si="21"/>
        <v>-202334.95692098793</v>
      </c>
      <c r="BL86" s="33">
        <f t="shared" si="22"/>
        <v>-202334.95692098793</v>
      </c>
      <c r="BM86" s="33">
        <f t="shared" si="23"/>
        <v>0</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36368</v>
      </c>
      <c r="AY87" s="18" t="str">
        <f>IF(IFERROR(比較地域マスタ!$AE22,"")=0,"",IFERROR(比較地域マスタ!$AE22,""))</f>
        <v>那賀町</v>
      </c>
      <c r="AZ87" s="16"/>
      <c r="BA87" s="22">
        <v>16</v>
      </c>
      <c r="BB87" s="22">
        <v>1</v>
      </c>
      <c r="BC87" s="18" t="str">
        <f t="shared" si="24"/>
        <v>36368</v>
      </c>
      <c r="BD87" s="18" t="str">
        <f t="shared" si="25"/>
        <v>那賀町</v>
      </c>
      <c r="BE87" s="33">
        <f>VLOOKUP(BC87&amp;"_"&amp;$AZ$9,データシート3!A:AB,MATCH("ea_"&amp;"太陽光（建物系）"&amp;"_年間発電",データシート3!$A$1:$AB$1,0),0)/10^3+VLOOKUP(BC87&amp;"_"&amp;$AZ$9,データシート3!A:AB,MATCH("ea_"&amp;"太陽光（土地系）"&amp;"_年間発電",データシート3!$A$1:$AB$1,0),0)/10^3</f>
        <v>246687.20199999999</v>
      </c>
      <c r="BF87" s="33">
        <f>VLOOKUP(BC87&amp;"_"&amp;$AZ$9,データシート3!A:AB,MATCH("ea_"&amp;"風力（陸上）"&amp;"_年間発電",データシート3!$A$1:$AB$1,0),0)/10^3</f>
        <v>515233.19799999997</v>
      </c>
      <c r="BG87" s="33">
        <f>VLOOKUP(BC87&amp;"_"&amp;$AZ$9,データシート3!A:AB,MATCH("ea_"&amp;"中小水（河川）"&amp;"_年間発電",データシート3!$A$1:$AB$1,0),0)/10^3+VLOOKUP(BC87&amp;"_"&amp;$AZ$9,データシート3!A:AB,MATCH("ea_"&amp;"中小水（農業用水路）"&amp;"_年間発電",データシート3!$A$1:$AB$1,0),0)/10^3</f>
        <v>80874.929000000018</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842795.32899999991</v>
      </c>
      <c r="BJ87" s="33">
        <f>(VLOOKUP($BC87&amp;"_"&amp;$AZ$8,データシート3!$A:$AN,MATCH("da_合計",データシート3!$A$1:$AN$1,0),0))/10^3</f>
        <v>109641.23308820765</v>
      </c>
      <c r="BK87" s="33">
        <f t="shared" si="21"/>
        <v>733154.09591179225</v>
      </c>
      <c r="BL87" s="33">
        <f t="shared" si="22"/>
        <v>0</v>
      </c>
      <c r="BM87" s="33">
        <f t="shared" si="23"/>
        <v>733154.09591179225</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36202</v>
      </c>
      <c r="AY88" s="18" t="str">
        <f>IF(IFERROR(比較地域マスタ!$AE23,"")=0,"",IFERROR(比較地域マスタ!$AE23,""))</f>
        <v>鳴門市</v>
      </c>
      <c r="AZ88" s="16"/>
      <c r="BA88" s="22">
        <v>17</v>
      </c>
      <c r="BB88" s="22">
        <v>1</v>
      </c>
      <c r="BC88" s="18" t="str">
        <f t="shared" si="24"/>
        <v>36202</v>
      </c>
      <c r="BD88" s="18" t="str">
        <f t="shared" si="25"/>
        <v>鳴門市</v>
      </c>
      <c r="BE88" s="33">
        <f>VLOOKUP(BC88&amp;"_"&amp;$AZ$9,データシート3!A:AB,MATCH("ea_"&amp;"太陽光（建物系）"&amp;"_年間発電",データシート3!$A$1:$AB$1,0),0)/10^3+VLOOKUP(BC88&amp;"_"&amp;$AZ$9,データシート3!A:AB,MATCH("ea_"&amp;"太陽光（土地系）"&amp;"_年間発電",データシート3!$A$1:$AB$1,0),0)/10^3</f>
        <v>697810.16599999997</v>
      </c>
      <c r="BF88" s="33">
        <f>VLOOKUP(BC88&amp;"_"&amp;$AZ$9,データシート3!A:AB,MATCH("ea_"&amp;"風力（陸上）"&amp;"_年間発電",データシート3!$A$1:$AB$1,0),0)/10^3</f>
        <v>210225.245</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908035.41099999996</v>
      </c>
      <c r="BJ88" s="33">
        <f>(VLOOKUP($BC88&amp;"_"&amp;$AZ$8,データシート3!$A:$AN,MATCH("da_合計",データシート3!$A$1:$AN$1,0),0))/10^3</f>
        <v>479642.50613917469</v>
      </c>
      <c r="BK88" s="33">
        <f t="shared" si="21"/>
        <v>428392.90486082528</v>
      </c>
      <c r="BL88" s="33">
        <f t="shared" si="22"/>
        <v>0</v>
      </c>
      <c r="BM88" s="33">
        <f t="shared" si="23"/>
        <v>428392.90486082528</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36489</v>
      </c>
      <c r="AY89" s="18" t="str">
        <f>IF(IFERROR(比較地域マスタ!$AE24,"")=0,"",IFERROR(比較地域マスタ!$AE24,""))</f>
        <v>東みよし町</v>
      </c>
      <c r="AZ89" s="16"/>
      <c r="BA89" s="22">
        <v>18</v>
      </c>
      <c r="BB89" s="22">
        <v>1</v>
      </c>
      <c r="BC89" s="18" t="str">
        <f t="shared" si="24"/>
        <v>36489</v>
      </c>
      <c r="BD89" s="18" t="str">
        <f t="shared" si="25"/>
        <v>東みよし町</v>
      </c>
      <c r="BE89" s="33">
        <f>VLOOKUP(BC89&amp;"_"&amp;$AZ$9,データシート3!A:AB,MATCH("ea_"&amp;"太陽光（建物系）"&amp;"_年間発電",データシート3!$A$1:$AB$1,0),0)/10^3+VLOOKUP(BC89&amp;"_"&amp;$AZ$9,データシート3!A:AB,MATCH("ea_"&amp;"太陽光（土地系）"&amp;"_年間発電",データシート3!$A$1:$AB$1,0),0)/10^3</f>
        <v>247787.23500000004</v>
      </c>
      <c r="BF89" s="33">
        <f>VLOOKUP(BC89&amp;"_"&amp;$AZ$9,データシート3!A:AB,MATCH("ea_"&amp;"風力（陸上）"&amp;"_年間発電",データシート3!$A$1:$AB$1,0),0)/10^3</f>
        <v>194645.79399999999</v>
      </c>
      <c r="BG89" s="33">
        <f>VLOOKUP(BC89&amp;"_"&amp;$AZ$9,データシート3!A:AB,MATCH("ea_"&amp;"中小水（河川）"&amp;"_年間発電",データシート3!$A$1:$AB$1,0),0)/10^3+VLOOKUP(BC89&amp;"_"&amp;$AZ$9,データシート3!A:AB,MATCH("ea_"&amp;"中小水（農業用水路）"&amp;"_年間発電",データシート3!$A$1:$AB$1,0),0)/10^3</f>
        <v>12358.763000000003</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454791.79200000002</v>
      </c>
      <c r="BJ89" s="33">
        <f>(VLOOKUP($BC89&amp;"_"&amp;$AZ$8,データシート3!$A:$AN,MATCH("da_合計",データシート3!$A$1:$AN$1,0),0))/10^3</f>
        <v>69505.227801312896</v>
      </c>
      <c r="BK89" s="33">
        <f t="shared" si="21"/>
        <v>385286.56419868709</v>
      </c>
      <c r="BL89" s="33">
        <f t="shared" si="22"/>
        <v>0</v>
      </c>
      <c r="BM89" s="33">
        <f t="shared" si="23"/>
        <v>385286.56419868709</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36401</v>
      </c>
      <c r="AY90" s="18" t="str">
        <f>IF(IFERROR(比較地域マスタ!$AE25,"")=0,"",IFERROR(比較地域マスタ!$AE25,""))</f>
        <v>松茂町</v>
      </c>
      <c r="AZ90" s="16"/>
      <c r="BA90" s="22">
        <v>19</v>
      </c>
      <c r="BB90" s="22">
        <v>1</v>
      </c>
      <c r="BC90" s="18" t="str">
        <f t="shared" si="24"/>
        <v>36401</v>
      </c>
      <c r="BD90" s="18" t="str">
        <f t="shared" si="25"/>
        <v>松茂町</v>
      </c>
      <c r="BE90" s="33">
        <f>VLOOKUP(BC90&amp;"_"&amp;$AZ$9,データシート3!A:AB,MATCH("ea_"&amp;"太陽光（建物系）"&amp;"_年間発電",データシート3!$A$1:$AB$1,0),0)/10^3+VLOOKUP(BC90&amp;"_"&amp;$AZ$9,データシート3!A:AB,MATCH("ea_"&amp;"太陽光（土地系）"&amp;"_年間発電",データシート3!$A$1:$AB$1,0),0)/10^3</f>
        <v>130352.81099999999</v>
      </c>
      <c r="BF90" s="33">
        <f>VLOOKUP(BC90&amp;"_"&amp;$AZ$9,データシート3!A:AB,MATCH("ea_"&amp;"風力（陸上）"&amp;"_年間発電",データシート3!$A$1:$AB$1,0),0)/10^3</f>
        <v>0</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130352.81099999999</v>
      </c>
      <c r="BJ90" s="33">
        <f>(VLOOKUP($BC90&amp;"_"&amp;$AZ$8,データシート3!$A:$AN,MATCH("da_合計",データシート3!$A$1:$AN$1,0),0))/10^3</f>
        <v>219412.20288180179</v>
      </c>
      <c r="BK90" s="33">
        <f t="shared" si="21"/>
        <v>-89059.391881801799</v>
      </c>
      <c r="BL90" s="33">
        <f t="shared" si="22"/>
        <v>-89059.391881801799</v>
      </c>
      <c r="BM90" s="33">
        <f t="shared" si="23"/>
        <v>0</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36387</v>
      </c>
      <c r="AY91" s="18" t="str">
        <f>IF(IFERROR(比較地域マスタ!$AE26,"")=0,"",IFERROR(比較地域マスタ!$AE26,""))</f>
        <v>美波町</v>
      </c>
      <c r="BA91" s="22">
        <v>20</v>
      </c>
      <c r="BB91" s="22">
        <v>1</v>
      </c>
      <c r="BC91" s="18" t="str">
        <f t="shared" si="24"/>
        <v>36387</v>
      </c>
      <c r="BD91" s="18" t="str">
        <f t="shared" si="25"/>
        <v>美波町</v>
      </c>
      <c r="BE91" s="33">
        <f>VLOOKUP(BC91&amp;"_"&amp;$AZ$9,データシート3!A:AB,MATCH("ea_"&amp;"太陽光（建物系）"&amp;"_年間発電",データシート3!$A$1:$AB$1,0),0)/10^3+VLOOKUP(BC91&amp;"_"&amp;$AZ$9,データシート3!A:AB,MATCH("ea_"&amp;"太陽光（土地系）"&amp;"_年間発電",データシート3!$A$1:$AB$1,0),0)/10^3</f>
        <v>161721.61800000002</v>
      </c>
      <c r="BF91" s="33">
        <f>VLOOKUP(BC91&amp;"_"&amp;$AZ$9,データシート3!A:AB,MATCH("ea_"&amp;"風力（陸上）"&amp;"_年間発電",データシート3!$A$1:$AB$1,0),0)/10^3</f>
        <v>104497.30100000001</v>
      </c>
      <c r="BG91" s="33">
        <f>VLOOKUP(BC91&amp;"_"&amp;$AZ$9,データシート3!A:AB,MATCH("ea_"&amp;"中小水（河川）"&amp;"_年間発電",データシート3!$A$1:$AB$1,0),0)/10^3+VLOOKUP(BC91&amp;"_"&amp;$AZ$9,データシート3!A:AB,MATCH("ea_"&amp;"中小水（農業用水路）"&amp;"_年間発電",データシート3!$A$1:$AB$1,0),0)/10^3</f>
        <v>303.625</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266522.54399999999</v>
      </c>
      <c r="BJ91" s="33">
        <f>(VLOOKUP($BC91&amp;"_"&amp;$AZ$8,データシート3!$A:$AN,MATCH("da_合計",データシート3!$A$1:$AN$1,0),0))/10^3</f>
        <v>34900.624782988147</v>
      </c>
      <c r="BK91" s="33">
        <f t="shared" si="21"/>
        <v>231621.91921701183</v>
      </c>
      <c r="BL91" s="33">
        <f t="shared" si="22"/>
        <v>0</v>
      </c>
      <c r="BM91" s="33">
        <f t="shared" si="23"/>
        <v>231621.91921701183</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36207</v>
      </c>
      <c r="AY92" s="18" t="str">
        <f>IF(IFERROR(比較地域マスタ!$AE27,"")=0,"",IFERROR(比較地域マスタ!$AE27,""))</f>
        <v>美馬市</v>
      </c>
      <c r="AZ92" s="16"/>
      <c r="BA92" s="22">
        <v>21</v>
      </c>
      <c r="BB92" s="22">
        <v>1</v>
      </c>
      <c r="BC92" s="18" t="str">
        <f t="shared" si="24"/>
        <v>36207</v>
      </c>
      <c r="BD92" s="18" t="str">
        <f t="shared" si="25"/>
        <v>美馬市</v>
      </c>
      <c r="BE92" s="33">
        <f>VLOOKUP(BC92&amp;"_"&amp;$AZ$9,データシート3!A:AB,MATCH("ea_"&amp;"太陽光（建物系）"&amp;"_年間発電",データシート3!$A$1:$AB$1,0),0)/10^3+VLOOKUP(BC92&amp;"_"&amp;$AZ$9,データシート3!A:AB,MATCH("ea_"&amp;"太陽光（土地系）"&amp;"_年間発電",データシート3!$A$1:$AB$1,0),0)/10^3</f>
        <v>627105.01799999992</v>
      </c>
      <c r="BF92" s="33">
        <f>VLOOKUP(BC92&amp;"_"&amp;$AZ$9,データシート3!A:AB,MATCH("ea_"&amp;"風力（陸上）"&amp;"_年間発電",データシート3!$A$1:$AB$1,0),0)/10^3</f>
        <v>206434.652</v>
      </c>
      <c r="BG92" s="33">
        <f>VLOOKUP(BC92&amp;"_"&amp;$AZ$9,データシート3!A:AB,MATCH("ea_"&amp;"中小水（河川）"&amp;"_年間発電",データシート3!$A$1:$AB$1,0),0)/10^3+VLOOKUP(BC92&amp;"_"&amp;$AZ$9,データシート3!A:AB,MATCH("ea_"&amp;"中小水（農業用水路）"&amp;"_年間発電",データシート3!$A$1:$AB$1,0),0)/10^3</f>
        <v>68232.066000000006</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901771.73599999992</v>
      </c>
      <c r="BJ92" s="33">
        <f>(VLOOKUP($BC92&amp;"_"&amp;$AZ$8,データシート3!$A:$AN,MATCH("da_合計",データシート3!$A$1:$AN$1,0),0))/10^3</f>
        <v>169539.94623567534</v>
      </c>
      <c r="BK92" s="33">
        <f>BI92-BJ92</f>
        <v>732231.78976432455</v>
      </c>
      <c r="BL92" s="33">
        <f t="shared" si="22"/>
        <v>0</v>
      </c>
      <c r="BM92" s="33">
        <f t="shared" si="23"/>
        <v>732231.78976432455</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36208</v>
      </c>
      <c r="AY93" s="18" t="str">
        <f>IF(IFERROR(比較地域マスタ!$AE28,"")=0,"",IFERROR(比較地域マスタ!$AE28,""))</f>
        <v>三好市</v>
      </c>
      <c r="AZ93" s="16"/>
      <c r="BA93" s="22">
        <v>22</v>
      </c>
      <c r="BB93" s="22">
        <v>1</v>
      </c>
      <c r="BC93" s="18" t="str">
        <f t="shared" si="24"/>
        <v>36208</v>
      </c>
      <c r="BD93" s="18" t="str">
        <f t="shared" si="25"/>
        <v>三好市</v>
      </c>
      <c r="BE93" s="33">
        <f>VLOOKUP(BC93&amp;"_"&amp;$AZ$9,データシート3!A:AB,MATCH("ea_"&amp;"太陽光（建物系）"&amp;"_年間発電",データシート3!$A$1:$AB$1,0),0)/10^3+VLOOKUP(BC93&amp;"_"&amp;$AZ$9,データシート3!A:AB,MATCH("ea_"&amp;"太陽光（土地系）"&amp;"_年間発電",データシート3!$A$1:$AB$1,0),0)/10^3</f>
        <v>456088.92200000002</v>
      </c>
      <c r="BF93" s="33">
        <f>VLOOKUP(BC93&amp;"_"&amp;$AZ$9,データシート3!A:AB,MATCH("ea_"&amp;"風力（陸上）"&amp;"_年間発電",データシート3!$A$1:$AB$1,0),0)/10^3</f>
        <v>704701.97199999995</v>
      </c>
      <c r="BG93" s="33">
        <f>VLOOKUP(BC93&amp;"_"&amp;$AZ$9,データシート3!A:AB,MATCH("ea_"&amp;"中小水（河川）"&amp;"_年間発電",データシート3!$A$1:$AB$1,0),0)/10^3+VLOOKUP(BC93&amp;"_"&amp;$AZ$9,データシート3!A:AB,MATCH("ea_"&amp;"中小水（農業用水路）"&amp;"_年間発電",データシート3!$A$1:$AB$1,0),0)/10^3</f>
        <v>197017.03599999999</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1357807.93</v>
      </c>
      <c r="BJ93" s="33">
        <f>(VLOOKUP($BC93&amp;"_"&amp;$AZ$8,データシート3!$A:$AN,MATCH("da_合計",データシート3!$A$1:$AN$1,0),0))/10^3</f>
        <v>156101.28218239098</v>
      </c>
      <c r="BK93" s="33">
        <f t="shared" si="21"/>
        <v>1201706.6478176089</v>
      </c>
      <c r="BL93" s="33">
        <f t="shared" si="22"/>
        <v>0</v>
      </c>
      <c r="BM93" s="33">
        <f t="shared" si="23"/>
        <v>1201706.6478176089</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36383</v>
      </c>
      <c r="AY94" s="18" t="str">
        <f>IF(IFERROR(比較地域マスタ!$AE29,"")=0,"",IFERROR(比較地域マスタ!$AE29,""))</f>
        <v>牟岐町</v>
      </c>
      <c r="AZ94" s="16"/>
      <c r="BA94" s="22">
        <v>23</v>
      </c>
      <c r="BB94" s="22">
        <v>1</v>
      </c>
      <c r="BC94" s="18" t="str">
        <f t="shared" si="24"/>
        <v>36383</v>
      </c>
      <c r="BD94" s="18" t="str">
        <f t="shared" si="25"/>
        <v>牟岐町</v>
      </c>
      <c r="BE94" s="33">
        <f>VLOOKUP(BC94&amp;"_"&amp;$AZ$9,データシート3!A:AB,MATCH("ea_"&amp;"太陽光（建物系）"&amp;"_年間発電",データシート3!$A$1:$AB$1,0),0)/10^3+VLOOKUP(BC94&amp;"_"&amp;$AZ$9,データシート3!A:AB,MATCH("ea_"&amp;"太陽光（土地系）"&amp;"_年間発電",データシート3!$A$1:$AB$1,0),0)/10^3</f>
        <v>84510.861000000004</v>
      </c>
      <c r="BF94" s="33">
        <f>VLOOKUP(BC94&amp;"_"&amp;$AZ$9,データシート3!A:AB,MATCH("ea_"&amp;"風力（陸上）"&amp;"_年間発電",データシート3!$A$1:$AB$1,0),0)/10^3</f>
        <v>20751.579000000005</v>
      </c>
      <c r="BG94" s="33">
        <f>VLOOKUP(BC94&amp;"_"&amp;$AZ$9,データシート3!A:AB,MATCH("ea_"&amp;"中小水（河川）"&amp;"_年間発電",データシート3!$A$1:$AB$1,0),0)/10^3+VLOOKUP(BC94&amp;"_"&amp;$AZ$9,データシート3!A:AB,MATCH("ea_"&amp;"中小水（農業用水路）"&amp;"_年間発電",データシート3!$A$1:$AB$1,0),0)/10^3</f>
        <v>471.50799999999998</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105733.948</v>
      </c>
      <c r="BJ94" s="33">
        <f>(VLOOKUP($BC94&amp;"_"&amp;$AZ$8,データシート3!$A:$AN,MATCH("da_合計",データシート3!$A$1:$AN$1,0),0))/10^3</f>
        <v>21365.825466166818</v>
      </c>
      <c r="BK94" s="33">
        <f t="shared" si="21"/>
        <v>84368.122533833186</v>
      </c>
      <c r="BL94" s="33">
        <f t="shared" si="22"/>
        <v>0</v>
      </c>
      <c r="BM94" s="33">
        <f t="shared" si="23"/>
        <v>84368.122533833186</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36205</v>
      </c>
      <c r="AY95" s="18" t="str">
        <f>IF(IFERROR(比較地域マスタ!$AE30,"")=0,"",IFERROR(比較地域マスタ!$AE30,""))</f>
        <v>吉野川市</v>
      </c>
      <c r="AZ95" s="16"/>
      <c r="BA95" s="22">
        <v>24</v>
      </c>
      <c r="BB95" s="22">
        <v>1</v>
      </c>
      <c r="BC95" s="18" t="str">
        <f t="shared" si="24"/>
        <v>36205</v>
      </c>
      <c r="BD95" s="18" t="str">
        <f t="shared" si="25"/>
        <v>吉野川市</v>
      </c>
      <c r="BE95" s="33">
        <f>VLOOKUP(BC95&amp;"_"&amp;$AZ$9,データシート3!A:AB,MATCH("ea_"&amp;"太陽光（建物系）"&amp;"_年間発電",データシート3!$A$1:$AB$1,0),0)/10^3+VLOOKUP(BC95&amp;"_"&amp;$AZ$9,データシート3!A:AB,MATCH("ea_"&amp;"太陽光（土地系）"&amp;"_年間発電",データシート3!$A$1:$AB$1,0),0)/10^3</f>
        <v>567946.63099999994</v>
      </c>
      <c r="BF95" s="33">
        <f>VLOOKUP(BC95&amp;"_"&amp;$AZ$9,データシート3!A:AB,MATCH("ea_"&amp;"風力（陸上）"&amp;"_年間発電",データシート3!$A$1:$AB$1,0),0)/10^3</f>
        <v>187849.522</v>
      </c>
      <c r="BG95" s="33">
        <f>VLOOKUP(BC95&amp;"_"&amp;$AZ$9,データシート3!A:AB,MATCH("ea_"&amp;"中小水（河川）"&amp;"_年間発電",データシート3!$A$1:$AB$1,0),0)/10^3+VLOOKUP(BC95&amp;"_"&amp;$AZ$9,データシート3!A:AB,MATCH("ea_"&amp;"中小水（農業用水路）"&amp;"_年間発電",データシート3!$A$1:$AB$1,0),0)/10^3</f>
        <v>15498.328</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771294.48099999991</v>
      </c>
      <c r="BJ95" s="33">
        <f>(VLOOKUP($BC95&amp;"_"&amp;$AZ$8,データシート3!$A:$AN,MATCH("da_合計",データシート3!$A$1:$AN$1,0),0))/10^3</f>
        <v>233229.1511059624</v>
      </c>
      <c r="BK95" s="33">
        <f t="shared" si="21"/>
        <v>538065.32989403745</v>
      </c>
      <c r="BL95" s="33">
        <f t="shared" si="22"/>
        <v>0</v>
      </c>
      <c r="BM95" s="33">
        <f t="shared" si="23"/>
        <v>538065.32989403745</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f>比較地域マスタ!AD31</f>
        <v>0</v>
      </c>
      <c r="AY96" s="18" t="str">
        <f>IF(IFERROR(比較地域マスタ!$AE31,"")=0,"",IFERROR(比較地域マスタ!$AE31,""))</f>
        <v/>
      </c>
      <c r="AZ96" s="16"/>
      <c r="BA96" s="22">
        <v>25</v>
      </c>
      <c r="BB96" s="22">
        <v>1</v>
      </c>
      <c r="BC96" s="18">
        <f t="shared" si="24"/>
        <v>0</v>
      </c>
      <c r="BD96" s="18" t="str">
        <f t="shared" si="25"/>
        <v/>
      </c>
      <c r="BE96" s="33" t="e">
        <f>VLOOKUP(BC96&amp;"_"&amp;$AZ$9,データシート3!A:AB,MATCH("ea_"&amp;"太陽光（建物系）"&amp;"_年間発電",データシート3!$A$1:$AB$1,0),0)/10^3+VLOOKUP(BC96&amp;"_"&amp;$AZ$9,データシート3!A:AB,MATCH("ea_"&amp;"太陽光（土地系）"&amp;"_年間発電",データシート3!$A$1:$AB$1,0),0)/10^3</f>
        <v>#N/A</v>
      </c>
      <c r="BF96" s="33" t="e">
        <f>VLOOKUP(BC96&amp;"_"&amp;$AZ$9,データシート3!A:AB,MATCH("ea_"&amp;"風力（陸上）"&amp;"_年間発電",データシート3!$A$1:$AB$1,0),0)/10^3</f>
        <v>#N/A</v>
      </c>
      <c r="BG96" s="33" t="e">
        <f>VLOOKUP(BC96&amp;"_"&amp;$AZ$9,データシート3!A:AB,MATCH("ea_"&amp;"中小水（河川）"&amp;"_年間発電",データシート3!$A$1:$AB$1,0),0)/10^3+VLOOKUP(BC96&amp;"_"&amp;$AZ$9,データシート3!A:AB,MATCH("ea_"&amp;"中小水（農業用水路）"&amp;"_年間発電",データシート3!$A$1:$AB$1,0),0)/10^3</f>
        <v>#N/A</v>
      </c>
      <c r="BH96" s="33" t="e">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#N/A</v>
      </c>
      <c r="BI96" s="33" t="e">
        <f t="shared" si="26"/>
        <v>#N/A</v>
      </c>
      <c r="BJ96" s="33" t="e">
        <f>(VLOOKUP($BC96&amp;"_"&amp;$AZ$8,データシート3!$A:$AN,MATCH("da_合計",データシート3!$A$1:$AN$1,0),0))/10^3</f>
        <v>#N/A</v>
      </c>
      <c r="BK96" s="33" t="e">
        <f t="shared" si="21"/>
        <v>#N/A</v>
      </c>
      <c r="BL96" s="33" t="e">
        <f t="shared" si="22"/>
        <v>#N/A</v>
      </c>
      <c r="BM96" s="33" t="e">
        <f t="shared" si="23"/>
        <v>#N/A</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f>比較地域マスタ!AD32</f>
        <v>0</v>
      </c>
      <c r="AY97" s="18" t="str">
        <f>IF(IFERROR(比較地域マスタ!$AE32,"")=0,"",IFERROR(比較地域マスタ!$AE32,""))</f>
        <v/>
      </c>
      <c r="AZ97" s="16"/>
      <c r="BA97" s="22">
        <v>26</v>
      </c>
      <c r="BB97" s="22">
        <v>1</v>
      </c>
      <c r="BC97" s="18">
        <f t="shared" si="24"/>
        <v>0</v>
      </c>
      <c r="BD97" s="18" t="str">
        <f t="shared" si="25"/>
        <v/>
      </c>
      <c r="BE97" s="33" t="e">
        <f>VLOOKUP(BC97&amp;"_"&amp;$AZ$9,データシート3!A:AB,MATCH("ea_"&amp;"太陽光（建物系）"&amp;"_年間発電",データシート3!$A$1:$AB$1,0),0)/10^3+VLOOKUP(BC97&amp;"_"&amp;$AZ$9,データシート3!A:AB,MATCH("ea_"&amp;"太陽光（土地系）"&amp;"_年間発電",データシート3!$A$1:$AB$1,0),0)/10^3</f>
        <v>#N/A</v>
      </c>
      <c r="BF97" s="33" t="e">
        <f>VLOOKUP(BC97&amp;"_"&amp;$AZ$9,データシート3!A:AB,MATCH("ea_"&amp;"風力（陸上）"&amp;"_年間発電",データシート3!$A$1:$AB$1,0),0)/10^3</f>
        <v>#N/A</v>
      </c>
      <c r="BG97" s="33" t="e">
        <f>VLOOKUP(BC97&amp;"_"&amp;$AZ$9,データシート3!A:AB,MATCH("ea_"&amp;"中小水（河川）"&amp;"_年間発電",データシート3!$A$1:$AB$1,0),0)/10^3+VLOOKUP(BC97&amp;"_"&amp;$AZ$9,データシート3!A:AB,MATCH("ea_"&amp;"中小水（農業用水路）"&amp;"_年間発電",データシート3!$A$1:$AB$1,0),0)/10^3</f>
        <v>#N/A</v>
      </c>
      <c r="BH97" s="33" t="e">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#N/A</v>
      </c>
      <c r="BI97" s="33" t="e">
        <f t="shared" si="26"/>
        <v>#N/A</v>
      </c>
      <c r="BJ97" s="33" t="e">
        <f>(VLOOKUP($BC97&amp;"_"&amp;$AZ$8,データシート3!$A:$AN,MATCH("da_合計",データシート3!$A$1:$AN$1,0),0))/10^3</f>
        <v>#N/A</v>
      </c>
      <c r="BK97" s="33" t="e">
        <f t="shared" si="21"/>
        <v>#N/A</v>
      </c>
      <c r="BL97" s="33" t="e">
        <f t="shared" si="22"/>
        <v>#N/A</v>
      </c>
      <c r="BM97" s="33" t="e">
        <f t="shared" si="23"/>
        <v>#N/A</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f>比較地域マスタ!AD33</f>
        <v>0</v>
      </c>
      <c r="AY98" s="18" t="str">
        <f>IF(IFERROR(比較地域マスタ!$AE33,"")=0,"",IFERROR(比較地域マスタ!$AE33,""))</f>
        <v/>
      </c>
      <c r="AZ98" s="16"/>
      <c r="BA98" s="22">
        <v>27</v>
      </c>
      <c r="BB98" s="22">
        <v>1</v>
      </c>
      <c r="BC98" s="18">
        <f t="shared" si="24"/>
        <v>0</v>
      </c>
      <c r="BD98" s="18" t="str">
        <f t="shared" si="25"/>
        <v/>
      </c>
      <c r="BE98" s="33" t="e">
        <f>VLOOKUP(BC98&amp;"_"&amp;$AZ$9,データシート3!A:AB,MATCH("ea_"&amp;"太陽光（建物系）"&amp;"_年間発電",データシート3!$A$1:$AB$1,0),0)/10^3+VLOOKUP(BC98&amp;"_"&amp;$AZ$9,データシート3!A:AB,MATCH("ea_"&amp;"太陽光（土地系）"&amp;"_年間発電",データシート3!$A$1:$AB$1,0),0)/10^3</f>
        <v>#N/A</v>
      </c>
      <c r="BF98" s="33" t="e">
        <f>VLOOKUP(BC98&amp;"_"&amp;$AZ$9,データシート3!A:AB,MATCH("ea_"&amp;"風力（陸上）"&amp;"_年間発電",データシート3!$A$1:$AB$1,0),0)/10^3</f>
        <v>#N/A</v>
      </c>
      <c r="BG98" s="33" t="e">
        <f>VLOOKUP(BC98&amp;"_"&amp;$AZ$9,データシート3!A:AB,MATCH("ea_"&amp;"中小水（河川）"&amp;"_年間発電",データシート3!$A$1:$AB$1,0),0)/10^3+VLOOKUP(BC98&amp;"_"&amp;$AZ$9,データシート3!A:AB,MATCH("ea_"&amp;"中小水（農業用水路）"&amp;"_年間発電",データシート3!$A$1:$AB$1,0),0)/10^3</f>
        <v>#N/A</v>
      </c>
      <c r="BH98" s="33" t="e">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#N/A</v>
      </c>
      <c r="BI98" s="33" t="e">
        <f t="shared" si="26"/>
        <v>#N/A</v>
      </c>
      <c r="BJ98" s="33" t="e">
        <f>(VLOOKUP($BC98&amp;"_"&amp;$AZ$8,データシート3!$A:$AN,MATCH("da_合計",データシート3!$A$1:$AN$1,0),0))/10^3</f>
        <v>#N/A</v>
      </c>
      <c r="BK98" s="33" t="e">
        <f t="shared" si="21"/>
        <v>#N/A</v>
      </c>
      <c r="BL98" s="33" t="e">
        <f t="shared" si="22"/>
        <v>#N/A</v>
      </c>
      <c r="BM98" s="33" t="e">
        <f t="shared" si="23"/>
        <v>#N/A</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f>比較地域マスタ!AD34</f>
        <v>0</v>
      </c>
      <c r="AY99" s="18" t="str">
        <f>IF(IFERROR(比較地域マスタ!$AE34,"")=0,"",IFERROR(比較地域マスタ!$AE34,""))</f>
        <v/>
      </c>
      <c r="AZ99" s="16"/>
      <c r="BA99" s="22">
        <v>28</v>
      </c>
      <c r="BB99" s="22">
        <v>1</v>
      </c>
      <c r="BC99" s="18">
        <f t="shared" si="24"/>
        <v>0</v>
      </c>
      <c r="BD99" s="18" t="str">
        <f t="shared" si="25"/>
        <v/>
      </c>
      <c r="BE99" s="33" t="e">
        <f>VLOOKUP(BC99&amp;"_"&amp;$AZ$9,データシート3!A:AB,MATCH("ea_"&amp;"太陽光（建物系）"&amp;"_年間発電",データシート3!$A$1:$AB$1,0),0)/10^3+VLOOKUP(BC99&amp;"_"&amp;$AZ$9,データシート3!A:AB,MATCH("ea_"&amp;"太陽光（土地系）"&amp;"_年間発電",データシート3!$A$1:$AB$1,0),0)/10^3</f>
        <v>#N/A</v>
      </c>
      <c r="BF99" s="33" t="e">
        <f>VLOOKUP(BC99&amp;"_"&amp;$AZ$9,データシート3!A:AB,MATCH("ea_"&amp;"風力（陸上）"&amp;"_年間発電",データシート3!$A$1:$AB$1,0),0)/10^3</f>
        <v>#N/A</v>
      </c>
      <c r="BG99" s="33" t="e">
        <f>VLOOKUP(BC99&amp;"_"&amp;$AZ$9,データシート3!A:AB,MATCH("ea_"&amp;"中小水（河川）"&amp;"_年間発電",データシート3!$A$1:$AB$1,0),0)/10^3+VLOOKUP(BC99&amp;"_"&amp;$AZ$9,データシート3!A:AB,MATCH("ea_"&amp;"中小水（農業用水路）"&amp;"_年間発電",データシート3!$A$1:$AB$1,0),0)/10^3</f>
        <v>#N/A</v>
      </c>
      <c r="BH99" s="33" t="e">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#N/A</v>
      </c>
      <c r="BI99" s="33" t="e">
        <f t="shared" si="26"/>
        <v>#N/A</v>
      </c>
      <c r="BJ99" s="33" t="e">
        <f>(VLOOKUP($BC99&amp;"_"&amp;$AZ$8,データシート3!$A:$AN,MATCH("da_合計",データシート3!$A$1:$AN$1,0),0))/10^3</f>
        <v>#N/A</v>
      </c>
      <c r="BK99" s="33" t="e">
        <f t="shared" si="21"/>
        <v>#N/A</v>
      </c>
      <c r="BL99" s="33" t="e">
        <f t="shared" si="22"/>
        <v>#N/A</v>
      </c>
      <c r="BM99" s="33" t="e">
        <f t="shared" si="23"/>
        <v>#N/A</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f>比較地域マスタ!AD35</f>
        <v>0</v>
      </c>
      <c r="AY100" s="18" t="str">
        <f>IF(IFERROR(比較地域マスタ!$AE35,"")=0,"",IFERROR(比較地域マスタ!$AE35,""))</f>
        <v/>
      </c>
      <c r="AZ100" s="16"/>
      <c r="BA100" s="22">
        <v>29</v>
      </c>
      <c r="BB100" s="22">
        <v>1</v>
      </c>
      <c r="BC100" s="18">
        <f t="shared" si="24"/>
        <v>0</v>
      </c>
      <c r="BD100" s="18" t="str">
        <f t="shared" si="25"/>
        <v/>
      </c>
      <c r="BE100" s="33" t="e">
        <f>VLOOKUP(BC100&amp;"_"&amp;$AZ$9,データシート3!A:AB,MATCH("ea_"&amp;"太陽光（建物系）"&amp;"_年間発電",データシート3!$A$1:$AB$1,0),0)/10^3+VLOOKUP(BC100&amp;"_"&amp;$AZ$9,データシート3!A:AB,MATCH("ea_"&amp;"太陽光（土地系）"&amp;"_年間発電",データシート3!$A$1:$AB$1,0),0)/10^3</f>
        <v>#N/A</v>
      </c>
      <c r="BF100" s="33" t="e">
        <f>VLOOKUP(BC100&amp;"_"&amp;$AZ$9,データシート3!A:AB,MATCH("ea_"&amp;"風力（陸上）"&amp;"_年間発電",データシート3!$A$1:$AB$1,0),0)/10^3</f>
        <v>#N/A</v>
      </c>
      <c r="BG100" s="33" t="e">
        <f>VLOOKUP(BC100&amp;"_"&amp;$AZ$9,データシート3!A:AB,MATCH("ea_"&amp;"中小水（河川）"&amp;"_年間発電",データシート3!$A$1:$AB$1,0),0)/10^3+VLOOKUP(BC100&amp;"_"&amp;$AZ$9,データシート3!A:AB,MATCH("ea_"&amp;"中小水（農業用水路）"&amp;"_年間発電",データシート3!$A$1:$AB$1,0),0)/10^3</f>
        <v>#N/A</v>
      </c>
      <c r="BH100" s="33" t="e">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#N/A</v>
      </c>
      <c r="BI100" s="33" t="e">
        <f t="shared" si="26"/>
        <v>#N/A</v>
      </c>
      <c r="BJ100" s="33" t="e">
        <f>(VLOOKUP($BC100&amp;"_"&amp;$AZ$8,データシート3!$A:$AN,MATCH("da_合計",データシート3!$A$1:$AN$1,0),0))/10^3</f>
        <v>#N/A</v>
      </c>
      <c r="BK100" s="33" t="e">
        <f t="shared" si="21"/>
        <v>#N/A</v>
      </c>
      <c r="BL100" s="33" t="e">
        <f t="shared" si="22"/>
        <v>#N/A</v>
      </c>
      <c r="BM100" s="33" t="e">
        <f t="shared" si="23"/>
        <v>#N/A</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f>比較地域マスタ!AD36</f>
        <v>0</v>
      </c>
      <c r="AY101" s="18" t="str">
        <f>IF(IFERROR(比較地域マスタ!$AE36,"")=0,"",IFERROR(比較地域マスタ!$AE36,""))</f>
        <v/>
      </c>
      <c r="AZ101" s="16"/>
      <c r="BA101" s="22">
        <v>30</v>
      </c>
      <c r="BB101" s="22">
        <v>1</v>
      </c>
      <c r="BC101" s="18">
        <f t="shared" si="24"/>
        <v>0</v>
      </c>
      <c r="BD101" s="18" t="str">
        <f t="shared" si="25"/>
        <v/>
      </c>
      <c r="BE101" s="33" t="e">
        <f>VLOOKUP(BC101&amp;"_"&amp;$AZ$9,データシート3!A:AB,MATCH("ea_"&amp;"太陽光（建物系）"&amp;"_年間発電",データシート3!$A$1:$AB$1,0),0)/10^3+VLOOKUP(BC101&amp;"_"&amp;$AZ$9,データシート3!A:AB,MATCH("ea_"&amp;"太陽光（土地系）"&amp;"_年間発電",データシート3!$A$1:$AB$1,0),0)/10^3</f>
        <v>#N/A</v>
      </c>
      <c r="BF101" s="33" t="e">
        <f>VLOOKUP(BC101&amp;"_"&amp;$AZ$9,データシート3!A:AB,MATCH("ea_"&amp;"風力（陸上）"&amp;"_年間発電",データシート3!$A$1:$AB$1,0),0)/10^3</f>
        <v>#N/A</v>
      </c>
      <c r="BG101" s="33" t="e">
        <f>VLOOKUP(BC101&amp;"_"&amp;$AZ$9,データシート3!A:AB,MATCH("ea_"&amp;"中小水（河川）"&amp;"_年間発電",データシート3!$A$1:$AB$1,0),0)/10^3+VLOOKUP(BC101&amp;"_"&amp;$AZ$9,データシート3!A:AB,MATCH("ea_"&amp;"中小水（農業用水路）"&amp;"_年間発電",データシート3!$A$1:$AB$1,0),0)/10^3</f>
        <v>#N/A</v>
      </c>
      <c r="BH101" s="33" t="e">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#N/A</v>
      </c>
      <c r="BI101" s="33" t="e">
        <f t="shared" si="26"/>
        <v>#N/A</v>
      </c>
      <c r="BJ101" s="33" t="e">
        <f>(VLOOKUP($BC101&amp;"_"&amp;$AZ$8,データシート3!$A:$AN,MATCH("da_合計",データシート3!$A$1:$AN$1,0),0))/10^3</f>
        <v>#N/A</v>
      </c>
      <c r="BK101" s="33" t="e">
        <f t="shared" si="21"/>
        <v>#N/A</v>
      </c>
      <c r="BL101" s="33" t="e">
        <f t="shared" si="22"/>
        <v>#N/A</v>
      </c>
      <c r="BM101" s="33" t="e">
        <f t="shared" si="23"/>
        <v>#N/A</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鳴門市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36202</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1612</v>
      </c>
      <c r="H6" s="1047" t="s">
        <v>1613</v>
      </c>
      <c r="I6" s="1047" t="s">
        <v>1614</v>
      </c>
      <c r="J6" s="1048" t="s">
        <v>518</v>
      </c>
      <c r="K6" s="1048" t="s">
        <v>519</v>
      </c>
      <c r="L6" s="1048" t="s">
        <v>1615</v>
      </c>
      <c r="M6" s="1048" t="s">
        <v>1616</v>
      </c>
      <c r="N6" s="1047" t="s">
        <v>1617</v>
      </c>
      <c r="O6" s="1047" t="s">
        <v>1618</v>
      </c>
      <c r="P6" s="1047" t="s">
        <v>1619</v>
      </c>
      <c r="Q6" s="1049" t="s">
        <v>1620</v>
      </c>
      <c r="R6" s="1047" t="s">
        <v>1612</v>
      </c>
      <c r="S6" s="1047" t="s">
        <v>1613</v>
      </c>
      <c r="T6" s="1047" t="s">
        <v>1614</v>
      </c>
      <c r="U6" s="1048" t="s">
        <v>518</v>
      </c>
      <c r="V6" s="1048" t="s">
        <v>519</v>
      </c>
      <c r="W6" s="1048" t="s">
        <v>1615</v>
      </c>
      <c r="X6" s="1048" t="s">
        <v>1616</v>
      </c>
      <c r="Y6" s="1047" t="s">
        <v>1617</v>
      </c>
      <c r="Z6" s="1047" t="s">
        <v>1618</v>
      </c>
      <c r="AA6" s="1047" t="s">
        <v>1619</v>
      </c>
      <c r="AB6" s="1050" t="s">
        <v>1620</v>
      </c>
      <c r="AC6" s="697"/>
    </row>
    <row r="7" spans="2:30" s="21" customFormat="1" ht="20.45" customHeight="1" thickTop="1">
      <c r="B7" s="1157" t="s">
        <v>112</v>
      </c>
      <c r="C7" s="1158"/>
      <c r="D7" s="1159"/>
      <c r="E7" s="698"/>
      <c r="F7" s="699"/>
      <c r="G7" s="700">
        <f t="shared" ref="G7:AB7" si="0">SUM(G8:G13)</f>
        <v>12</v>
      </c>
      <c r="H7" s="701">
        <f t="shared" si="0"/>
        <v>12</v>
      </c>
      <c r="I7" s="701">
        <f t="shared" si="0"/>
        <v>11</v>
      </c>
      <c r="J7" s="701">
        <f t="shared" si="0"/>
        <v>11</v>
      </c>
      <c r="K7" s="702">
        <f t="shared" si="0"/>
        <v>11</v>
      </c>
      <c r="L7" s="702">
        <f t="shared" si="0"/>
        <v>12</v>
      </c>
      <c r="M7" s="702">
        <f t="shared" si="0"/>
        <v>12</v>
      </c>
      <c r="N7" s="702">
        <f t="shared" si="0"/>
        <v>12</v>
      </c>
      <c r="O7" s="702">
        <f>SUM(O8:O13)</f>
        <v>12</v>
      </c>
      <c r="P7" s="702">
        <f t="shared" si="0"/>
        <v>13</v>
      </c>
      <c r="Q7" s="703">
        <f>SUM(Q8:Q13)</f>
        <v>13</v>
      </c>
      <c r="R7" s="909">
        <f t="shared" si="0"/>
        <v>214.40199999999999</v>
      </c>
      <c r="S7" s="910">
        <f t="shared" si="0"/>
        <v>268.11700000000002</v>
      </c>
      <c r="T7" s="910">
        <f t="shared" si="0"/>
        <v>274.78899999999999</v>
      </c>
      <c r="U7" s="910">
        <f t="shared" si="0"/>
        <v>282.62099999999998</v>
      </c>
      <c r="V7" s="910">
        <f t="shared" si="0"/>
        <v>280.84899999999999</v>
      </c>
      <c r="W7" s="910">
        <f t="shared" si="0"/>
        <v>279.60199999999998</v>
      </c>
      <c r="X7" s="910">
        <f t="shared" si="0"/>
        <v>257.96699999999998</v>
      </c>
      <c r="Y7" s="910">
        <f t="shared" si="0"/>
        <v>256.30899999999997</v>
      </c>
      <c r="Z7" s="910">
        <f>SUM(Z8:Z13)</f>
        <v>267.24700000000001</v>
      </c>
      <c r="AA7" s="910">
        <f>SUM(AA8:AA13)</f>
        <v>218.15699999999998</v>
      </c>
      <c r="AB7" s="911">
        <f t="shared" si="0"/>
        <v>268.12899999999996</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7</v>
      </c>
      <c r="H10" s="714">
        <f>VLOOKUP($D$3&amp;"_"&amp;H$3,データシート1!$A:$BU,MATCH($G$2&amp;"_"&amp;$C10,データシート1!$A$1:$BU$1,0),0)</f>
        <v>7</v>
      </c>
      <c r="I10" s="714">
        <f>VLOOKUP($D$3&amp;"_"&amp;I$3,データシート1!$A:$BU,MATCH($G$2&amp;"_"&amp;$C10,データシート1!$A$1:$BU$1,0),0)</f>
        <v>7</v>
      </c>
      <c r="J10" s="714">
        <f>VLOOKUP($D$3&amp;"_"&amp;J$3,データシート1!$A:$BU,MATCH($G$2&amp;"_"&amp;$C10,データシート1!$A$1:$BU$1,0),0)</f>
        <v>7</v>
      </c>
      <c r="K10" s="715">
        <f>VLOOKUP($D$3&amp;"_"&amp;K$3,データシート1!$A:$BU,MATCH($G$2&amp;"_"&amp;$C10,データシート1!$A$1:$BU$1,0),0)</f>
        <v>7</v>
      </c>
      <c r="L10" s="715">
        <f>VLOOKUP($D$3&amp;"_"&amp;L$3,データシート1!$A:$BU,MATCH($G$2&amp;"_"&amp;$C10,データシート1!$A$1:$BU$1,0),0)</f>
        <v>8</v>
      </c>
      <c r="M10" s="715">
        <f>VLOOKUP($D$3&amp;"_"&amp;M$3,データシート1!$A:$BU,MATCH($G$2&amp;"_"&amp;$C10,データシート1!$A$1:$BU$1,0),0)</f>
        <v>8</v>
      </c>
      <c r="N10" s="715">
        <f>VLOOKUP($D$3&amp;"_"&amp;N$3,データシート1!$A:$BU,MATCH($G$2&amp;"_"&amp;$C10,データシート1!$A$1:$BU$1,0),0)</f>
        <v>8</v>
      </c>
      <c r="O10" s="715">
        <f>VLOOKUP($D$3&amp;"_"&amp;O$3,データシート1!$A:$BU,MATCH($G$2&amp;"_"&amp;$C10,データシート1!$A$1:$BU$1,0),0)</f>
        <v>8</v>
      </c>
      <c r="P10" s="715">
        <f>VLOOKUP($D$3&amp;"_"&amp;P$3,データシート1!$A:$BU,MATCH($G$2&amp;"_"&amp;$C10,データシート1!$A$1:$BU$1,0),0)</f>
        <v>9</v>
      </c>
      <c r="Q10" s="716">
        <f>VLOOKUP($D$3&amp;"_"&amp;Q$3,データシート1!$A:$BU,MATCH($G$2&amp;"_"&amp;$C10,データシート1!$A$1:$BU$1,0),0)</f>
        <v>9</v>
      </c>
      <c r="R10" s="915">
        <f>VLOOKUP($D$3&amp;"_"&amp;R$3,データシート1!$A:$BU,MATCH($R$2&amp;"_"&amp;$C10,データシート1!$A$1:$BU$1,0),0)</f>
        <v>193.11199999999999</v>
      </c>
      <c r="S10" s="916">
        <f>VLOOKUP($D$3&amp;"_"&amp;S$3,データシート1!$A:$BU,MATCH($R$2&amp;"_"&amp;$C10,データシート1!$A$1:$BU$1,0),0)</f>
        <v>241.68</v>
      </c>
      <c r="T10" s="916">
        <f>VLOOKUP($D$3&amp;"_"&amp;T$3,データシート1!$A:$BU,MATCH($R$2&amp;"_"&amp;$C10,データシート1!$A$1:$BU$1,0),0)</f>
        <v>251.535</v>
      </c>
      <c r="U10" s="916">
        <f>VLOOKUP($D$3&amp;"_"&amp;U$3,データシート1!$A:$BU,MATCH($R$2&amp;"_"&amp;$C10,データシート1!$A$1:$BU$1,0),0)</f>
        <v>257.13900000000001</v>
      </c>
      <c r="V10" s="916">
        <f>VLOOKUP($D$3&amp;"_"&amp;V$3,データシート1!$A:$BU,MATCH($R$2&amp;"_"&amp;$C10,データシート1!$A$1:$BU$1,0),0)</f>
        <v>255.68899999999999</v>
      </c>
      <c r="W10" s="916">
        <f>VLOOKUP($D$3&amp;"_"&amp;W$3,データシート1!$A:$BU,MATCH($R$2&amp;"_"&amp;$C10,データシート1!$A$1:$BU$1,0),0)</f>
        <v>253.82499999999999</v>
      </c>
      <c r="X10" s="916">
        <f>VLOOKUP($D$3&amp;"_"&amp;X$3,データシート1!$A:$BU,MATCH($R$2&amp;"_"&amp;$C10,データシート1!$A$1:$BU$1,0),0)</f>
        <v>235.51599999999999</v>
      </c>
      <c r="Y10" s="916">
        <f>VLOOKUP($D$3&amp;"_"&amp;Y$3,データシート1!$A:$BU,MATCH($R$2&amp;"_"&amp;$C10,データシート1!$A$1:$BU$1,0),0)</f>
        <v>234.107</v>
      </c>
      <c r="Z10" s="916">
        <f>VLOOKUP($D$3&amp;"_"&amp;Z$3,データシート1!$A:$BU,MATCH($R$2&amp;"_"&amp;$C10,データシート1!$A$1:$BU$1,0),0)</f>
        <v>240.511</v>
      </c>
      <c r="AA10" s="916">
        <f>VLOOKUP($D$3&amp;"_"&amp;AA$3,データシート1!$A:$BU,MATCH($R$2&amp;"_"&amp;$C10,データシート1!$A$1:$BU$1,0),0)</f>
        <v>203.14</v>
      </c>
      <c r="AB10" s="917">
        <f>VLOOKUP($D$3&amp;"_"&amp;AB$3,データシート1!$A:$BU,MATCH($R$2&amp;"_"&amp;$C10,データシート1!$A$1:$BU$1,0),0)</f>
        <v>241.88399999999999</v>
      </c>
    </row>
    <row r="11" spans="2:30" s="21" customFormat="1" ht="20.45" customHeight="1">
      <c r="B11" s="704"/>
      <c r="C11" s="711" t="s">
        <v>520</v>
      </c>
      <c r="D11" s="712"/>
      <c r="E11" s="711"/>
      <c r="F11" s="712"/>
      <c r="G11" s="713">
        <f>VLOOKUP($D$3&amp;"_"&amp;G$3,データシート1!$A:$BU,MATCH($G$2&amp;"_"&amp;$C11,データシート1!$A$1:$BU$1,0),0)</f>
        <v>5</v>
      </c>
      <c r="H11" s="714">
        <f>VLOOKUP($D$3&amp;"_"&amp;H$3,データシート1!$A:$BU,MATCH($G$2&amp;"_"&amp;$C11,データシート1!$A$1:$BU$1,0),0)</f>
        <v>5</v>
      </c>
      <c r="I11" s="714">
        <f>VLOOKUP($D$3&amp;"_"&amp;I$3,データシート1!$A:$BU,MATCH($G$2&amp;"_"&amp;$C11,データシート1!$A$1:$BU$1,0),0)</f>
        <v>4</v>
      </c>
      <c r="J11" s="714">
        <f>VLOOKUP($D$3&amp;"_"&amp;J$3,データシート1!$A:$BU,MATCH($G$2&amp;"_"&amp;$C11,データシート1!$A$1:$BU$1,0),0)</f>
        <v>4</v>
      </c>
      <c r="K11" s="715">
        <f>VLOOKUP($D$3&amp;"_"&amp;K$3,データシート1!$A:$BU,MATCH($G$2&amp;"_"&amp;$C11,データシート1!$A$1:$BU$1,0),0)</f>
        <v>4</v>
      </c>
      <c r="L11" s="715">
        <f>VLOOKUP($D$3&amp;"_"&amp;L$3,データシート1!$A:$BU,MATCH($G$2&amp;"_"&amp;$C11,データシート1!$A$1:$BU$1,0),0)</f>
        <v>4</v>
      </c>
      <c r="M11" s="715">
        <f>VLOOKUP($D$3&amp;"_"&amp;M$3,データシート1!$A:$BU,MATCH($G$2&amp;"_"&amp;$C11,データシート1!$A$1:$BU$1,0),0)</f>
        <v>4</v>
      </c>
      <c r="N11" s="715">
        <f>VLOOKUP($D$3&amp;"_"&amp;N$3,データシート1!$A:$BU,MATCH($G$2&amp;"_"&amp;$C11,データシート1!$A$1:$BU$1,0),0)</f>
        <v>4</v>
      </c>
      <c r="O11" s="715">
        <f>VLOOKUP($D$3&amp;"_"&amp;O$3,データシート1!$A:$BU,MATCH($G$2&amp;"_"&amp;$C11,データシート1!$A$1:$BU$1,0),0)</f>
        <v>4</v>
      </c>
      <c r="P11" s="715">
        <f>VLOOKUP($D$3&amp;"_"&amp;P$3,データシート1!$A:$BU,MATCH($G$2&amp;"_"&amp;$C11,データシート1!$A$1:$BU$1,0),0)</f>
        <v>4</v>
      </c>
      <c r="Q11" s="716">
        <f>VLOOKUP($D$3&amp;"_"&amp;Q$3,データシート1!$A:$BU,MATCH($G$2&amp;"_"&amp;$C11,データシート1!$A$1:$BU$1,0),0)</f>
        <v>4</v>
      </c>
      <c r="R11" s="915">
        <f>VLOOKUP($D$3&amp;"_"&amp;R$3,データシート1!$A:$BU,MATCH($R$2&amp;"_"&amp;$C11,データシート1!$A$1:$BU$1,0),0)</f>
        <v>21.29</v>
      </c>
      <c r="S11" s="916">
        <f>VLOOKUP($D$3&amp;"_"&amp;S$3,データシート1!$A:$BU,MATCH($R$2&amp;"_"&amp;$C11,データシート1!$A$1:$BU$1,0),0)</f>
        <v>26.437000000000001</v>
      </c>
      <c r="T11" s="916">
        <f>VLOOKUP($D$3&amp;"_"&amp;T$3,データシート1!$A:$BU,MATCH($R$2&amp;"_"&amp;$C11,データシート1!$A$1:$BU$1,0),0)</f>
        <v>23.254000000000001</v>
      </c>
      <c r="U11" s="916">
        <f>VLOOKUP($D$3&amp;"_"&amp;U$3,データシート1!$A:$BU,MATCH($R$2&amp;"_"&amp;$C11,データシート1!$A$1:$BU$1,0),0)</f>
        <v>25.481999999999999</v>
      </c>
      <c r="V11" s="916">
        <f>VLOOKUP($D$3&amp;"_"&amp;V$3,データシート1!$A:$BU,MATCH($R$2&amp;"_"&amp;$C11,データシート1!$A$1:$BU$1,0),0)</f>
        <v>25.16</v>
      </c>
      <c r="W11" s="916">
        <f>VLOOKUP($D$3&amp;"_"&amp;W$3,データシート1!$A:$BU,MATCH($R$2&amp;"_"&amp;$C11,データシート1!$A$1:$BU$1,0),0)</f>
        <v>25.777000000000001</v>
      </c>
      <c r="X11" s="916">
        <f>VLOOKUP($D$3&amp;"_"&amp;X$3,データシート1!$A:$BU,MATCH($R$2&amp;"_"&amp;$C11,データシート1!$A$1:$BU$1,0),0)</f>
        <v>22.451000000000001</v>
      </c>
      <c r="Y11" s="916">
        <f>VLOOKUP($D$3&amp;"_"&amp;Y$3,データシート1!$A:$BU,MATCH($R$2&amp;"_"&amp;$C11,データシート1!$A$1:$BU$1,0),0)</f>
        <v>22.201999999999998</v>
      </c>
      <c r="Z11" s="916">
        <f>VLOOKUP($D$3&amp;"_"&amp;Z$3,データシート1!$A:$BU,MATCH($R$2&amp;"_"&amp;$C11,データシート1!$A$1:$BU$1,0),0)</f>
        <v>26.736000000000001</v>
      </c>
      <c r="AA11" s="916">
        <f>VLOOKUP($D$3&amp;"_"&amp;AA$3,データシート1!$A:$BU,MATCH($R$2&amp;"_"&amp;$C11,データシート1!$A$1:$BU$1,0),0)</f>
        <v>15.016999999999999</v>
      </c>
      <c r="AB11" s="917">
        <f>VLOOKUP($D$3&amp;"_"&amp;AB$3,データシート1!$A:$BU,MATCH($R$2&amp;"_"&amp;$C11,データシート1!$A$1:$BU$1,0),0)</f>
        <v>26.245000000000001</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7</v>
      </c>
      <c r="H26" s="734">
        <f>VLOOKUP($D$3&amp;"_"&amp;H$3,データシート2!$A:$SI,MATCH($G$2&amp;"_"&amp;$B26,データシート2!$A$1:$SI$1,0),0)</f>
        <v>7</v>
      </c>
      <c r="I26" s="734">
        <f>VLOOKUP($D$3&amp;"_"&amp;I$3,データシート2!$A:$SI,MATCH($G$2&amp;"_"&amp;$B26,データシート2!$A$1:$SI$1,0),0)</f>
        <v>7</v>
      </c>
      <c r="J26" s="734">
        <f>VLOOKUP($D$3&amp;"_"&amp;J$3,データシート2!$A:$SI,MATCH($G$2&amp;"_"&amp;$B26,データシート2!$A$1:$SI$1,0),0)</f>
        <v>7</v>
      </c>
      <c r="K26" s="735">
        <f>VLOOKUP($D$3&amp;"_"&amp;K$3,データシート2!$A:$SI,MATCH($G$2&amp;"_"&amp;$B26,データシート2!$A$1:$SI$1,0),0)</f>
        <v>7</v>
      </c>
      <c r="L26" s="735">
        <f>VLOOKUP($D$3&amp;"_"&amp;L$3,データシート2!$A:$SI,MATCH($G$2&amp;"_"&amp;$B26,データシート2!$A$1:$SI$1,0),0)</f>
        <v>8</v>
      </c>
      <c r="M26" s="735">
        <f>VLOOKUP($D$3&amp;"_"&amp;M$3,データシート2!$A:$SI,MATCH($G$2&amp;"_"&amp;$B26,データシート2!$A$1:$SI$1,0),0)</f>
        <v>8</v>
      </c>
      <c r="N26" s="735">
        <f>VLOOKUP($D$3&amp;"_"&amp;N$3,データシート2!$A:$SI,MATCH($G$2&amp;"_"&amp;$B26,データシート2!$A$1:$SI$1,0),0)</f>
        <v>8</v>
      </c>
      <c r="O26" s="735">
        <f>VLOOKUP($D$3&amp;"_"&amp;O$3,データシート2!$A:$SI,MATCH($G$2&amp;"_"&amp;$B26,データシート2!$A$1:$SI$1,0),0)</f>
        <v>8</v>
      </c>
      <c r="P26" s="735">
        <f>VLOOKUP($D$3&amp;"_"&amp;P$3,データシート2!$A:$SI,MATCH($G$2&amp;"_"&amp;$B26,データシート2!$A$1:$SI$1,0),0)</f>
        <v>9</v>
      </c>
      <c r="Q26" s="736">
        <f>VLOOKUP($D$3&amp;"_"&amp;Q$3,データシート2!$A:$SI,MATCH($G$2&amp;"_"&amp;$B26,データシート2!$A$1:$SI$1,0),0)</f>
        <v>9</v>
      </c>
      <c r="R26" s="924">
        <f>VLOOKUP($D$3&amp;"_"&amp;R$3,データシート2!$A:$SI,MATCH($R$2&amp;"_"&amp;$B26,データシート2!$A$1:$SI$1,0),0)</f>
        <v>193.11199999999999</v>
      </c>
      <c r="S26" s="925">
        <f>VLOOKUP($D$3&amp;"_"&amp;S$3,データシート2!$A:$SI,MATCH($R$2&amp;"_"&amp;$B26,データシート2!$A$1:$SI$1,0),0)</f>
        <v>241.68</v>
      </c>
      <c r="T26" s="925">
        <f>VLOOKUP($D$3&amp;"_"&amp;T$3,データシート2!$A:$SI,MATCH($R$2&amp;"_"&amp;$B26,データシート2!$A$1:$SI$1,0),0)</f>
        <v>251.535</v>
      </c>
      <c r="U26" s="925">
        <f>VLOOKUP($D$3&amp;"_"&amp;U$3,データシート2!$A:$SI,MATCH($R$2&amp;"_"&amp;$B26,データシート2!$A$1:$SI$1,0),0)</f>
        <v>257.13900000000001</v>
      </c>
      <c r="V26" s="925">
        <f>VLOOKUP($D$3&amp;"_"&amp;V$3,データシート2!$A:$SI,MATCH($R$2&amp;"_"&amp;$B26,データシート2!$A$1:$SI$1,0),0)</f>
        <v>255.68899999999999</v>
      </c>
      <c r="W26" s="925">
        <f>VLOOKUP($D$3&amp;"_"&amp;W$3,データシート2!$A:$SI,MATCH($R$2&amp;"_"&amp;$B26,データシート2!$A$1:$SI$1,0),0)</f>
        <v>253.82499999999999</v>
      </c>
      <c r="X26" s="925">
        <f>VLOOKUP($D$3&amp;"_"&amp;X$3,データシート2!$A:$SI,MATCH($R$2&amp;"_"&amp;$B26,データシート2!$A$1:$SI$1,0),0)</f>
        <v>235.51599999999999</v>
      </c>
      <c r="Y26" s="925">
        <f>VLOOKUP($D$3&amp;"_"&amp;Y$3,データシート2!$A:$SI,MATCH($R$2&amp;"_"&amp;$B26,データシート2!$A$1:$SI$1,0),0)</f>
        <v>234.107</v>
      </c>
      <c r="Z26" s="925">
        <f>VLOOKUP($D$3&amp;"_"&amp;Z$3,データシート2!$A:$SI,MATCH($R$2&amp;"_"&amp;$B26,データシート2!$A$1:$SI$1,0),0)</f>
        <v>240.511</v>
      </c>
      <c r="AA26" s="925">
        <f>VLOOKUP($D$3&amp;"_"&amp;AA$3,データシート2!$A:$SI,MATCH($R$2&amp;"_"&amp;$B26,データシート2!$A$1:$SI$1,0),0)</f>
        <v>203.14</v>
      </c>
      <c r="AB26" s="926">
        <f>VLOOKUP($D$3&amp;"_"&amp;AB$3,データシート2!$A:$SI,MATCH($R$2&amp;"_"&amp;$B26,データシート2!$A$1:$SI$1,0),0)</f>
        <v>241.88399999999999</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1</v>
      </c>
      <c r="H32" s="766">
        <f>VLOOKUP($D$3&amp;"_"&amp;H$3,データシート2!$A:$SI,MATCH($G$2&amp;"_"&amp;$C32,データシート2!$A$1:$SI$1,0),0)</f>
        <v>1</v>
      </c>
      <c r="I32" s="766">
        <f>VLOOKUP($D$3&amp;"_"&amp;I$3,データシート2!$A:$SI,MATCH($G$2&amp;"_"&amp;$C32,データシート2!$A$1:$SI$1,0),0)</f>
        <v>1</v>
      </c>
      <c r="J32" s="766">
        <f>VLOOKUP($D$3&amp;"_"&amp;J$3,データシート2!$A:$SI,MATCH($G$2&amp;"_"&amp;$C32,データシート2!$A$1:$SI$1,0),0)</f>
        <v>1</v>
      </c>
      <c r="K32" s="767">
        <f>VLOOKUP($D$3&amp;"_"&amp;K$3,データシート2!$A:$SI,MATCH($G$2&amp;"_"&amp;$C32,データシート2!$A$1:$SI$1,0),0)</f>
        <v>1</v>
      </c>
      <c r="L32" s="767">
        <f>VLOOKUP($D$3&amp;"_"&amp;L$3,データシート2!$A:$SI,MATCH($G$2&amp;"_"&amp;$C32,データシート2!$A$1:$SI$1,0),0)</f>
        <v>1</v>
      </c>
      <c r="M32" s="767">
        <f>VLOOKUP($D$3&amp;"_"&amp;M$3,データシート2!$A:$SI,MATCH($G$2&amp;"_"&amp;$C32,データシート2!$A$1:$SI$1,0),0)</f>
        <v>1</v>
      </c>
      <c r="N32" s="767">
        <f>VLOOKUP($D$3&amp;"_"&amp;N$3,データシート2!$A:$SI,MATCH($G$2&amp;"_"&amp;$C32,データシート2!$A$1:$SI$1,0),0)</f>
        <v>1</v>
      </c>
      <c r="O32" s="767">
        <f>VLOOKUP($D$3&amp;"_"&amp;O$3,データシート2!$A:$SI,MATCH($G$2&amp;"_"&amp;$C32,データシート2!$A$1:$SI$1,0),0)</f>
        <v>1</v>
      </c>
      <c r="P32" s="767">
        <f>VLOOKUP($D$3&amp;"_"&amp;P$3,データシート2!$A:$SI,MATCH($G$2&amp;"_"&amp;$C32,データシート2!$A$1:$SI$1,0),0)</f>
        <v>1</v>
      </c>
      <c r="Q32" s="768">
        <f>VLOOKUP($D$3&amp;"_"&amp;Q$3,データシート2!$A:$SI,MATCH($G$2&amp;"_"&amp;$C32,データシート2!$A$1:$SI$1,0),0)</f>
        <v>1</v>
      </c>
      <c r="R32" s="937">
        <f>VLOOKUP($D$3&amp;"_"&amp;R$3,データシート2!$A:$SI,MATCH($R$2&amp;"_"&amp;$C32,データシート2!$A$1:$SI$1,0),0)</f>
        <v>2.8460000000000001</v>
      </c>
      <c r="S32" s="938">
        <f>VLOOKUP($D$3&amp;"_"&amp;S$3,データシート2!$A:$SI,MATCH($R$2&amp;"_"&amp;$C32,データシート2!$A$1:$SI$1,0),0)</f>
        <v>4.1790000000000003</v>
      </c>
      <c r="T32" s="938">
        <f>VLOOKUP($D$3&amp;"_"&amp;T$3,データシート2!$A:$SI,MATCH($R$2&amp;"_"&amp;$C32,データシート2!$A$1:$SI$1,0),0)</f>
        <v>5.4630000000000001</v>
      </c>
      <c r="U32" s="938">
        <f>VLOOKUP($D$3&amp;"_"&amp;U$3,データシート2!$A:$SI,MATCH($R$2&amp;"_"&amp;$C32,データシート2!$A$1:$SI$1,0),0)</f>
        <v>5.14</v>
      </c>
      <c r="V32" s="938">
        <f>VLOOKUP($D$3&amp;"_"&amp;V$3,データシート2!$A:$SI,MATCH($R$2&amp;"_"&amp;$C32,データシート2!$A$1:$SI$1,0),0)</f>
        <v>5.1379999999999999</v>
      </c>
      <c r="W32" s="938">
        <f>VLOOKUP($D$3&amp;"_"&amp;W$3,データシート2!$A:$SI,MATCH($R$2&amp;"_"&amp;$C32,データシート2!$A$1:$SI$1,0),0)</f>
        <v>5.03</v>
      </c>
      <c r="X32" s="938">
        <f>VLOOKUP($D$3&amp;"_"&amp;X$3,データシート2!$A:$SI,MATCH($R$2&amp;"_"&amp;$C32,データシート2!$A$1:$SI$1,0),0)</f>
        <v>4.202</v>
      </c>
      <c r="Y32" s="938">
        <f>VLOOKUP($D$3&amp;"_"&amp;Y$3,データシート2!$A:$SI,MATCH($R$2&amp;"_"&amp;$C32,データシート2!$A$1:$SI$1,0),0)</f>
        <v>4.4489999999999998</v>
      </c>
      <c r="Z32" s="938">
        <f>VLOOKUP($D$3&amp;"_"&amp;Z$3,データシート2!$A:$SI,MATCH($R$2&amp;"_"&amp;$C32,データシート2!$A$1:$SI$1,0),0)</f>
        <v>4.2809999999999997</v>
      </c>
      <c r="AA32" s="938">
        <f>VLOOKUP($D$3&amp;"_"&amp;AA$3,データシート2!$A:$SI,MATCH($R$2&amp;"_"&amp;$C32,データシート2!$A$1:$SI$1,0),0)</f>
        <v>2.9460000000000002</v>
      </c>
      <c r="AB32" s="939">
        <f>VLOOKUP($D$3&amp;"_"&amp;AB$3,データシート2!$A:$SI,MATCH($R$2&amp;"_"&amp;$C32,データシート2!$A$1:$SI$1,0),0)</f>
        <v>4.056</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3</v>
      </c>
      <c r="H34" s="766">
        <f>VLOOKUP($D$3&amp;"_"&amp;H$3,データシート2!$A:$SI,MATCH($G$2&amp;"_"&amp;$C34,データシート2!$A$1:$SI$1,0),0)</f>
        <v>3</v>
      </c>
      <c r="I34" s="766">
        <f>VLOOKUP($D$3&amp;"_"&amp;I$3,データシート2!$A:$SI,MATCH($G$2&amp;"_"&amp;$C34,データシート2!$A$1:$SI$1,0),0)</f>
        <v>3</v>
      </c>
      <c r="J34" s="766">
        <f>VLOOKUP($D$3&amp;"_"&amp;J$3,データシート2!$A:$SI,MATCH($G$2&amp;"_"&amp;$C34,データシート2!$A$1:$SI$1,0),0)</f>
        <v>3</v>
      </c>
      <c r="K34" s="767">
        <f>VLOOKUP($D$3&amp;"_"&amp;K$3,データシート2!$A:$SI,MATCH($G$2&amp;"_"&amp;$C34,データシート2!$A$1:$SI$1,0),0)</f>
        <v>3</v>
      </c>
      <c r="L34" s="767">
        <f>VLOOKUP($D$3&amp;"_"&amp;L$3,データシート2!$A:$SI,MATCH($G$2&amp;"_"&amp;$C34,データシート2!$A$1:$SI$1,0),0)</f>
        <v>3</v>
      </c>
      <c r="M34" s="767">
        <f>VLOOKUP($D$3&amp;"_"&amp;M$3,データシート2!$A:$SI,MATCH($G$2&amp;"_"&amp;$C34,データシート2!$A$1:$SI$1,0),0)</f>
        <v>3</v>
      </c>
      <c r="N34" s="767">
        <f>VLOOKUP($D$3&amp;"_"&amp;N$3,データシート2!$A:$SI,MATCH($G$2&amp;"_"&amp;$C34,データシート2!$A$1:$SI$1,0),0)</f>
        <v>3</v>
      </c>
      <c r="O34" s="767">
        <f>VLOOKUP($D$3&amp;"_"&amp;O$3,データシート2!$A:$SI,MATCH($G$2&amp;"_"&amp;$C34,データシート2!$A$1:$SI$1,0),0)</f>
        <v>3</v>
      </c>
      <c r="P34" s="767">
        <f>VLOOKUP($D$3&amp;"_"&amp;P$3,データシート2!$A:$SI,MATCH($G$2&amp;"_"&amp;$C34,データシート2!$A$1:$SI$1,0),0)</f>
        <v>3</v>
      </c>
      <c r="Q34" s="768">
        <f>VLOOKUP($D$3&amp;"_"&amp;Q$3,データシート2!$A:$SI,MATCH($G$2&amp;"_"&amp;$C34,データシート2!$A$1:$SI$1,0),0)</f>
        <v>3</v>
      </c>
      <c r="R34" s="937">
        <f>VLOOKUP($D$3&amp;"_"&amp;R$3,データシート2!$A:$SI,MATCH($R$2&amp;"_"&amp;$C34,データシート2!$A$1:$SI$1,0),0)</f>
        <v>170.01499999999999</v>
      </c>
      <c r="S34" s="938">
        <f>VLOOKUP($D$3&amp;"_"&amp;S$3,データシート2!$A:$SI,MATCH($R$2&amp;"_"&amp;$C34,データシート2!$A$1:$SI$1,0),0)</f>
        <v>208.65600000000001</v>
      </c>
      <c r="T34" s="938">
        <f>VLOOKUP($D$3&amp;"_"&amp;T$3,データシート2!$A:$SI,MATCH($R$2&amp;"_"&amp;$C34,データシート2!$A$1:$SI$1,0),0)</f>
        <v>212.30199999999999</v>
      </c>
      <c r="U34" s="938">
        <f>VLOOKUP($D$3&amp;"_"&amp;U$3,データシート2!$A:$SI,MATCH($R$2&amp;"_"&amp;$C34,データシート2!$A$1:$SI$1,0),0)</f>
        <v>215.15799999999999</v>
      </c>
      <c r="V34" s="938">
        <f>VLOOKUP($D$3&amp;"_"&amp;V$3,データシート2!$A:$SI,MATCH($R$2&amp;"_"&amp;$C34,データシート2!$A$1:$SI$1,0),0)</f>
        <v>213.20699999999999</v>
      </c>
      <c r="W34" s="938">
        <f>VLOOKUP($D$3&amp;"_"&amp;W$3,データシート2!$A:$SI,MATCH($R$2&amp;"_"&amp;$C34,データシート2!$A$1:$SI$1,0),0)</f>
        <v>210.827</v>
      </c>
      <c r="X34" s="938">
        <f>VLOOKUP($D$3&amp;"_"&amp;X$3,データシート2!$A:$SI,MATCH($R$2&amp;"_"&amp;$C34,データシート2!$A$1:$SI$1,0),0)</f>
        <v>202.869</v>
      </c>
      <c r="Y34" s="938">
        <f>VLOOKUP($D$3&amp;"_"&amp;Y$3,データシート2!$A:$SI,MATCH($R$2&amp;"_"&amp;$C34,データシート2!$A$1:$SI$1,0),0)</f>
        <v>202.279</v>
      </c>
      <c r="Z34" s="938">
        <f>VLOOKUP($D$3&amp;"_"&amp;Z$3,データシート2!$A:$SI,MATCH($R$2&amp;"_"&amp;$C34,データシート2!$A$1:$SI$1,0),0)</f>
        <v>209.684</v>
      </c>
      <c r="AA34" s="938">
        <f>VLOOKUP($D$3&amp;"_"&amp;AA$3,データシート2!$A:$SI,MATCH($R$2&amp;"_"&amp;$C34,データシート2!$A$1:$SI$1,0),0)</f>
        <v>175.018</v>
      </c>
      <c r="AB34" s="939">
        <f>VLOOKUP($D$3&amp;"_"&amp;AB$3,データシート2!$A:$SI,MATCH($R$2&amp;"_"&amp;$C34,データシート2!$A$1:$SI$1,0),0)</f>
        <v>198.22499999999999</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1</v>
      </c>
      <c r="H38" s="766">
        <f>VLOOKUP($D$3&amp;"_"&amp;H$3,データシート2!$A:$SI,MATCH($G$2&amp;"_"&amp;$C38,データシート2!$A$1:$SI$1,0),0)</f>
        <v>1</v>
      </c>
      <c r="I38" s="766">
        <f>VLOOKUP($D$3&amp;"_"&amp;I$3,データシート2!$A:$SI,MATCH($G$2&amp;"_"&amp;$C38,データシート2!$A$1:$SI$1,0),0)</f>
        <v>1</v>
      </c>
      <c r="J38" s="766">
        <f>VLOOKUP($D$3&amp;"_"&amp;J$3,データシート2!$A:$SI,MATCH($G$2&amp;"_"&amp;$C38,データシート2!$A$1:$SI$1,0),0)</f>
        <v>1</v>
      </c>
      <c r="K38" s="767">
        <f>VLOOKUP($D$3&amp;"_"&amp;K$3,データシート2!$A:$SI,MATCH($G$2&amp;"_"&amp;$C38,データシート2!$A$1:$SI$1,0),0)</f>
        <v>1</v>
      </c>
      <c r="L38" s="767">
        <f>VLOOKUP($D$3&amp;"_"&amp;L$3,データシート2!$A:$SI,MATCH($G$2&amp;"_"&amp;$C38,データシート2!$A$1:$SI$1,0),0)</f>
        <v>1</v>
      </c>
      <c r="M38" s="767">
        <f>VLOOKUP($D$3&amp;"_"&amp;M$3,データシート2!$A:$SI,MATCH($G$2&amp;"_"&amp;$C38,データシート2!$A$1:$SI$1,0),0)</f>
        <v>1</v>
      </c>
      <c r="N38" s="767">
        <f>VLOOKUP($D$3&amp;"_"&amp;N$3,データシート2!$A:$SI,MATCH($G$2&amp;"_"&amp;$C38,データシート2!$A$1:$SI$1,0),0)</f>
        <v>1</v>
      </c>
      <c r="O38" s="767">
        <f>VLOOKUP($D$3&amp;"_"&amp;O$3,データシート2!$A:$SI,MATCH($G$2&amp;"_"&amp;$C38,データシート2!$A$1:$SI$1,0),0)</f>
        <v>1</v>
      </c>
      <c r="P38" s="767">
        <f>VLOOKUP($D$3&amp;"_"&amp;P$3,データシート2!$A:$SI,MATCH($G$2&amp;"_"&amp;$C38,データシート2!$A$1:$SI$1,0),0)</f>
        <v>2</v>
      </c>
      <c r="Q38" s="768">
        <f>VLOOKUP($D$3&amp;"_"&amp;Q$3,データシート2!$A:$SI,MATCH($G$2&amp;"_"&amp;$C38,データシート2!$A$1:$SI$1,0),0)</f>
        <v>2</v>
      </c>
      <c r="R38" s="937">
        <f>VLOOKUP($D$3&amp;"_"&amp;R$3,データシート2!$A:$SI,MATCH($R$2&amp;"_"&amp;$C38,データシート2!$A$1:$SI$1,0),0)</f>
        <v>9.6270000000000007</v>
      </c>
      <c r="S38" s="938">
        <f>VLOOKUP($D$3&amp;"_"&amp;S$3,データシート2!$A:$SI,MATCH($R$2&amp;"_"&amp;$C38,データシート2!$A$1:$SI$1,0),0)</f>
        <v>10.742000000000001</v>
      </c>
      <c r="T38" s="938">
        <f>VLOOKUP($D$3&amp;"_"&amp;T$3,データシート2!$A:$SI,MATCH($R$2&amp;"_"&amp;$C38,データシート2!$A$1:$SI$1,0),0)</f>
        <v>12.381</v>
      </c>
      <c r="U38" s="938">
        <f>VLOOKUP($D$3&amp;"_"&amp;U$3,データシート2!$A:$SI,MATCH($R$2&amp;"_"&amp;$C38,データシート2!$A$1:$SI$1,0),0)</f>
        <v>12.331</v>
      </c>
      <c r="V38" s="938">
        <f>VLOOKUP($D$3&amp;"_"&amp;V$3,データシート2!$A:$SI,MATCH($R$2&amp;"_"&amp;$C38,データシート2!$A$1:$SI$1,0),0)</f>
        <v>11.694000000000001</v>
      </c>
      <c r="W38" s="938">
        <f>VLOOKUP($D$3&amp;"_"&amp;W$3,データシート2!$A:$SI,MATCH($R$2&amp;"_"&amp;$C38,データシート2!$A$1:$SI$1,0),0)</f>
        <v>9.6910000000000007</v>
      </c>
      <c r="X38" s="938">
        <f>VLOOKUP($D$3&amp;"_"&amp;X$3,データシート2!$A:$SI,MATCH($R$2&amp;"_"&amp;$C38,データシート2!$A$1:$SI$1,0),0)</f>
        <v>7.1840000000000002</v>
      </c>
      <c r="Y38" s="938">
        <f>VLOOKUP($D$3&amp;"_"&amp;Y$3,データシート2!$A:$SI,MATCH($R$2&amp;"_"&amp;$C38,データシート2!$A$1:$SI$1,0),0)</f>
        <v>7.2850000000000001</v>
      </c>
      <c r="Z38" s="938">
        <f>VLOOKUP($D$3&amp;"_"&amp;Z$3,データシート2!$A:$SI,MATCH($R$2&amp;"_"&amp;$C38,データシート2!$A$1:$SI$1,0),0)</f>
        <v>7.5629999999999997</v>
      </c>
      <c r="AA38" s="938">
        <f>VLOOKUP($D$3&amp;"_"&amp;AA$3,データシート2!$A:$SI,MATCH($R$2&amp;"_"&amp;$C38,データシート2!$A$1:$SI$1,0),0)</f>
        <v>8.9220000000000006</v>
      </c>
      <c r="AB38" s="939">
        <f>VLOOKUP($D$3&amp;"_"&amp;AB$3,データシート2!$A:$SI,MATCH($R$2&amp;"_"&amp;$C38,データシート2!$A$1:$SI$1,0),0)</f>
        <v>13.702999999999999</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1</v>
      </c>
      <c r="H41" s="766">
        <f>VLOOKUP($D$3&amp;"_"&amp;H$3,データシート2!$A:$SI,MATCH($G$2&amp;"_"&amp;$C41,データシート2!$A$1:$SI$1,0),0)</f>
        <v>1</v>
      </c>
      <c r="I41" s="766">
        <f>VLOOKUP($D$3&amp;"_"&amp;I$3,データシート2!$A:$SI,MATCH($G$2&amp;"_"&amp;$C41,データシート2!$A$1:$SI$1,0),0)</f>
        <v>1</v>
      </c>
      <c r="J41" s="766">
        <f>VLOOKUP($D$3&amp;"_"&amp;J$3,データシート2!$A:$SI,MATCH($G$2&amp;"_"&amp;$C41,データシート2!$A$1:$SI$1,0),0)</f>
        <v>1</v>
      </c>
      <c r="K41" s="767">
        <f>VLOOKUP($D$3&amp;"_"&amp;K$3,データシート2!$A:$SI,MATCH($G$2&amp;"_"&amp;$C41,データシート2!$A$1:$SI$1,0),0)</f>
        <v>1</v>
      </c>
      <c r="L41" s="767">
        <f>VLOOKUP($D$3&amp;"_"&amp;L$3,データシート2!$A:$SI,MATCH($G$2&amp;"_"&amp;$C41,データシート2!$A$1:$SI$1,0),0)</f>
        <v>1</v>
      </c>
      <c r="M41" s="767">
        <f>VLOOKUP($D$3&amp;"_"&amp;M$3,データシート2!$A:$SI,MATCH($G$2&amp;"_"&amp;$C41,データシート2!$A$1:$SI$1,0),0)</f>
        <v>1</v>
      </c>
      <c r="N41" s="767">
        <f>VLOOKUP($D$3&amp;"_"&amp;N$3,データシート2!$A:$SI,MATCH($G$2&amp;"_"&amp;$C41,データシート2!$A$1:$SI$1,0),0)</f>
        <v>1</v>
      </c>
      <c r="O41" s="767">
        <f>VLOOKUP($D$3&amp;"_"&amp;O$3,データシート2!$A:$SI,MATCH($G$2&amp;"_"&amp;$C41,データシート2!$A$1:$SI$1,0),0)</f>
        <v>1</v>
      </c>
      <c r="P41" s="767">
        <f>VLOOKUP($D$3&amp;"_"&amp;P$3,データシート2!$A:$SI,MATCH($G$2&amp;"_"&amp;$C41,データシート2!$A$1:$SI$1,0),0)</f>
        <v>1</v>
      </c>
      <c r="Q41" s="768">
        <f>VLOOKUP($D$3&amp;"_"&amp;Q$3,データシート2!$A:$SI,MATCH($G$2&amp;"_"&amp;$C41,データシート2!$A$1:$SI$1,0),0)</f>
        <v>1</v>
      </c>
      <c r="R41" s="937">
        <f>VLOOKUP($D$3&amp;"_"&amp;R$3,データシート2!$A:$SI,MATCH($R$2&amp;"_"&amp;$C41,データシート2!$A$1:$SI$1,0),0)</f>
        <v>2.3679999999999999</v>
      </c>
      <c r="S41" s="938">
        <f>VLOOKUP($D$3&amp;"_"&amp;S$3,データシート2!$A:$SI,MATCH($R$2&amp;"_"&amp;$C41,データシート2!$A$1:$SI$1,0),0)</f>
        <v>3.6949999999999998</v>
      </c>
      <c r="T41" s="938">
        <f>VLOOKUP($D$3&amp;"_"&amp;T$3,データシート2!$A:$SI,MATCH($R$2&amp;"_"&amp;$C41,データシート2!$A$1:$SI$1,0),0)</f>
        <v>4.2450000000000001</v>
      </c>
      <c r="U41" s="938">
        <f>VLOOKUP($D$3&amp;"_"&amp;U$3,データシート2!$A:$SI,MATCH($R$2&amp;"_"&amp;$C41,データシート2!$A$1:$SI$1,0),0)</f>
        <v>4.8330000000000002</v>
      </c>
      <c r="V41" s="938">
        <f>VLOOKUP($D$3&amp;"_"&amp;V$3,データシート2!$A:$SI,MATCH($R$2&amp;"_"&amp;$C41,データシート2!$A$1:$SI$1,0),0)</f>
        <v>4.476</v>
      </c>
      <c r="W41" s="938">
        <f>VLOOKUP($D$3&amp;"_"&amp;W$3,データシート2!$A:$SI,MATCH($R$2&amp;"_"&amp;$C41,データシート2!$A$1:$SI$1,0),0)</f>
        <v>4.5359999999999996</v>
      </c>
      <c r="X41" s="938">
        <f>VLOOKUP($D$3&amp;"_"&amp;X$3,データシート2!$A:$SI,MATCH($R$2&amp;"_"&amp;$C41,データシート2!$A$1:$SI$1,0),0)</f>
        <v>3.7370000000000001</v>
      </c>
      <c r="Y41" s="938">
        <f>VLOOKUP($D$3&amp;"_"&amp;Y$3,データシート2!$A:$SI,MATCH($R$2&amp;"_"&amp;$C41,データシート2!$A$1:$SI$1,0),0)</f>
        <v>3.8460000000000001</v>
      </c>
      <c r="Z41" s="938">
        <f>VLOOKUP($D$3&amp;"_"&amp;Z$3,データシート2!$A:$SI,MATCH($R$2&amp;"_"&amp;$C41,データシート2!$A$1:$SI$1,0),0)</f>
        <v>3.415</v>
      </c>
      <c r="AA41" s="938">
        <f>VLOOKUP($D$3&amp;"_"&amp;AA$3,データシート2!$A:$SI,MATCH($R$2&amp;"_"&amp;$C41,データシート2!$A$1:$SI$1,0),0)</f>
        <v>2.6040000000000001</v>
      </c>
      <c r="AB41" s="939">
        <f>VLOOKUP($D$3&amp;"_"&amp;AB$3,データシート2!$A:$SI,MATCH($R$2&amp;"_"&amp;$C41,データシート2!$A$1:$SI$1,0),0)</f>
        <v>3.556</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1</v>
      </c>
      <c r="H48" s="766">
        <f>VLOOKUP($D$3&amp;"_"&amp;H$3,データシート2!$A:$SI,MATCH($G$2&amp;"_"&amp;$C48,データシート2!$A$1:$SI$1,0),0)</f>
        <v>1</v>
      </c>
      <c r="I48" s="766">
        <f>VLOOKUP($D$3&amp;"_"&amp;I$3,データシート2!$A:$SI,MATCH($G$2&amp;"_"&amp;$C48,データシート2!$A$1:$SI$1,0),0)</f>
        <v>1</v>
      </c>
      <c r="J48" s="766">
        <f>VLOOKUP($D$3&amp;"_"&amp;J$3,データシート2!$A:$SI,MATCH($G$2&amp;"_"&amp;$C48,データシート2!$A$1:$SI$1,0),0)</f>
        <v>1</v>
      </c>
      <c r="K48" s="767">
        <f>VLOOKUP($D$3&amp;"_"&amp;K$3,データシート2!$A:$SI,MATCH($G$2&amp;"_"&amp;$C48,データシート2!$A$1:$SI$1,0),0)</f>
        <v>1</v>
      </c>
      <c r="L48" s="767">
        <f>VLOOKUP($D$3&amp;"_"&amp;L$3,データシート2!$A:$SI,MATCH($G$2&amp;"_"&amp;$C48,データシート2!$A$1:$SI$1,0),0)</f>
        <v>1</v>
      </c>
      <c r="M48" s="767">
        <f>VLOOKUP($D$3&amp;"_"&amp;M$3,データシート2!$A:$SI,MATCH($G$2&amp;"_"&amp;$C48,データシート2!$A$1:$SI$1,0),0)</f>
        <v>1</v>
      </c>
      <c r="N48" s="767">
        <f>VLOOKUP($D$3&amp;"_"&amp;N$3,データシート2!$A:$SI,MATCH($G$2&amp;"_"&amp;$C48,データシート2!$A$1:$SI$1,0),0)</f>
        <v>1</v>
      </c>
      <c r="O48" s="767">
        <f>VLOOKUP($D$3&amp;"_"&amp;O$3,データシート2!$A:$SI,MATCH($G$2&amp;"_"&amp;$C48,データシート2!$A$1:$SI$1,0),0)</f>
        <v>1</v>
      </c>
      <c r="P48" s="767">
        <f>VLOOKUP($D$3&amp;"_"&amp;P$3,データシート2!$A:$SI,MATCH($G$2&amp;"_"&amp;$C48,データシート2!$A$1:$SI$1,0),0)</f>
        <v>1</v>
      </c>
      <c r="Q48" s="768">
        <f>VLOOKUP($D$3&amp;"_"&amp;Q$3,データシート2!$A:$SI,MATCH($G$2&amp;"_"&amp;$C48,データシート2!$A$1:$SI$1,0),0)</f>
        <v>1</v>
      </c>
      <c r="R48" s="937">
        <f>VLOOKUP($D$3&amp;"_"&amp;R$3,データシート2!$A:$SI,MATCH($R$2&amp;"_"&amp;$C48,データシート2!$A$1:$SI$1,0),0)</f>
        <v>8.2560000000000002</v>
      </c>
      <c r="S48" s="938">
        <f>VLOOKUP($D$3&amp;"_"&amp;S$3,データシート2!$A:$SI,MATCH($R$2&amp;"_"&amp;$C48,データシート2!$A$1:$SI$1,0),0)</f>
        <v>14.407999999999999</v>
      </c>
      <c r="T48" s="938">
        <f>VLOOKUP($D$3&amp;"_"&amp;T$3,データシート2!$A:$SI,MATCH($R$2&amp;"_"&amp;$C48,データシート2!$A$1:$SI$1,0),0)</f>
        <v>17.143999999999998</v>
      </c>
      <c r="U48" s="938">
        <f>VLOOKUP($D$3&amp;"_"&amp;U$3,データシート2!$A:$SI,MATCH($R$2&amp;"_"&amp;$C48,データシート2!$A$1:$SI$1,0),0)</f>
        <v>19.677</v>
      </c>
      <c r="V48" s="938">
        <f>VLOOKUP($D$3&amp;"_"&amp;V$3,データシート2!$A:$SI,MATCH($R$2&amp;"_"&amp;$C48,データシート2!$A$1:$SI$1,0),0)</f>
        <v>21.173999999999999</v>
      </c>
      <c r="W48" s="938">
        <f>VLOOKUP($D$3&amp;"_"&amp;W$3,データシート2!$A:$SI,MATCH($R$2&amp;"_"&amp;$C48,データシート2!$A$1:$SI$1,0),0)</f>
        <v>19.678000000000001</v>
      </c>
      <c r="X48" s="938">
        <f>VLOOKUP($D$3&amp;"_"&amp;X$3,データシート2!$A:$SI,MATCH($R$2&amp;"_"&amp;$C48,データシート2!$A$1:$SI$1,0),0)</f>
        <v>14.298</v>
      </c>
      <c r="Y48" s="938">
        <f>VLOOKUP($D$3&amp;"_"&amp;Y$3,データシート2!$A:$SI,MATCH($R$2&amp;"_"&amp;$C48,データシート2!$A$1:$SI$1,0),0)</f>
        <v>12.86</v>
      </c>
      <c r="Z48" s="938">
        <f>VLOOKUP($D$3&amp;"_"&amp;Z$3,データシート2!$A:$SI,MATCH($R$2&amp;"_"&amp;$C48,データシート2!$A$1:$SI$1,0),0)</f>
        <v>12.375</v>
      </c>
      <c r="AA48" s="938">
        <f>VLOOKUP($D$3&amp;"_"&amp;AA$3,データシート2!$A:$SI,MATCH($R$2&amp;"_"&amp;$C48,データシート2!$A$1:$SI$1,0),0)</f>
        <v>11.255000000000001</v>
      </c>
      <c r="AB48" s="939">
        <f>VLOOKUP($D$3&amp;"_"&amp;AB$3,データシート2!$A:$SI,MATCH($R$2&amp;"_"&amp;$C48,データシート2!$A$1:$SI$1,0),0)</f>
        <v>18.763000000000002</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1</v>
      </c>
      <c r="M52" s="752">
        <f>VLOOKUP($D$3&amp;"_"&amp;M$3,データシート2!$A:$SI,MATCH($G$2&amp;"_"&amp;$C52,データシート2!$A$1:$SI$1,0),0)</f>
        <v>1</v>
      </c>
      <c r="N52" s="752">
        <f>VLOOKUP($D$3&amp;"_"&amp;N$3,データシート2!$A:$SI,MATCH($G$2&amp;"_"&amp;$C52,データシート2!$A$1:$SI$1,0),0)</f>
        <v>1</v>
      </c>
      <c r="O52" s="752">
        <f>VLOOKUP($D$3&amp;"_"&amp;O$3,データシート2!$A:$SI,MATCH($G$2&amp;"_"&amp;$C52,データシート2!$A$1:$SI$1,0),0)</f>
        <v>1</v>
      </c>
      <c r="P52" s="752">
        <f>VLOOKUP($D$3&amp;"_"&amp;P$3,データシート2!$A:$SI,MATCH($G$2&amp;"_"&amp;$C52,データシート2!$A$1:$SI$1,0),0)</f>
        <v>1</v>
      </c>
      <c r="Q52" s="753">
        <f>VLOOKUP($D$3&amp;"_"&amp;Q$3,データシート2!$A:$SI,MATCH($G$2&amp;"_"&amp;$C52,データシート2!$A$1:$SI$1,0),0)</f>
        <v>1</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4.0629999999999997</v>
      </c>
      <c r="X52" s="931">
        <f>VLOOKUP($D$3&amp;"_"&amp;X$3,データシート2!$A:$SI,MATCH($R$2&amp;"_"&amp;$C52,データシート2!$A$1:$SI$1,0),0)</f>
        <v>3.226</v>
      </c>
      <c r="Y52" s="931">
        <f>VLOOKUP($D$3&amp;"_"&amp;Y$3,データシート2!$A:$SI,MATCH($R$2&amp;"_"&amp;$C52,データシート2!$A$1:$SI$1,0),0)</f>
        <v>3.3879999999999999</v>
      </c>
      <c r="Z52" s="931">
        <f>VLOOKUP($D$3&amp;"_"&amp;Z$3,データシート2!$A:$SI,MATCH($R$2&amp;"_"&amp;$C52,データシート2!$A$1:$SI$1,0),0)</f>
        <v>3.1930000000000001</v>
      </c>
      <c r="AA52" s="931">
        <f>VLOOKUP($D$3&amp;"_"&amp;AA$3,データシート2!$A:$SI,MATCH($R$2&amp;"_"&amp;$C52,データシート2!$A$1:$SI$1,0),0)</f>
        <v>2.395</v>
      </c>
      <c r="AB52" s="932">
        <f>VLOOKUP($D$3&amp;"_"&amp;AB$3,データシート2!$A:$SI,MATCH($R$2&amp;"_"&amp;$C52,データシート2!$A$1:$SI$1,0),0)</f>
        <v>3.581</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1</v>
      </c>
      <c r="H77" s="734">
        <f>VLOOKUP($D$3&amp;"_"&amp;H$3,データシート2!$A:$SI,MATCH($G$2&amp;"_"&amp;$B77,データシート2!$A$1:$SI$1,0),0)</f>
        <v>1</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1.9530000000000001</v>
      </c>
      <c r="S77" s="925">
        <f>VLOOKUP($D$3&amp;"_"&amp;S$3,データシート2!$A:$SI,MATCH($R$2&amp;"_"&amp;$B77,データシート2!$A$1:$SI$1,0),0)</f>
        <v>3.0569999999999999</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1</v>
      </c>
      <c r="H84" s="766">
        <f>VLOOKUP($D$3&amp;"_"&amp;H$3,データシート2!$A:$SI,MATCH($G$2&amp;"_"&amp;$C84,データシート2!$A$1:$SI$1,0),0)</f>
        <v>1</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1.9530000000000001</v>
      </c>
      <c r="S84" s="938">
        <f>VLOOKUP($D$3&amp;"_"&amp;S$3,データシート2!$A:$SI,MATCH($R$2&amp;"_"&amp;$C84,データシート2!$A$1:$SI$1,0),0)</f>
        <v>3.0569999999999999</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2</v>
      </c>
      <c r="H106" s="734">
        <f>VLOOKUP($D$3&amp;"_"&amp;H$3,データシート2!$A:$SI,MATCH($G$2&amp;"_"&amp;$B106,データシート2!$A$1:$SI$1,0),0)</f>
        <v>2</v>
      </c>
      <c r="I106" s="734">
        <f>VLOOKUP($D$3&amp;"_"&amp;I$3,データシート2!$A:$SI,MATCH($G$2&amp;"_"&amp;$B106,データシート2!$A$1:$SI$1,0),0)</f>
        <v>2</v>
      </c>
      <c r="J106" s="734">
        <f>VLOOKUP($D$3&amp;"_"&amp;J$3,データシート2!$A:$SI,MATCH($G$2&amp;"_"&amp;$B106,データシート2!$A$1:$SI$1,0),0)</f>
        <v>2</v>
      </c>
      <c r="K106" s="735">
        <f>VLOOKUP($D$3&amp;"_"&amp;K$3,データシート2!$A:$SI,MATCH($G$2&amp;"_"&amp;$B106,データシート2!$A$1:$SI$1,0),0)</f>
        <v>2</v>
      </c>
      <c r="L106" s="735">
        <f>VLOOKUP($D$3&amp;"_"&amp;L$3,データシート2!$A:$SI,MATCH($G$2&amp;"_"&amp;$B106,データシート2!$A$1:$SI$1,0),0)</f>
        <v>2</v>
      </c>
      <c r="M106" s="735">
        <f>VLOOKUP($D$3&amp;"_"&amp;M$3,データシート2!$A:$SI,MATCH($G$2&amp;"_"&amp;$B106,データシート2!$A$1:$SI$1,0),0)</f>
        <v>2</v>
      </c>
      <c r="N106" s="735">
        <f>VLOOKUP($D$3&amp;"_"&amp;N$3,データシート2!$A:$SI,MATCH($G$2&amp;"_"&amp;$B106,データシート2!$A$1:$SI$1,0),0)</f>
        <v>2</v>
      </c>
      <c r="O106" s="735">
        <f>VLOOKUP($D$3&amp;"_"&amp;O$3,データシート2!$A:$SI,MATCH($G$2&amp;"_"&amp;$B106,データシート2!$A$1:$SI$1,0),0)</f>
        <v>2</v>
      </c>
      <c r="P106" s="735">
        <f>VLOOKUP($D$3&amp;"_"&amp;P$3,データシート2!$A:$SI,MATCH($G$2&amp;"_"&amp;$B106,データシート2!$A$1:$SI$1,0),0)</f>
        <v>2</v>
      </c>
      <c r="Q106" s="736">
        <f>VLOOKUP($D$3&amp;"_"&amp;Q$3,データシート2!$A:$SI,MATCH($G$2&amp;"_"&amp;$B106,データシート2!$A$1:$SI$1,0),0)</f>
        <v>2</v>
      </c>
      <c r="R106" s="924">
        <f>VLOOKUP($D$3&amp;"_"&amp;R$3,データシート2!$A:$SI,MATCH($R$2&amp;"_"&amp;$B106,データシート2!$A$1:$SI$1,0),0)</f>
        <v>10.72</v>
      </c>
      <c r="S106" s="925">
        <f>VLOOKUP($D$3&amp;"_"&amp;S$3,データシート2!$A:$SI,MATCH($R$2&amp;"_"&amp;$B106,データシート2!$A$1:$SI$1,0),0)</f>
        <v>13.441000000000001</v>
      </c>
      <c r="T106" s="925">
        <f>VLOOKUP($D$3&amp;"_"&amp;T$3,データシート2!$A:$SI,MATCH($R$2&amp;"_"&amp;$B106,データシート2!$A$1:$SI$1,0),0)</f>
        <v>14.042</v>
      </c>
      <c r="U106" s="925">
        <f>VLOOKUP($D$3&amp;"_"&amp;U$3,データシート2!$A:$SI,MATCH($R$2&amp;"_"&amp;$B106,データシート2!$A$1:$SI$1,0),0)</f>
        <v>14.352</v>
      </c>
      <c r="V106" s="925">
        <f>VLOOKUP($D$3&amp;"_"&amp;V$3,データシート2!$A:$SI,MATCH($R$2&amp;"_"&amp;$B106,データシート2!$A$1:$SI$1,0),0)</f>
        <v>13.747</v>
      </c>
      <c r="W106" s="925">
        <f>VLOOKUP($D$3&amp;"_"&amp;W$3,データシート2!$A:$SI,MATCH($R$2&amp;"_"&amp;$B106,データシート2!$A$1:$SI$1,0),0)</f>
        <v>13.746</v>
      </c>
      <c r="X106" s="925">
        <f>VLOOKUP($D$3&amp;"_"&amp;X$3,データシート2!$A:$SI,MATCH($R$2&amp;"_"&amp;$B106,データシート2!$A$1:$SI$1,0),0)</f>
        <v>11.286</v>
      </c>
      <c r="Y106" s="925">
        <f>VLOOKUP($D$3&amp;"_"&amp;Y$3,データシート2!$A:$SI,MATCH($R$2&amp;"_"&amp;$B106,データシート2!$A$1:$SI$1,0),0)</f>
        <v>10.936999999999999</v>
      </c>
      <c r="Z106" s="925">
        <f>VLOOKUP($D$3&amp;"_"&amp;Z$3,データシート2!$A:$SI,MATCH($R$2&amp;"_"&amp;$B106,データシート2!$A$1:$SI$1,0),0)</f>
        <v>10.236000000000001</v>
      </c>
      <c r="AA106" s="925">
        <f>VLOOKUP($D$3&amp;"_"&amp;AA$3,データシート2!$A:$SI,MATCH($R$2&amp;"_"&amp;$B106,データシート2!$A$1:$SI$1,0),0)</f>
        <v>7.8029999999999999</v>
      </c>
      <c r="AB106" s="926">
        <f>VLOOKUP($D$3&amp;"_"&amp;AB$3,データシート2!$A:$SI,MATCH($R$2&amp;"_"&amp;$B106,データシート2!$A$1:$SI$1,0),0)</f>
        <v>10.429</v>
      </c>
    </row>
    <row r="107" spans="2:28" s="745" customFormat="1" ht="16.5" customHeight="1">
      <c r="B107" s="737"/>
      <c r="C107" s="762">
        <v>75</v>
      </c>
      <c r="D107" s="763" t="s">
        <v>621</v>
      </c>
      <c r="E107" s="738"/>
      <c r="F107" s="740"/>
      <c r="G107" s="765">
        <f>VLOOKUP($D$3&amp;"_"&amp;G$3,データシート2!$A:$SI,MATCH($G$2&amp;"_"&amp;$C107,データシート2!$A$1:$SI$1,0),0)</f>
        <v>2</v>
      </c>
      <c r="H107" s="766">
        <f>VLOOKUP($D$3&amp;"_"&amp;H$3,データシート2!$A:$SI,MATCH($G$2&amp;"_"&amp;$C107,データシート2!$A$1:$SI$1,0),0)</f>
        <v>2</v>
      </c>
      <c r="I107" s="766">
        <f>VLOOKUP($D$3&amp;"_"&amp;I$3,データシート2!$A:$SI,MATCH($G$2&amp;"_"&amp;$C107,データシート2!$A$1:$SI$1,0),0)</f>
        <v>2</v>
      </c>
      <c r="J107" s="766">
        <f>VLOOKUP($D$3&amp;"_"&amp;J$3,データシート2!$A:$SI,MATCH($G$2&amp;"_"&amp;$C107,データシート2!$A$1:$SI$1,0),0)</f>
        <v>2</v>
      </c>
      <c r="K107" s="767">
        <f>VLOOKUP($D$3&amp;"_"&amp;K$3,データシート2!$A:$SI,MATCH($G$2&amp;"_"&amp;$C107,データシート2!$A$1:$SI$1,0),0)</f>
        <v>2</v>
      </c>
      <c r="L107" s="767">
        <f>VLOOKUP($D$3&amp;"_"&amp;L$3,データシート2!$A:$SI,MATCH($G$2&amp;"_"&amp;$C107,データシート2!$A$1:$SI$1,0),0)</f>
        <v>2</v>
      </c>
      <c r="M107" s="767">
        <f>VLOOKUP($D$3&amp;"_"&amp;M$3,データシート2!$A:$SI,MATCH($G$2&amp;"_"&amp;$C107,データシート2!$A$1:$SI$1,0),0)</f>
        <v>2</v>
      </c>
      <c r="N107" s="767">
        <f>VLOOKUP($D$3&amp;"_"&amp;N$3,データシート2!$A:$SI,MATCH($G$2&amp;"_"&amp;$C107,データシート2!$A$1:$SI$1,0),0)</f>
        <v>2</v>
      </c>
      <c r="O107" s="767">
        <f>VLOOKUP($D$3&amp;"_"&amp;O$3,データシート2!$A:$SI,MATCH($G$2&amp;"_"&amp;$C107,データシート2!$A$1:$SI$1,0),0)</f>
        <v>2</v>
      </c>
      <c r="P107" s="767">
        <f>VLOOKUP($D$3&amp;"_"&amp;P$3,データシート2!$A:$SI,MATCH($G$2&amp;"_"&amp;$C107,データシート2!$A$1:$SI$1,0),0)</f>
        <v>2</v>
      </c>
      <c r="Q107" s="768">
        <f>VLOOKUP($D$3&amp;"_"&amp;Q$3,データシート2!$A:$SI,MATCH($G$2&amp;"_"&amp;$C107,データシート2!$A$1:$SI$1,0),0)</f>
        <v>2</v>
      </c>
      <c r="R107" s="937">
        <f>VLOOKUP($D$3&amp;"_"&amp;R$3,データシート2!$A:$SI,MATCH($R$2&amp;"_"&amp;$C107,データシート2!$A$1:$SI$1,0),0)</f>
        <v>10.72</v>
      </c>
      <c r="S107" s="938">
        <f>VLOOKUP($D$3&amp;"_"&amp;S$3,データシート2!$A:$SI,MATCH($R$2&amp;"_"&amp;$C107,データシート2!$A$1:$SI$1,0),0)</f>
        <v>13.441000000000001</v>
      </c>
      <c r="T107" s="938">
        <f>VLOOKUP($D$3&amp;"_"&amp;T$3,データシート2!$A:$SI,MATCH($R$2&amp;"_"&amp;$C107,データシート2!$A$1:$SI$1,0),0)</f>
        <v>14.042</v>
      </c>
      <c r="U107" s="938">
        <f>VLOOKUP($D$3&amp;"_"&amp;U$3,データシート2!$A:$SI,MATCH($R$2&amp;"_"&amp;$C107,データシート2!$A$1:$SI$1,0),0)</f>
        <v>14.352</v>
      </c>
      <c r="V107" s="938">
        <f>VLOOKUP($D$3&amp;"_"&amp;V$3,データシート2!$A:$SI,MATCH($R$2&amp;"_"&amp;$C107,データシート2!$A$1:$SI$1,0),0)</f>
        <v>13.747</v>
      </c>
      <c r="W107" s="938">
        <f>VLOOKUP($D$3&amp;"_"&amp;W$3,データシート2!$A:$SI,MATCH($R$2&amp;"_"&amp;$C107,データシート2!$A$1:$SI$1,0),0)</f>
        <v>13.746</v>
      </c>
      <c r="X107" s="938">
        <f>VLOOKUP($D$3&amp;"_"&amp;X$3,データシート2!$A:$SI,MATCH($R$2&amp;"_"&amp;$C107,データシート2!$A$1:$SI$1,0),0)</f>
        <v>11.286</v>
      </c>
      <c r="Y107" s="938">
        <f>VLOOKUP($D$3&amp;"_"&amp;Y$3,データシート2!$A:$SI,MATCH($R$2&amp;"_"&amp;$C107,データシート2!$A$1:$SI$1,0),0)</f>
        <v>10.936999999999999</v>
      </c>
      <c r="Z107" s="938">
        <f>VLOOKUP($D$3&amp;"_"&amp;Z$3,データシート2!$A:$SI,MATCH($R$2&amp;"_"&amp;$C107,データシート2!$A$1:$SI$1,0),0)</f>
        <v>10.236000000000001</v>
      </c>
      <c r="AA107" s="938">
        <f>VLOOKUP($D$3&amp;"_"&amp;AA$3,データシート2!$A:$SI,MATCH($R$2&amp;"_"&amp;$C107,データシート2!$A$1:$SI$1,0),0)</f>
        <v>7.8029999999999999</v>
      </c>
      <c r="AB107" s="939">
        <f>VLOOKUP($D$3&amp;"_"&amp;AB$3,データシート2!$A:$SI,MATCH($R$2&amp;"_"&amp;$C107,データシート2!$A$1:$SI$1,0),0)</f>
        <v>10.429</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1</v>
      </c>
      <c r="H117" s="734">
        <f>VLOOKUP($D$3&amp;"_"&amp;H$3,データシート2!$A:$SI,MATCH($G$2&amp;"_"&amp;$B117,データシート2!$A$1:$SI$1,0),0)</f>
        <v>1</v>
      </c>
      <c r="I117" s="734">
        <f>VLOOKUP($D$3&amp;"_"&amp;I$3,データシート2!$A:$SI,MATCH($G$2&amp;"_"&amp;$B117,データシート2!$A$1:$SI$1,0),0)</f>
        <v>1</v>
      </c>
      <c r="J117" s="734">
        <f>VLOOKUP($D$3&amp;"_"&amp;J$3,データシート2!$A:$SI,MATCH($G$2&amp;"_"&amp;$B117,データシート2!$A$1:$SI$1,0),0)</f>
        <v>1</v>
      </c>
      <c r="K117" s="735">
        <f>VLOOKUP($D$3&amp;"_"&amp;K$3,データシート2!$A:$SI,MATCH($G$2&amp;"_"&amp;$B117,データシート2!$A$1:$SI$1,0),0)</f>
        <v>1</v>
      </c>
      <c r="L117" s="735">
        <f>VLOOKUP($D$3&amp;"_"&amp;L$3,データシート2!$A:$SI,MATCH($G$2&amp;"_"&amp;$B117,データシート2!$A$1:$SI$1,0),0)</f>
        <v>1</v>
      </c>
      <c r="M117" s="735">
        <f>VLOOKUP($D$3&amp;"_"&amp;M$3,データシート2!$A:$SI,MATCH($G$2&amp;"_"&amp;$B117,データシート2!$A$1:$SI$1,0),0)</f>
        <v>1</v>
      </c>
      <c r="N117" s="735">
        <f>VLOOKUP($D$3&amp;"_"&amp;N$3,データシート2!$A:$SI,MATCH($G$2&amp;"_"&amp;$B117,データシート2!$A$1:$SI$1,0),0)</f>
        <v>1</v>
      </c>
      <c r="O117" s="735">
        <f>VLOOKUP($D$3&amp;"_"&amp;O$3,データシート2!$A:$SI,MATCH($G$2&amp;"_"&amp;$B117,データシート2!$A$1:$SI$1,0),0)</f>
        <v>1</v>
      </c>
      <c r="P117" s="735">
        <f>VLOOKUP($D$3&amp;"_"&amp;P$3,データシート2!$A:$SI,MATCH($G$2&amp;"_"&amp;$B117,データシート2!$A$1:$SI$1,0),0)</f>
        <v>1</v>
      </c>
      <c r="Q117" s="736">
        <f>VLOOKUP($D$3&amp;"_"&amp;Q$3,データシート2!$A:$SI,MATCH($G$2&amp;"_"&amp;$B117,データシート2!$A$1:$SI$1,0),0)</f>
        <v>1</v>
      </c>
      <c r="R117" s="924">
        <f>VLOOKUP($D$3&amp;"_"&amp;R$3,データシート2!$A:$SI,MATCH($R$2&amp;"_"&amp;$B117,データシート2!$A$1:$SI$1,0),0)</f>
        <v>3.286</v>
      </c>
      <c r="S117" s="925">
        <f>VLOOKUP($D$3&amp;"_"&amp;S$3,データシート2!$A:$SI,MATCH($R$2&amp;"_"&amp;$B117,データシート2!$A$1:$SI$1,0),0)</f>
        <v>4.633</v>
      </c>
      <c r="T117" s="925">
        <f>VLOOKUP($D$3&amp;"_"&amp;T$3,データシート2!$A:$SI,MATCH($R$2&amp;"_"&amp;$B117,データシート2!$A$1:$SI$1,0),0)</f>
        <v>5.5430000000000001</v>
      </c>
      <c r="U117" s="925">
        <f>VLOOKUP($D$3&amp;"_"&amp;U$3,データシート2!$A:$SI,MATCH($R$2&amp;"_"&amp;$B117,データシート2!$A$1:$SI$1,0),0)</f>
        <v>5.5270000000000001</v>
      </c>
      <c r="V117" s="925">
        <f>VLOOKUP($D$3&amp;"_"&amp;V$3,データシート2!$A:$SI,MATCH($R$2&amp;"_"&amp;$B117,データシート2!$A$1:$SI$1,0),0)</f>
        <v>5.476</v>
      </c>
      <c r="W117" s="925">
        <f>VLOOKUP($D$3&amp;"_"&amp;W$3,データシート2!$A:$SI,MATCH($R$2&amp;"_"&amp;$B117,データシート2!$A$1:$SI$1,0),0)</f>
        <v>5.5039999999999996</v>
      </c>
      <c r="X117" s="925">
        <f>VLOOKUP($D$3&amp;"_"&amp;X$3,データシート2!$A:$SI,MATCH($R$2&amp;"_"&amp;$B117,データシート2!$A$1:$SI$1,0),0)</f>
        <v>4.6859999999999999</v>
      </c>
      <c r="Y117" s="925">
        <f>VLOOKUP($D$3&amp;"_"&amp;Y$3,データシート2!$A:$SI,MATCH($R$2&amp;"_"&amp;$B117,データシート2!$A$1:$SI$1,0),0)</f>
        <v>4.6619999999999999</v>
      </c>
      <c r="Z117" s="925">
        <f>VLOOKUP($D$3&amp;"_"&amp;Z$3,データシート2!$A:$SI,MATCH($R$2&amp;"_"&amp;$B117,データシート2!$A$1:$SI$1,0),0)</f>
        <v>4.7690000000000001</v>
      </c>
      <c r="AA117" s="925">
        <f>VLOOKUP($D$3&amp;"_"&amp;AA$3,データシート2!$A:$SI,MATCH($R$2&amp;"_"&amp;$B117,データシート2!$A$1:$SI$1,0),0)</f>
        <v>4.0049999999999999</v>
      </c>
      <c r="AB117" s="926">
        <f>VLOOKUP($D$3&amp;"_"&amp;AB$3,データシート2!$A:$SI,MATCH($R$2&amp;"_"&amp;$B117,データシート2!$A$1:$SI$1,0),0)</f>
        <v>5.2549999999999999</v>
      </c>
    </row>
    <row r="118" spans="2:28" s="745" customFormat="1" ht="16.5" customHeight="1">
      <c r="B118" s="737"/>
      <c r="C118" s="738">
        <v>83</v>
      </c>
      <c r="D118" s="739" t="s">
        <v>635</v>
      </c>
      <c r="E118" s="738"/>
      <c r="F118" s="740"/>
      <c r="G118" s="754">
        <f>VLOOKUP($D$3&amp;"_"&amp;G$3,データシート2!$A:$SI,MATCH($G$2&amp;"_"&amp;$C118,データシート2!$A$1:$SI$1,0),0)</f>
        <v>1</v>
      </c>
      <c r="H118" s="742">
        <f>VLOOKUP($D$3&amp;"_"&amp;H$3,データシート2!$A:$SI,MATCH($G$2&amp;"_"&amp;$C118,データシート2!$A$1:$SI$1,0),0)</f>
        <v>1</v>
      </c>
      <c r="I118" s="742">
        <f>VLOOKUP($D$3&amp;"_"&amp;I$3,データシート2!$A:$SI,MATCH($G$2&amp;"_"&amp;$C118,データシート2!$A$1:$SI$1,0),0)</f>
        <v>1</v>
      </c>
      <c r="J118" s="742">
        <f>VLOOKUP($D$3&amp;"_"&amp;J$3,データシート2!$A:$SI,MATCH($G$2&amp;"_"&amp;$C118,データシート2!$A$1:$SI$1,0),0)</f>
        <v>1</v>
      </c>
      <c r="K118" s="743">
        <f>VLOOKUP($D$3&amp;"_"&amp;K$3,データシート2!$A:$SI,MATCH($G$2&amp;"_"&amp;$C118,データシート2!$A$1:$SI$1,0),0)</f>
        <v>1</v>
      </c>
      <c r="L118" s="743">
        <f>VLOOKUP($D$3&amp;"_"&amp;L$3,データシート2!$A:$SI,MATCH($G$2&amp;"_"&amp;$C118,データシート2!$A$1:$SI$1,0),0)</f>
        <v>1</v>
      </c>
      <c r="M118" s="743">
        <f>VLOOKUP($D$3&amp;"_"&amp;M$3,データシート2!$A:$SI,MATCH($G$2&amp;"_"&amp;$C118,データシート2!$A$1:$SI$1,0),0)</f>
        <v>1</v>
      </c>
      <c r="N118" s="743">
        <f>VLOOKUP($D$3&amp;"_"&amp;N$3,データシート2!$A:$SI,MATCH($G$2&amp;"_"&amp;$C118,データシート2!$A$1:$SI$1,0),0)</f>
        <v>1</v>
      </c>
      <c r="O118" s="743">
        <f>VLOOKUP($D$3&amp;"_"&amp;O$3,データシート2!$A:$SI,MATCH($G$2&amp;"_"&amp;$C118,データシート2!$A$1:$SI$1,0),0)</f>
        <v>1</v>
      </c>
      <c r="P118" s="743">
        <f>VLOOKUP($D$3&amp;"_"&amp;P$3,データシート2!$A:$SI,MATCH($G$2&amp;"_"&amp;$C118,データシート2!$A$1:$SI$1,0),0)</f>
        <v>1</v>
      </c>
      <c r="Q118" s="744">
        <f>VLOOKUP($D$3&amp;"_"&amp;Q$3,データシート2!$A:$SI,MATCH($G$2&amp;"_"&amp;$C118,データシート2!$A$1:$SI$1,0),0)</f>
        <v>1</v>
      </c>
      <c r="R118" s="933">
        <f>VLOOKUP($D$3&amp;"_"&amp;R$3,データシート2!$A:$SI,MATCH($R$2&amp;"_"&amp;$C118,データシート2!$A$1:$SI$1,0),0)</f>
        <v>3.286</v>
      </c>
      <c r="S118" s="928">
        <f>VLOOKUP($D$3&amp;"_"&amp;S$3,データシート2!$A:$SI,MATCH($R$2&amp;"_"&amp;$C118,データシート2!$A$1:$SI$1,0),0)</f>
        <v>4.633</v>
      </c>
      <c r="T118" s="928">
        <f>VLOOKUP($D$3&amp;"_"&amp;T$3,データシート2!$A:$SI,MATCH($R$2&amp;"_"&amp;$C118,データシート2!$A$1:$SI$1,0),0)</f>
        <v>5.5430000000000001</v>
      </c>
      <c r="U118" s="928">
        <f>VLOOKUP($D$3&amp;"_"&amp;U$3,データシート2!$A:$SI,MATCH($R$2&amp;"_"&amp;$C118,データシート2!$A$1:$SI$1,0),0)</f>
        <v>5.5270000000000001</v>
      </c>
      <c r="V118" s="928">
        <f>VLOOKUP($D$3&amp;"_"&amp;V$3,データシート2!$A:$SI,MATCH($R$2&amp;"_"&amp;$C118,データシート2!$A$1:$SI$1,0),0)</f>
        <v>5.476</v>
      </c>
      <c r="W118" s="928">
        <f>VLOOKUP($D$3&amp;"_"&amp;W$3,データシート2!$A:$SI,MATCH($R$2&amp;"_"&amp;$C118,データシート2!$A$1:$SI$1,0),0)</f>
        <v>5.5039999999999996</v>
      </c>
      <c r="X118" s="928">
        <f>VLOOKUP($D$3&amp;"_"&amp;X$3,データシート2!$A:$SI,MATCH($R$2&amp;"_"&amp;$C118,データシート2!$A$1:$SI$1,0),0)</f>
        <v>4.6859999999999999</v>
      </c>
      <c r="Y118" s="928">
        <f>VLOOKUP($D$3&amp;"_"&amp;Y$3,データシート2!$A:$SI,MATCH($R$2&amp;"_"&amp;$C118,データシート2!$A$1:$SI$1,0),0)</f>
        <v>4.6619999999999999</v>
      </c>
      <c r="Z118" s="928">
        <f>VLOOKUP($D$3&amp;"_"&amp;Z$3,データシート2!$A:$SI,MATCH($R$2&amp;"_"&amp;$C118,データシート2!$A$1:$SI$1,0),0)</f>
        <v>4.7690000000000001</v>
      </c>
      <c r="AA118" s="928">
        <f>VLOOKUP($D$3&amp;"_"&amp;AA$3,データシート2!$A:$SI,MATCH($R$2&amp;"_"&amp;$C118,データシート2!$A$1:$SI$1,0),0)</f>
        <v>4.0049999999999999</v>
      </c>
      <c r="AB118" s="929">
        <f>VLOOKUP($D$3&amp;"_"&amp;AB$3,データシート2!$A:$SI,MATCH($R$2&amp;"_"&amp;$C118,データシート2!$A$1:$SI$1,0),0)</f>
        <v>5.2549999999999999</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1</v>
      </c>
      <c r="H124" s="734">
        <f>VLOOKUP($D$3&amp;"_"&amp;H$3,データシート2!$A:$SI,MATCH($G$2&amp;"_"&amp;$B124,データシート2!$A$1:$SI$1,0),0)</f>
        <v>1</v>
      </c>
      <c r="I124" s="734">
        <f>VLOOKUP($D$3&amp;"_"&amp;I$3,データシート2!$A:$SI,MATCH($G$2&amp;"_"&amp;$B124,データシート2!$A$1:$SI$1,0),0)</f>
        <v>1</v>
      </c>
      <c r="J124" s="734">
        <f>VLOOKUP($D$3&amp;"_"&amp;J$3,データシート2!$A:$SI,MATCH($G$2&amp;"_"&amp;$B124,データシート2!$A$1:$SI$1,0),0)</f>
        <v>1</v>
      </c>
      <c r="K124" s="735">
        <f>VLOOKUP($D$3&amp;"_"&amp;K$3,データシート2!$A:$SI,MATCH($G$2&amp;"_"&amp;$B124,データシート2!$A$1:$SI$1,0),0)</f>
        <v>1</v>
      </c>
      <c r="L124" s="735">
        <f>VLOOKUP($D$3&amp;"_"&amp;L$3,データシート2!$A:$SI,MATCH($G$2&amp;"_"&amp;$B124,データシート2!$A$1:$SI$1,0),0)</f>
        <v>1</v>
      </c>
      <c r="M124" s="735">
        <f>VLOOKUP($D$3&amp;"_"&amp;M$3,データシート2!$A:$SI,MATCH($G$2&amp;"_"&amp;$B124,データシート2!$A$1:$SI$1,0),0)</f>
        <v>1</v>
      </c>
      <c r="N124" s="735">
        <f>VLOOKUP($D$3&amp;"_"&amp;N$3,データシート2!$A:$SI,MATCH($G$2&amp;"_"&amp;$B124,データシート2!$A$1:$SI$1,0),0)</f>
        <v>1</v>
      </c>
      <c r="O124" s="735">
        <f>VLOOKUP($D$3&amp;"_"&amp;O$3,データシート2!$A:$SI,MATCH($G$2&amp;"_"&amp;$B124,データシート2!$A$1:$SI$1,0),0)</f>
        <v>1</v>
      </c>
      <c r="P124" s="735">
        <f>VLOOKUP($D$3&amp;"_"&amp;P$3,データシート2!$A:$SI,MATCH($G$2&amp;"_"&amp;$B124,データシート2!$A$1:$SI$1,0),0)</f>
        <v>1</v>
      </c>
      <c r="Q124" s="736">
        <f>VLOOKUP($D$3&amp;"_"&amp;Q$3,データシート2!$A:$SI,MATCH($G$2&amp;"_"&amp;$B124,データシート2!$A$1:$SI$1,0),0)</f>
        <v>1</v>
      </c>
      <c r="R124" s="924">
        <f>VLOOKUP($D$3&amp;"_"&amp;R$3,データシート2!$A:$SI,MATCH($R$2&amp;"_"&amp;$B124,データシート2!$A$1:$SI$1,0),0)</f>
        <v>5.3310000000000004</v>
      </c>
      <c r="S124" s="925">
        <f>VLOOKUP($D$3&amp;"_"&amp;S$3,データシート2!$A:$SI,MATCH($R$2&amp;"_"&amp;$B124,データシート2!$A$1:$SI$1,0),0)</f>
        <v>5.306</v>
      </c>
      <c r="T124" s="925">
        <f>VLOOKUP($D$3&amp;"_"&amp;T$3,データシート2!$A:$SI,MATCH($R$2&amp;"_"&amp;$B124,データシート2!$A$1:$SI$1,0),0)</f>
        <v>3.669</v>
      </c>
      <c r="U124" s="925">
        <f>VLOOKUP($D$3&amp;"_"&amp;U$3,データシート2!$A:$SI,MATCH($R$2&amp;"_"&amp;$B124,データシート2!$A$1:$SI$1,0),0)</f>
        <v>5.6029999999999998</v>
      </c>
      <c r="V124" s="925">
        <f>VLOOKUP($D$3&amp;"_"&amp;V$3,データシート2!$A:$SI,MATCH($R$2&amp;"_"&amp;$B124,データシート2!$A$1:$SI$1,0),0)</f>
        <v>5.9370000000000003</v>
      </c>
      <c r="W124" s="925">
        <f>VLOOKUP($D$3&amp;"_"&amp;W$3,データシート2!$A:$SI,MATCH($R$2&amp;"_"&amp;$B124,データシート2!$A$1:$SI$1,0),0)</f>
        <v>6.5270000000000001</v>
      </c>
      <c r="X124" s="925">
        <f>VLOOKUP($D$3&amp;"_"&amp;X$3,データシート2!$A:$SI,MATCH($R$2&amp;"_"&amp;$B124,データシート2!$A$1:$SI$1,0),0)</f>
        <v>6.4790000000000001</v>
      </c>
      <c r="Y124" s="925">
        <f>VLOOKUP($D$3&amp;"_"&amp;Y$3,データシート2!$A:$SI,MATCH($R$2&amp;"_"&amp;$B124,データシート2!$A$1:$SI$1,0),0)</f>
        <v>6.6029999999999998</v>
      </c>
      <c r="Z124" s="925">
        <f>VLOOKUP($D$3&amp;"_"&amp;Z$3,データシート2!$A:$SI,MATCH($R$2&amp;"_"&amp;$B124,データシート2!$A$1:$SI$1,0),0)</f>
        <v>11.731</v>
      </c>
      <c r="AA124" s="925">
        <f>VLOOKUP($D$3&amp;"_"&amp;AA$3,データシート2!$A:$SI,MATCH($R$2&amp;"_"&amp;$B124,データシート2!$A$1:$SI$1,0),0)</f>
        <v>3.2090000000000001</v>
      </c>
      <c r="AB124" s="926">
        <f>VLOOKUP($D$3&amp;"_"&amp;AB$3,データシート2!$A:$SI,MATCH($R$2&amp;"_"&amp;$B124,データシート2!$A$1:$SI$1,0),0)</f>
        <v>10.561</v>
      </c>
    </row>
    <row r="125" spans="2:28" s="745" customFormat="1" ht="16.5" customHeight="1">
      <c r="B125" s="737"/>
      <c r="C125" s="779">
        <v>88</v>
      </c>
      <c r="D125" s="780" t="s">
        <v>643</v>
      </c>
      <c r="E125" s="779"/>
      <c r="F125" s="800"/>
      <c r="G125" s="786">
        <f>VLOOKUP($D$3&amp;"_"&amp;G$3,データシート2!$A:$SI,MATCH($G$2&amp;"_"&amp;$C125,データシート2!$A$1:$SI$1,0),0)</f>
        <v>1</v>
      </c>
      <c r="H125" s="787">
        <f>VLOOKUP($D$3&amp;"_"&amp;H$3,データシート2!$A:$SI,MATCH($G$2&amp;"_"&amp;$C125,データシート2!$A$1:$SI$1,0),0)</f>
        <v>1</v>
      </c>
      <c r="I125" s="787">
        <f>VLOOKUP($D$3&amp;"_"&amp;I$3,データシート2!$A:$SI,MATCH($G$2&amp;"_"&amp;$C125,データシート2!$A$1:$SI$1,0),0)</f>
        <v>1</v>
      </c>
      <c r="J125" s="787">
        <f>VLOOKUP($D$3&amp;"_"&amp;J$3,データシート2!$A:$SI,MATCH($G$2&amp;"_"&amp;$C125,データシート2!$A$1:$SI$1,0),0)</f>
        <v>1</v>
      </c>
      <c r="K125" s="788">
        <f>VLOOKUP($D$3&amp;"_"&amp;K$3,データシート2!$A:$SI,MATCH($G$2&amp;"_"&amp;$C125,データシート2!$A$1:$SI$1,0),0)</f>
        <v>1</v>
      </c>
      <c r="L125" s="788">
        <f>VLOOKUP($D$3&amp;"_"&amp;L$3,データシート2!$A:$SI,MATCH($G$2&amp;"_"&amp;$C125,データシート2!$A$1:$SI$1,0),0)</f>
        <v>1</v>
      </c>
      <c r="M125" s="788">
        <f>VLOOKUP($D$3&amp;"_"&amp;M$3,データシート2!$A:$SI,MATCH($G$2&amp;"_"&amp;$C125,データシート2!$A$1:$SI$1,0),0)</f>
        <v>1</v>
      </c>
      <c r="N125" s="788">
        <f>VLOOKUP($D$3&amp;"_"&amp;N$3,データシート2!$A:$SI,MATCH($G$2&amp;"_"&amp;$C125,データシート2!$A$1:$SI$1,0),0)</f>
        <v>1</v>
      </c>
      <c r="O125" s="788">
        <f>VLOOKUP($D$3&amp;"_"&amp;O$3,データシート2!$A:$SI,MATCH($G$2&amp;"_"&amp;$C125,データシート2!$A$1:$SI$1,0),0)</f>
        <v>1</v>
      </c>
      <c r="P125" s="788">
        <f>VLOOKUP($D$3&amp;"_"&amp;P$3,データシート2!$A:$SI,MATCH($G$2&amp;"_"&amp;$C125,データシート2!$A$1:$SI$1,0),0)</f>
        <v>1</v>
      </c>
      <c r="Q125" s="789">
        <f>VLOOKUP($D$3&amp;"_"&amp;Q$3,データシート2!$A:$SI,MATCH($G$2&amp;"_"&amp;$C125,データシート2!$A$1:$SI$1,0),0)</f>
        <v>1</v>
      </c>
      <c r="R125" s="940">
        <f>VLOOKUP($D$3&amp;"_"&amp;R$3,データシート2!$A:$SI,MATCH($R$2&amp;"_"&amp;$C125,データシート2!$A$1:$SI$1,0),0)</f>
        <v>5.3310000000000004</v>
      </c>
      <c r="S125" s="941">
        <f>VLOOKUP($D$3&amp;"_"&amp;S$3,データシート2!$A:$SI,MATCH($R$2&amp;"_"&amp;$C125,データシート2!$A$1:$SI$1,0),0)</f>
        <v>5.306</v>
      </c>
      <c r="T125" s="941">
        <f>VLOOKUP($D$3&amp;"_"&amp;T$3,データシート2!$A:$SI,MATCH($R$2&amp;"_"&amp;$C125,データシート2!$A$1:$SI$1,0),0)</f>
        <v>3.669</v>
      </c>
      <c r="U125" s="941">
        <f>VLOOKUP($D$3&amp;"_"&amp;U$3,データシート2!$A:$SI,MATCH($R$2&amp;"_"&amp;$C125,データシート2!$A$1:$SI$1,0),0)</f>
        <v>5.6029999999999998</v>
      </c>
      <c r="V125" s="941">
        <f>VLOOKUP($D$3&amp;"_"&amp;V$3,データシート2!$A:$SI,MATCH($R$2&amp;"_"&amp;$C125,データシート2!$A$1:$SI$1,0),0)</f>
        <v>5.9370000000000003</v>
      </c>
      <c r="W125" s="941">
        <f>VLOOKUP($D$3&amp;"_"&amp;W$3,データシート2!$A:$SI,MATCH($R$2&amp;"_"&amp;$C125,データシート2!$A$1:$SI$1,0),0)</f>
        <v>6.5270000000000001</v>
      </c>
      <c r="X125" s="941">
        <f>VLOOKUP($D$3&amp;"_"&amp;X$3,データシート2!$A:$SI,MATCH($R$2&amp;"_"&amp;$C125,データシート2!$A$1:$SI$1,0),0)</f>
        <v>6.4790000000000001</v>
      </c>
      <c r="Y125" s="941">
        <f>VLOOKUP($D$3&amp;"_"&amp;Y$3,データシート2!$A:$SI,MATCH($R$2&amp;"_"&amp;$C125,データシート2!$A$1:$SI$1,0),0)</f>
        <v>6.6029999999999998</v>
      </c>
      <c r="Z125" s="941">
        <f>VLOOKUP($D$3&amp;"_"&amp;Z$3,データシート2!$A:$SI,MATCH($R$2&amp;"_"&amp;$C125,データシート2!$A$1:$SI$1,0),0)</f>
        <v>11.731</v>
      </c>
      <c r="AA125" s="941">
        <f>VLOOKUP($D$3&amp;"_"&amp;AA$3,データシート2!$A:$SI,MATCH($R$2&amp;"_"&amp;$C125,データシート2!$A$1:$SI$1,0),0)</f>
        <v>3.2090000000000001</v>
      </c>
      <c r="AB125" s="942">
        <f>VLOOKUP($D$3&amp;"_"&amp;AB$3,データシート2!$A:$SI,MATCH($R$2&amp;"_"&amp;$C125,データシート2!$A$1:$SI$1,0),0)</f>
        <v>10.561</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2025-03-04T09:59:08Z</dcterms:created>
  <dcterms:modified xsi:type="dcterms:W3CDTF">2025-03-04T09:59:08Z</dcterms:modified>
  <cp:category/>
  <cp:contentStatus/>
</cp:coreProperties>
</file>