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1F942E-9AF4-4852-8FCB-89AF5DAC73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<sst xmlns="http://schemas.openxmlformats.org/spreadsheetml/2006/main" count="20123" uniqueCount="2806">
  <si>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</si>
  <si>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</si>
  <si>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</si>
  <si>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</si>
  <si>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</si>
  <si>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</si>
  <si>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</si>
  <si>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</si>
  <si>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</si>
  <si>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</si>
  <si>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</si>
  <si>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</si>
  <si>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</si>
  <si>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</si>
  <si>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</si>
  <si>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</si>
  <si>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</si>
  <si>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</si>
  <si>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</si>
  <si>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</si>
  <si>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</si>
  <si>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</si>
  <si>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</si>
  <si>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</si>
  <si>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</si>
  <si>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</si>
  <si>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</si>
  <si>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</si>
  <si>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</si>
  <si>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</si>
  <si>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</si>
  <si>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</si>
  <si>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</si>
  <si>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</si>
  <si>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</si>
  <si>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</si>
  <si>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</si>
  <si>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</si>
  <si>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</si>
  <si>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</si>
  <si>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</si>
  <si>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</si>
  <si>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</si>
  <si>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</si>
  <si>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</si>
  <si>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</si>
  <si>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</si>
  <si>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</si>
  <si>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</si>
  <si>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</si>
  <si>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</si>
  <si>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</si>
  <si>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</si>
  <si>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</si>
  <si>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</si>
  <si>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</si>
  <si>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</si>
  <si>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</si>
  <si>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</si>
  <si>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</si>
  <si>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</si>
  <si>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</si>
  <si>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</si>
  <si>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</si>
  <si>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</si>
  <si>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</si>
  <si>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</si>
  <si>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</si>
  <si>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</si>
  <si>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</si>
  <si>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</si>
  <si>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</si>
  <si>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</si>
  <si>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</si>
  <si>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</si>
  <si>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</si>
  <si>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</si>
  <si>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</si>
  <si>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</si>
  <si>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</si>
  <si>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</si>
  <si>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</si>
  <si>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</si>
  <si>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</si>
  <si>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</si>
  <si>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</si>
  <si>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</si>
  <si>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</si>
  <si>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</si>
  <si>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</si>
  <si>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</si>
  <si>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</si>
  <si>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</si>
  <si>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</si>
  <si>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</si>
  <si>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</si>
  <si>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</si>
  <si>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</si>
  <si>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</si>
  <si>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</si>
  <si>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</si>
  <si>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</si>
  <si>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</si>
  <si>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</si>
  <si>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</si>
  <si>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</si>
  <si>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</si>
  <si>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</si>
  <si>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</si>
  <si>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</si>
  <si>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</si>
  <si>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</si>
  <si>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</si>
  <si>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</si>
  <si>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</si>
  <si>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</si>
  <si>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</si>
  <si>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</si>
  <si>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</si>
  <si>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</si>
  <si>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</si>
  <si>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</si>
  <si>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</si>
  <si>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</si>
  <si>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</si>
  <si>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</si>
  <si>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</si>
  <si>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</si>
  <si>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</si>
  <si>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</si>
  <si>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</si>
  <si>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</si>
  <si>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</si>
  <si>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</si>
  <si>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</si>
  <si>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</si>
  <si>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</si>
  <si>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</si>
  <si>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</si>
  <si>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</si>
  <si>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</si>
  <si>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</si>
  <si>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</si>
  <si>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</si>
  <si>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</si>
  <si>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</si>
  <si>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</si>
  <si>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</si>
  <si>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</si>
  <si>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</si>
  <si>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</si>
  <si>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</si>
  <si>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</si>
  <si>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</si>
  <si>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</si>
  <si>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</si>
  <si>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</si>
  <si>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</si>
  <si>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</si>
  <si>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</si>
  <si>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</si>
  <si>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</si>
  <si>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</si>
  <si>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</si>
  <si>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</si>
  <si>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</si>
  <si>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</si>
  <si>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</si>
  <si>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</si>
  <si>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</si>
  <si>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</si>
  <si>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</si>
  <si>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</si>
  <si>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</si>
  <si>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</si>
  <si>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</si>
  <si>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</si>
  <si>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</si>
  <si>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</si>
  <si>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</si>
  <si>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</si>
  <si>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</si>
  <si>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</si>
  <si>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</si>
  <si>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</si>
  <si>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</si>
  <si>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</si>
  <si>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</si>
  <si>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</si>
  <si>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</si>
  <si>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</si>
  <si>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</si>
  <si>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</si>
  <si>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</si>
  <si>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</si>
  <si>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</si>
  <si>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</si>
  <si>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</si>
  <si>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</si>
  <si>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</si>
  <si>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</si>
  <si>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</si>
  <si>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</si>
  <si>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</si>
  <si>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</si>
  <si>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</si>
  <si>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</si>
  <si>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</si>
  <si>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</si>
  <si>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</si>
  <si>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</si>
  <si>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</si>
  <si>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</si>
  <si>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</si>
  <si>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</si>
  <si>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</si>
  <si>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</si>
  <si>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</si>
  <si>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</si>
  <si>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</si>
  <si>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</si>
  <si>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</si>
  <si>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</si>
  <si>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</si>
  <si>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</si>
  <si>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</si>
  <si>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</si>
  <si>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</si>
  <si>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</si>
  <si>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</si>
  <si>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</si>
  <si>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</si>
  <si>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</si>
  <si>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</si>
  <si>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</si>
  <si>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</si>
  <si>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</si>
  <si>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</si>
  <si>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</si>
  <si>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</si>
  <si>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</si>
  <si>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</si>
  <si>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</si>
  <si>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</si>
  <si>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</si>
  <si>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</si>
  <si>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</si>
  <si>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</si>
  <si>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</si>
  <si>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</si>
  <si>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</si>
  <si>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</si>
  <si>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</si>
  <si>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</si>
  <si>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</si>
  <si>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</si>
  <si>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</si>
  <si>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</si>
  <si>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</si>
  <si>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</si>
  <si>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</si>
  <si>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</si>
  <si>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</si>
  <si>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</si>
  <si>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</si>
  <si>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</si>
  <si>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</si>
  <si>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</si>
  <si>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</si>
  <si>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</si>
  <si>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</si>
  <si>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</si>
  <si>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</si>
  <si>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</si>
  <si>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</si>
  <si>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</si>
  <si>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</si>
  <si>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</si>
  <si>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</si>
  <si>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</si>
  <si>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</si>
  <si>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</si>
  <si>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</si>
  <si>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</si>
  <si>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</si>
  <si>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</si>
  <si>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</si>
  <si>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</si>
  <si>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</si>
  <si>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</si>
  <si>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</si>
  <si>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</si>
  <si>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</si>
  <si>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</si>
  <si>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</si>
  <si>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</si>
  <si>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</si>
  <si>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</si>
  <si>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</si>
  <si>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</si>
  <si>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</si>
  <si>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</si>
  <si>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</si>
  <si>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</si>
  <si>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</si>
  <si>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</si>
  <si>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</si>
  <si>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</si>
  <si>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</si>
  <si>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</si>
  <si>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</si>
  <si>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</si>
  <si>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</si>
  <si>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</si>
  <si>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</si>
  <si>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</si>
  <si>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</si>
  <si>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</si>
  <si>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</si>
  <si>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</si>
  <si>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</si>
  <si>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</si>
  <si>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</si>
  <si>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</si>
  <si>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</si>
  <si>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</si>
  <si>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</si>
  <si>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</si>
  <si>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</si>
  <si>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</si>
  <si>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</si>
  <si>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</si>
  <si>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</si>
  <si>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</si>
  <si>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</si>
  <si>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</si>
  <si>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</si>
  <si>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</si>
  <si>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</si>
  <si>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</si>
  <si>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</si>
  <si>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</si>
  <si>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</si>
  <si>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</si>
  <si>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</si>
  <si>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</si>
  <si>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</si>
  <si>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</si>
  <si>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</si>
  <si>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</si>
  <si>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</si>
  <si>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</si>
  <si>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</si>
  <si>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</si>
  <si>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</si>
  <si>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</si>
  <si>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</si>
  <si>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</si>
  <si>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</si>
  <si>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</si>
  <si>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</si>
  <si>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</si>
  <si>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</si>
  <si>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</si>
  <si>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</si>
  <si>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</si>
  <si>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</si>
  <si>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</si>
  <si>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</si>
  <si>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</si>
  <si>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</si>
  <si>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</si>
  <si>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</si>
  <si>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</si>
  <si>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</si>
  <si>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</si>
  <si>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</si>
  <si>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</si>
  <si>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</si>
  <si>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</si>
  <si>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</si>
  <si>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</si>
  <si>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</si>
  <si>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</si>
  <si>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</si>
  <si>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</si>
  <si>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</si>
  <si>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</si>
  <si>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</si>
  <si>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</si>
  <si>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</si>
  <si>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</si>
  <si>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</si>
  <si>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</si>
  <si>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</si>
  <si>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</si>
  <si>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</si>
  <si>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</si>
  <si>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</si>
  <si>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</si>
  <si>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</si>
  <si>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</si>
  <si>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</si>
  <si>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</si>
  <si>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</si>
  <si>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</si>
  <si>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</si>
  <si>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</si>
  <si>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</si>
  <si>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</si>
  <si>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</si>
  <si>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</si>
  <si>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</si>
  <si>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</si>
  <si>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</si>
  <si>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</si>
  <si>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</si>
  <si>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</si>
  <si>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</si>
  <si>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</si>
  <si>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</si>
  <si>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</si>
  <si>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</si>
  <si>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</si>
  <si>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</si>
  <si>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</si>
  <si>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</si>
  <si>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</si>
  <si>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</si>
  <si>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</si>
  <si>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</si>
  <si>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</si>
  <si>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</si>
  <si>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</si>
  <si>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</si>
  <si>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</si>
  <si>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</si>
  <si>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</si>
  <si>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</si>
  <si>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</si>
  <si>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</si>
  <si>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</si>
  <si>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</si>
  <si>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</si>
  <si>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</si>
  <si>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</si>
  <si>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</si>
  <si>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</si>
  <si>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</si>
  <si>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</si>
  <si>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</si>
  <si>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</si>
  <si>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</si>
  <si>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</si>
  <si>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</si>
  <si>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</si>
  <si>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</si>
  <si>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</si>
  <si>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</si>
  <si>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</si>
  <si>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</si>
  <si>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</si>
  <si>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</si>
  <si>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</si>
  <si>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</si>
  <si>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</si>
  <si>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</si>
  <si>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</si>
  <si>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</si>
  <si>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</si>
  <si>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</si>
  <si>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</si>
  <si>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</si>
  <si>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</si>
  <si>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</si>
  <si>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</si>
  <si>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</si>
  <si>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</si>
  <si>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</si>
  <si>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</si>
  <si>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</si>
  <si>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</si>
  <si>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</si>
  <si>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</si>
  <si>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</si>
  <si>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</si>
  <si>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</si>
  <si>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</si>
  <si>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</si>
  <si>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</si>
  <si>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</si>
  <si>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</si>
  <si>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</si>
  <si>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</si>
  <si>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</si>
  <si>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</si>
  <si>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</si>
  <si>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</si>
  <si>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</si>
  <si>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</si>
  <si>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</si>
  <si>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</si>
  <si>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</si>
  <si>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</si>
  <si>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</si>
  <si>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</si>
  <si>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</si>
  <si>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</si>
  <si>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</si>
  <si>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</si>
  <si>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</si>
  <si>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</si>
  <si>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</si>
  <si>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</si>
  <si>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</si>
  <si>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</si>
  <si>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</si>
  <si>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</si>
  <si>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</si>
  <si>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</si>
  <si>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</si>
  <si>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</si>
  <si>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</si>
  <si>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</si>
  <si>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</si>
  <si>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</si>
  <si>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</si>
  <si>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</si>
  <si>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</si>
  <si>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</si>
  <si>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</si>
  <si>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</si>
  <si>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</si>
  <si>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</si>
  <si>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</si>
  <si>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</si>
  <si>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</si>
  <si>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</si>
  <si>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</si>
  <si>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</si>
  <si>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</si>
  <si>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</si>
  <si>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</si>
  <si>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</si>
  <si>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</si>
  <si>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</si>
  <si>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</si>
  <si>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</si>
  <si>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</si>
  <si>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</si>
  <si>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</si>
  <si>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</si>
  <si>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</si>
  <si>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</si>
  <si>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</si>
  <si>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</si>
  <si>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</si>
  <si>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</si>
  <si>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</si>
  <si>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</si>
  <si>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</si>
  <si>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</si>
  <si>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</si>
  <si>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</si>
  <si>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</si>
  <si>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</si>
  <si>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</si>
  <si>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</si>
  <si>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</si>
  <si>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</si>
  <si>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</si>
  <si>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</si>
  <si>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</si>
  <si>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</si>
  <si>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</si>
  <si>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</si>
  <si>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</si>
  <si>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</si>
  <si>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</si>
  <si>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</si>
  <si>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</si>
  <si>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</si>
  <si>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</si>
  <si>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</si>
  <si>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</si>
  <si>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</si>
  <si>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</si>
  <si>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</si>
  <si>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</si>
  <si>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</si>
  <si>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</si>
  <si>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</si>
  <si>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</si>
  <si>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</si>
  <si>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</si>
  <si>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</si>
  <si>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</si>
  <si>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</si>
  <si>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</si>
  <si>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</si>
  <si>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</si>
  <si>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</si>
  <si>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</si>
  <si>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</si>
  <si>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</si>
  <si>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</si>
  <si>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</si>
  <si>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</si>
  <si>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</si>
  <si>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</si>
  <si>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</si>
  <si>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</si>
  <si>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</si>
  <si>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</si>
  <si>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</si>
  <si>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</si>
  <si>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</si>
  <si>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</si>
  <si>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</si>
  <si>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</si>
  <si>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</si>
  <si>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</si>
  <si>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</si>
  <si>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</si>
  <si>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</si>
  <si>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</si>
  <si>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</si>
  <si>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</si>
  <si>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</si>
  <si>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</si>
  <si>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</si>
  <si>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</si>
  <si>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</si>
  <si>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</si>
  <si>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</si>
  <si>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</si>
  <si>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</si>
  <si>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</si>
  <si>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</si>
  <si>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</si>
  <si>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</si>
  <si>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</si>
  <si>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</si>
  <si>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</si>
  <si>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</si>
  <si>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</si>
  <si>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</si>
  <si>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</si>
  <si>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</si>
  <si>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</si>
  <si>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</si>
  <si>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</si>
  <si>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</si>
  <si>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</si>
  <si>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</si>
  <si>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</si>
  <si>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</si>
  <si>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</si>
  <si>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</si>
  <si>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</si>
  <si>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</si>
  <si>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</si>
  <si>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</si>
  <si>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</si>
  <si>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</si>
  <si>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</si>
  <si>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</si>
  <si>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</si>
  <si>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</si>
  <si>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</si>
  <si>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</si>
  <si>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</si>
  <si>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</si>
  <si>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</si>
  <si>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</si>
  <si>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</si>
  <si>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</si>
  <si>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</si>
  <si>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</si>
  <si>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</si>
  <si>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</si>
  <si>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</si>
  <si>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</si>
  <si>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</si>
  <si>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</si>
  <si>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</si>
  <si>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</si>
  <si>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</si>
  <si>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</si>
  <si>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</si>
  <si>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</si>
  <si>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</si>
  <si>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</si>
  <si>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</si>
  <si>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</si>
  <si>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</si>
  <si>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</si>
  <si>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</si>
  <si>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</si>
  <si>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</si>
  <si>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</si>
  <si>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</si>
  <si>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</si>
  <si>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</si>
  <si>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</si>
  <si>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</si>
  <si>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</si>
  <si>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</si>
  <si>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</si>
  <si>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</si>
  <si>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</si>
  <si>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</si>
  <si>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</si>
  <si>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</si>
  <si>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</si>
  <si>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</si>
  <si>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</si>
  <si>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</si>
  <si>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</si>
  <si>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</si>
  <si>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</si>
  <si>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</si>
  <si>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</si>
  <si>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</si>
  <si>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</si>
  <si>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</si>
  <si>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</si>
  <si>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</si>
  <si>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</si>
  <si>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</si>
  <si>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</si>
  <si>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</si>
  <si>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</si>
  <si>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</si>
  <si>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</si>
  <si>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</si>
  <si>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</si>
  <si>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</si>
  <si>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</si>
  <si>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</si>
  <si>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</si>
  <si>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</si>
  <si>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</si>
  <si>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</si>
  <si>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</si>
  <si>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</si>
  <si>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</si>
  <si>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</si>
  <si>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</si>
  <si>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</si>
  <si>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</si>
  <si>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</si>
  <si>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</si>
  <si>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</si>
  <si>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</si>
  <si>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</si>
  <si>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</si>
  <si>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</si>
  <si>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</si>
  <si>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</si>
  <si>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</si>
  <si>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</si>
  <si>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</si>
  <si>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</si>
  <si>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</si>
  <si>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</si>
  <si>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</si>
  <si>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</si>
  <si>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</si>
  <si>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</si>
  <si>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</si>
  <si>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</si>
  <si>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</si>
  <si>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</si>
  <si>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</si>
  <si>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</si>
  <si>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</si>
  <si>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</si>
  <si>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</si>
  <si>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</si>
  <si>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</si>
  <si>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</si>
  <si>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</si>
  <si>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</si>
  <si>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</si>
  <si>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</si>
  <si>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</si>
  <si>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</si>
  <si>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</si>
  <si>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</si>
  <si>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</si>
  <si>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</si>
  <si>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</si>
  <si>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</si>
  <si>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</si>
  <si>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</si>
  <si>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</si>
  <si>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</si>
  <si>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</si>
  <si>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</si>
  <si>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</si>
  <si>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</si>
  <si>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</si>
  <si>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</si>
  <si>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</si>
  <si>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</si>
  <si>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</si>
  <si>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</si>
  <si>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</si>
  <si>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</si>
  <si>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</si>
  <si>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</si>
  <si>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</si>
  <si>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</si>
  <si>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</si>
  <si>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</si>
  <si>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</si>
  <si>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</si>
  <si>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</si>
  <si>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</si>
  <si>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</si>
  <si>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</si>
  <si>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</si>
  <si>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</si>
  <si>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</si>
  <si>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</si>
  <si>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</si>
  <si>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</si>
  <si>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</si>
  <si>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</si>
  <si>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</si>
  <si>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</si>
  <si>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</si>
  <si>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</si>
  <si>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</si>
  <si>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</si>
  <si>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</si>
  <si>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</si>
  <si>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</si>
  <si>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</si>
  <si>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</si>
  <si>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</si>
  <si>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</si>
  <si>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</si>
  <si>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</si>
  <si>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</si>
  <si>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</si>
  <si>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</si>
  <si>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</si>
  <si>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</si>
  <si>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</si>
  <si>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</si>
  <si>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</si>
  <si>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</si>
  <si>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</si>
  <si>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</si>
  <si>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</si>
  <si>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</si>
  <si>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</si>
  <si>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</si>
  <si>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</si>
  <si>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</si>
  <si>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</si>
  <si>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</si>
  <si>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</si>
  <si>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</si>
  <si>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</si>
  <si>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</si>
  <si>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</si>
  <si>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</si>
  <si>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</si>
  <si>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</si>
  <si>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</si>
  <si>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</si>
  <si>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</si>
  <si>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</si>
  <si>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</si>
  <si>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</si>
  <si>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</si>
  <si>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</si>
  <si>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</si>
  <si>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</si>
  <si>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</si>
  <si>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</si>
  <si>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</si>
  <si>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</si>
  <si>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</si>
  <si>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</si>
  <si>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</si>
  <si>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</si>
  <si>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</si>
  <si>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</si>
  <si>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</si>
  <si>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</si>
  <si>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</si>
  <si>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</si>
  <si>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</si>
  <si>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</si>
  <si>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</si>
  <si>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</si>
  <si>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</si>
  <si>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</si>
  <si>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</si>
  <si>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</si>
  <si>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</si>
  <si>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</si>
  <si>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</si>
  <si>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</si>
  <si>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</si>
  <si>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</si>
  <si>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</si>
  <si>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</si>
  <si>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</si>
  <si>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</si>
  <si>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</si>
  <si>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</si>
  <si>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</si>
  <si>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</si>
  <si>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</si>
  <si>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</si>
  <si>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</si>
  <si>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</si>
  <si>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</si>
  <si>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</si>
  <si>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</si>
  <si>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</si>
  <si>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</si>
  <si>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</si>
  <si>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</si>
  <si>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</si>
  <si>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</si>
  <si>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</si>
  <si>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</si>
  <si>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</si>
  <si>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</si>
  <si>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</si>
  <si>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</si>
  <si>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</si>
  <si>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</si>
  <si>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</si>
  <si>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</si>
  <si>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</si>
  <si>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</si>
  <si>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</si>
  <si>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</si>
  <si>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</si>
  <si>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</si>
  <si>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</si>
  <si>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</si>
  <si>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</si>
  <si>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</si>
  <si>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</si>
  <si>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</si>
  <si>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</si>
  <si>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</si>
  <si>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</si>
  <si>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</si>
  <si>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</si>
  <si>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</si>
  <si>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</si>
  <si>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</si>
  <si>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</si>
  <si>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</si>
  <si>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</si>
  <si>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</si>
  <si>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</si>
  <si>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</si>
  <si>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</si>
  <si>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</si>
  <si>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</si>
  <si>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</si>
  <si>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</si>
  <si>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</si>
  <si>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</si>
  <si>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</si>
  <si>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</si>
  <si>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</si>
  <si>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</si>
  <si>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</si>
  <si>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</si>
  <si>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</si>
  <si>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</si>
  <si>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</si>
  <si>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</si>
  <si>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</si>
  <si>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</si>
  <si>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</si>
  <si>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</si>
  <si>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</si>
  <si>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</si>
  <si>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</si>
  <si>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</si>
  <si>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</si>
  <si>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</si>
  <si>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</si>
  <si>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</si>
  <si>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</si>
  <si>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</si>
  <si>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</si>
  <si>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</si>
  <si>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</si>
  <si>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</si>
  <si>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</si>
  <si>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</si>
  <si>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</si>
  <si>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</si>
  <si>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</si>
  <si>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</si>
  <si>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</si>
  <si>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</si>
  <si>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</si>
  <si>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</si>
  <si>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</si>
  <si>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</si>
  <si>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</si>
  <si>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</si>
  <si>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</si>
  <si>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</si>
  <si>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</si>
  <si>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</si>
  <si>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</si>
  <si>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</si>
  <si>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</si>
  <si>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</si>
  <si>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</si>
  <si>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</si>
  <si>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</si>
  <si>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</si>
  <si>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</si>
  <si>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</si>
  <si>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</si>
  <si>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</si>
  <si>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</si>
  <si>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</si>
  <si>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</si>
  <si>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</si>
  <si>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</si>
  <si>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</si>
  <si>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</si>
  <si>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</si>
  <si>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</si>
  <si>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</si>
  <si>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</si>
  <si>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</si>
  <si>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</si>
  <si>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</si>
  <si>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</si>
  <si>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</si>
  <si>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</si>
  <si>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</si>
  <si>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</si>
  <si>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</si>
  <si>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</si>
  <si>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</si>
  <si>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</si>
  <si>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</si>
  <si>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</si>
  <si>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</si>
  <si>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</si>
  <si>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</si>
  <si>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</si>
  <si>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</si>
  <si>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</si>
  <si>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</si>
  <si>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</si>
  <si>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</si>
  <si>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</si>
  <si>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</si>
  <si>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</si>
  <si>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</si>
  <si>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</si>
  <si>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</si>
  <si>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</si>
  <si>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</si>
  <si>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</si>
  <si>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</si>
  <si>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</si>
  <si>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</si>
  <si>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</si>
  <si>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</si>
  <si>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</si>
  <si>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</si>
  <si>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</si>
  <si>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</si>
  <si>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</si>
  <si>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</si>
  <si>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</si>
  <si>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</si>
  <si>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</si>
  <si>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</si>
  <si>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</si>
  <si>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</si>
  <si>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</si>
  <si>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</si>
  <si>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</si>
  <si>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</si>
  <si>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</si>
  <si>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</si>
  <si>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</si>
  <si>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</si>
  <si>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</si>
  <si>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</si>
  <si>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</si>
  <si>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</si>
  <si>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</si>
  <si>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</si>
  <si>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</si>
  <si>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</si>
  <si>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</si>
  <si>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</si>
  <si>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</si>
  <si>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</si>
  <si>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</si>
  <si>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</si>
  <si>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</si>
  <si>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</si>
  <si>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</si>
  <si>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</si>
  <si>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</si>
  <si>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</si>
  <si>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</si>
  <si>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</si>
  <si>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</si>
  <si>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</si>
  <si>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</si>
  <si>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</si>
  <si>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</si>
  <si>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</si>
  <si>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</si>
  <si>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</si>
  <si>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</si>
  <si>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</si>
  <si>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</si>
  <si>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</si>
  <si>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</si>
  <si>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</si>
  <si>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</si>
  <si>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</si>
  <si>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</si>
  <si>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</si>
  <si>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</si>
  <si>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</si>
  <si>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</si>
  <si>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</si>
  <si>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</si>
  <si>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</si>
  <si>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</si>
  <si>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</si>
  <si>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</si>
  <si>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</si>
  <si>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</si>
  <si>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</si>
  <si>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</si>
  <si>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</si>
  <si>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</si>
  <si>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</si>
  <si>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</si>
  <si>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</si>
  <si>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</si>
  <si>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</si>
  <si>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</si>
  <si>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</si>
  <si>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</si>
  <si>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</si>
  <si>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</si>
  <si>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</si>
  <si>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</si>
  <si>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</si>
  <si>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</si>
  <si>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</si>
  <si>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</si>
  <si>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</si>
  <si>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</si>
  <si>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</si>
  <si>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</si>
  <si>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</si>
  <si>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</si>
  <si>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</si>
  <si>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</si>
  <si>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</si>
  <si>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</si>
  <si>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</si>
  <si>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</si>
  <si>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</si>
  <si>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</si>
  <si>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</si>
  <si>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</si>
  <si>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</si>
  <si>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</si>
  <si>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</si>
  <si>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</si>
  <si>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</si>
  <si>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</si>
  <si>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</si>
  <si>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</si>
  <si>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</si>
  <si>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</si>
  <si>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</si>
  <si>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</si>
  <si>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</si>
  <si>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</si>
  <si>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</si>
  <si>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</si>
  <si>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</si>
  <si>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</si>
  <si>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</si>
  <si>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</si>
  <si>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</si>
  <si>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</si>
  <si>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</si>
  <si>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</si>
  <si>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</si>
  <si>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</si>
  <si>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</si>
  <si>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</si>
  <si>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</si>
  <si>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</si>
  <si>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</si>
  <si>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</si>
  <si>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</si>
  <si>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</si>
  <si>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</si>
  <si>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</si>
  <si>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</si>
  <si>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</si>
  <si>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</si>
  <si>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</si>
  <si>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</si>
  <si>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</si>
  <si>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</si>
  <si>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</si>
  <si>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</si>
  <si>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</si>
  <si>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</si>
  <si>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</si>
  <si>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</si>
  <si>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</si>
  <si>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</si>
  <si>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</si>
  <si>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</si>
  <si>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</si>
  <si>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</si>
  <si>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</si>
  <si>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</si>
  <si>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</si>
  <si>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</si>
  <si>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</si>
  <si>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</si>
  <si>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</si>
  <si>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</si>
  <si>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</si>
  <si>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</si>
  <si>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</si>
  <si>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</si>
  <si>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</si>
  <si>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</si>
  <si>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</si>
  <si>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</si>
  <si>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</si>
  <si>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</si>
  <si>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</si>
  <si>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</si>
  <si>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</si>
  <si>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</si>
  <si>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</si>
  <si>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</si>
  <si>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</si>
  <si>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</si>
  <si>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</si>
  <si>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</si>
  <si>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</si>
  <si>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</si>
  <si>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</si>
  <si>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</si>
  <si>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</si>
  <si>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</si>
  <si>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</si>
  <si>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</si>
  <si>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</si>
  <si>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</si>
  <si>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</si>
  <si>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</si>
  <si>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</si>
  <si>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</si>
  <si>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</si>
  <si>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</si>
  <si>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</si>
  <si>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</si>
  <si>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</si>
  <si>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</si>
  <si>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</si>
  <si>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</si>
  <si>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</si>
  <si>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</si>
  <si>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</si>
  <si>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</si>
  <si>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</si>
  <si>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</si>
  <si>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</si>
  <si>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</si>
  <si>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</si>
  <si>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</si>
  <si>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</si>
  <si>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</si>
  <si>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</si>
  <si>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</si>
  <si>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</si>
  <si>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</si>
  <si>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</si>
  <si>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</si>
  <si>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</si>
  <si>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</si>
  <si>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</si>
  <si>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</si>
  <si>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</si>
  <si>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</si>
  <si>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</si>
  <si>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</si>
  <si>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</si>
  <si>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</si>
  <si>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</si>
  <si>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</si>
  <si>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</si>
  <si>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</si>
  <si>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</si>
  <si>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</si>
  <si>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</si>
  <si>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</si>
  <si>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</si>
  <si>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</si>
  <si>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</si>
  <si>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</si>
  <si>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</si>
  <si>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</si>
  <si>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</si>
  <si>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</si>
  <si>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</si>
  <si>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</si>
  <si>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</si>
  <si>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</si>
  <si>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</si>
  <si>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</si>
  <si>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</si>
  <si>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</si>
  <si>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</si>
  <si>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</si>
  <si>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</si>
  <si>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</si>
  <si>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</si>
  <si>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</si>
  <si>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</si>
  <si>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</si>
  <si>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</si>
  <si>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</si>
  <si>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</si>
  <si>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</si>
  <si>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</si>
  <si>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</si>
  <si>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</si>
  <si>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</si>
  <si>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</si>
  <si>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</si>
  <si>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</si>
  <si>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</si>
  <si>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</si>
  <si>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</si>
  <si>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</si>
  <si>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</si>
  <si>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</si>
  <si>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</si>
  <si>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</si>
  <si>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</si>
  <si>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</si>
  <si>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</si>
  <si>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</si>
  <si>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</si>
  <si>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</si>
  <si>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</si>
  <si>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</si>
  <si>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</si>
  <si>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</si>
  <si>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</si>
  <si>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</si>
  <si>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</si>
  <si>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</si>
  <si>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</si>
  <si>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</si>
  <si>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</si>
  <si>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</si>
  <si>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</si>
  <si>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</si>
  <si>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</si>
  <si>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</si>
  <si>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</si>
  <si>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</si>
  <si>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</si>
  <si>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</si>
  <si>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</si>
  <si>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</si>
  <si>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</si>
  <si>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</si>
  <si>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</si>
  <si>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</si>
  <si>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</si>
  <si>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</si>
  <si>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</si>
  <si>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</si>
  <si>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</si>
  <si>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</si>
  <si>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</si>
  <si>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</si>
  <si>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</si>
  <si>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</si>
  <si>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</si>
  <si>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</si>
  <si>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</si>
  <si>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</si>
  <si>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</si>
  <si>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</si>
  <si>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</si>
  <si>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</si>
  <si>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</si>
  <si>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</si>
  <si>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</si>
  <si>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</si>
  <si>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</si>
  <si>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</si>
  <si>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</si>
  <si>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</si>
  <si>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</si>
  <si>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</si>
  <si>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</si>
  <si>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</si>
  <si>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</si>
  <si>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</si>
  <si>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</si>
  <si>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</si>
  <si>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</si>
  <si>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</si>
  <si>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</si>
  <si>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</si>
  <si>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</si>
  <si>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</si>
  <si>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</si>
  <si>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</si>
  <si>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</si>
  <si>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</si>
  <si>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</si>
  <si>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</si>
  <si>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</si>
  <si>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</si>
  <si>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</si>
  <si>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</si>
  <si>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</si>
  <si>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</si>
  <si>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</si>
  <si>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</si>
  <si>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</si>
  <si>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</si>
  <si>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</si>
  <si>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</si>
  <si>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</si>
  <si>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</si>
  <si>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</si>
  <si>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</si>
  <si>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</si>
  <si>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</si>
  <si>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</si>
  <si>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</si>
  <si>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</si>
  <si>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</si>
  <si>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</si>
  <si>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</si>
  <si>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</si>
  <si>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</si>
  <si>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</si>
  <si>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</si>
  <si>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</si>
  <si>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</si>
  <si>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</si>
  <si>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</si>
  <si>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</si>
  <si>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</si>
  <si>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</si>
  <si>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</si>
  <si>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</si>
  <si>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</si>
  <si>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</si>
  <si>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</si>
  <si>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</si>
  <si>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</si>
  <si>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</si>
  <si>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</si>
  <si>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</si>
  <si>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</si>
  <si>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</si>
  <si>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</si>
  <si>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</si>
  <si>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</si>
  <si>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</si>
  <si>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</si>
  <si>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</si>
  <si>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</si>
  <si>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</si>
  <si>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</si>
  <si>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</si>
  <si>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</si>
  <si>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</si>
  <si>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</si>
  <si>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</si>
  <si>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</si>
  <si>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</si>
  <si>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</si>
  <si>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</si>
  <si>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</si>
  <si>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</si>
  <si>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</si>
  <si>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</si>
  <si>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</si>
  <si>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</si>
  <si>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</si>
  <si>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</si>
  <si>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</si>
  <si>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</si>
  <si>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</si>
  <si>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</si>
  <si>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</si>
  <si>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</si>
  <si>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</si>
  <si>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</si>
  <si>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</si>
  <si>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</si>
  <si>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</si>
  <si>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</si>
  <si>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</si>
  <si>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</si>
  <si>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</si>
  <si>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</si>
  <si>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</si>
  <si>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</si>
  <si>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</si>
  <si>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</si>
  <si>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</si>
  <si>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</si>
  <si>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</si>
  <si>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</si>
  <si>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</si>
  <si>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</si>
  <si>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</si>
  <si>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</si>
  <si>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</si>
  <si>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</si>
  <si>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</si>
  <si>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</si>
  <si>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</si>
  <si>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</si>
  <si>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</si>
  <si>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</si>
  <si>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</si>
  <si>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</si>
  <si>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</si>
  <si>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</si>
  <si>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</si>
  <si>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</si>
  <si>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</si>
  <si>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</si>
  <si>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</si>
  <si>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</si>
  <si>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</si>
  <si>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</si>
  <si>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</si>
  <si>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</si>
  <si>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</si>
  <si>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</si>
  <si>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</si>
  <si>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</si>
  <si>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</si>
  <si>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</si>
  <si>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</si>
  <si>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</si>
  <si>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</si>
  <si>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</si>
  <si>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</si>
  <si>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</si>
  <si>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</si>
  <si>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</si>
  <si>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</si>
  <si>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</si>
  <si>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</si>
  <si>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</si>
  <si>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</si>
  <si>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</si>
  <si>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</si>
  <si>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</si>
  <si>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</si>
  <si>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</si>
  <si>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</si>
  <si>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</si>
  <si>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</si>
  <si>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</si>
  <si>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</si>
  <si>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</si>
  <si>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</si>
  <si>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</si>
  <si>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</si>
  <si>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</si>
  <si>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</si>
  <si>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</si>
  <si>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</si>
  <si>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</si>
  <si>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</si>
  <si>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</si>
  <si>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</si>
  <si>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</si>
  <si>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</si>
  <si>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</si>
  <si>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</si>
  <si>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</si>
  <si>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</si>
  <si>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</si>
  <si>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</si>
  <si>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</si>
  <si>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</si>
  <si>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</si>
  <si>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</si>
  <si>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</si>
  <si>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</si>
  <si>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</si>
  <si>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</si>
  <si>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</si>
  <si>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</si>
  <si>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</si>
  <si>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</si>
  <si>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</si>
  <si>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</si>
  <si>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</si>
  <si>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</si>
  <si>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</si>
  <si>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</si>
  <si>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</si>
  <si>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</si>
  <si>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</si>
  <si>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</si>
  <si>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</si>
  <si>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</si>
  <si>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</si>
  <si>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</si>
  <si>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</si>
  <si>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</si>
  <si>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</si>
  <si>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</si>
  <si>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</si>
  <si>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</si>
  <si>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</si>
  <si>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</si>
  <si>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</si>
  <si>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</si>
  <si>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</si>
  <si>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</si>
  <si>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</si>
  <si>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</si>
  <si>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</si>
  <si>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</si>
  <si>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</si>
  <si>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</si>
  <si>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</si>
  <si>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</si>
  <si>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</si>
  <si>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</si>
  <si>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</si>
  <si>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</si>
  <si>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</si>
  <si>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</si>
  <si>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</si>
  <si>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</si>
  <si>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</si>
  <si>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</si>
  <si>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</si>
  <si>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</si>
  <si>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</si>
  <si>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</si>
  <si>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</si>
  <si>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</si>
  <si>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</si>
  <si>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</si>
  <si>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</si>
  <si>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</si>
  <si>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</si>
  <si>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</si>
  <si>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</si>
  <si>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</si>
  <si>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</si>
  <si>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</si>
  <si>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</si>
  <si>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</si>
  <si>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</si>
  <si>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</si>
  <si>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</si>
  <si>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</si>
  <si>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</si>
  <si>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</si>
  <si>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</si>
  <si>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</si>
  <si>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</si>
  <si>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</si>
  <si>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</si>
  <si>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</si>
  <si>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</si>
  <si>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</si>
  <si>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</si>
  <si>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</si>
  <si>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</si>
  <si>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</si>
  <si>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</si>
  <si>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</si>
  <si>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</si>
  <si>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</si>
  <si>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</si>
  <si>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</si>
  <si>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</si>
  <si>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</si>
  <si>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</si>
  <si>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</si>
  <si>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</si>
  <si>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</si>
  <si>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</si>
  <si>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</si>
  <si>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</si>
  <si>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</si>
  <si>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</si>
  <si>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</si>
  <si>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</si>
  <si>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</si>
  <si>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</si>
  <si>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</si>
  <si>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</si>
  <si>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</si>
  <si>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</si>
  <si>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</si>
  <si>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</si>
  <si>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</si>
  <si>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</si>
  <si>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</si>
  <si>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</si>
  <si>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</si>
  <si>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</si>
  <si>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</si>
  <si>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</si>
  <si>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</si>
  <si>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</si>
  <si>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</si>
  <si>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</si>
  <si>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</si>
  <si>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</si>
  <si>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</si>
  <si>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</si>
  <si>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</si>
  <si>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</si>
  <si>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</si>
  <si>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</si>
  <si>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</si>
  <si>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</si>
  <si>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</si>
  <si>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</si>
  <si>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</si>
  <si>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</si>
  <si>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</si>
  <si>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</si>
  <si>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</si>
  <si>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</si>
  <si>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</si>
  <si>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</si>
  <si>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</si>
  <si>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</si>
  <si>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</si>
  <si>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</si>
  <si>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</si>
  <si>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</si>
  <si>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</si>
  <si>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</si>
  <si>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</si>
  <si>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</si>
  <si>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</si>
  <si>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</si>
  <si>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</si>
  <si>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</si>
  <si>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</si>
  <si>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</si>
  <si>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</si>
  <si>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</si>
  <si>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</si>
  <si>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</si>
  <si>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</si>
  <si>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</si>
  <si>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</si>
  <si>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</si>
  <si>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</si>
  <si>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</si>
  <si>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</si>
  <si>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</si>
  <si>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</si>
  <si>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</si>
  <si>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</si>
  <si>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</si>
  <si>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</si>
  <si>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</si>
  <si>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</si>
  <si>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</si>
  <si>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</si>
  <si>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</si>
  <si>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</si>
  <si>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</si>
  <si>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</si>
  <si>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</si>
  <si>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</si>
  <si>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</si>
  <si>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</si>
  <si>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</si>
  <si>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</si>
  <si>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</si>
  <si>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</si>
  <si>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</si>
  <si>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</si>
  <si>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</si>
  <si>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</si>
  <si>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</si>
  <si>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</si>
  <si>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</si>
  <si>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</si>
  <si>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</si>
  <si>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</si>
  <si>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</si>
  <si>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</si>
  <si>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</si>
  <si>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</si>
  <si>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</si>
  <si>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</si>
  <si>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</si>
  <si>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</si>
  <si>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</si>
  <si>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</si>
  <si>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</si>
  <si>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</si>
  <si>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</si>
  <si>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</si>
  <si>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</si>
  <si>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</si>
  <si>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</si>
  <si>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</si>
  <si>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</si>
  <si>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</si>
  <si>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</si>
  <si>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</si>
  <si>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</si>
  <si>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</si>
  <si>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</si>
  <si>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</si>
  <si>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</si>
  <si>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</si>
  <si>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</si>
  <si>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</si>
  <si>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</si>
  <si>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</si>
  <si>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</si>
  <si>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</si>
  <si>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</si>
  <si>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</si>
  <si>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</si>
  <si>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</si>
  <si>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</si>
  <si>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</si>
  <si>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</si>
  <si>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</si>
  <si>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</si>
  <si>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</si>
  <si>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</si>
  <si>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</si>
  <si>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</si>
  <si>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</si>
  <si>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</si>
  <si>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</si>
  <si>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</si>
  <si>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</si>
  <si>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</si>
  <si>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</si>
  <si>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</si>
  <si>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</si>
  <si>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</si>
  <si>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</si>
  <si>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</si>
  <si>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</si>
  <si>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</si>
  <si>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</si>
  <si>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</si>
  <si>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</si>
  <si>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</si>
  <si>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</si>
  <si>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</si>
  <si>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</si>
  <si>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</si>
  <si>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</si>
  <si>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</si>
  <si>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</si>
  <si>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</si>
  <si>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</si>
  <si>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</si>
  <si>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</si>
  <si>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</si>
  <si>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</si>
  <si>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</si>
  <si>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</si>
  <si>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</si>
  <si>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</si>
  <si>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</si>
  <si>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</si>
  <si>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</si>
  <si>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</si>
  <si>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</si>
  <si>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</si>
  <si>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</si>
  <si>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</si>
  <si>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</si>
  <si>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</si>
  <si>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</si>
  <si>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</si>
  <si>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</si>
  <si>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</si>
  <si>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</si>
  <si>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</si>
  <si>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</si>
  <si>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</si>
  <si>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</si>
  <si>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</si>
  <si>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</si>
  <si>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</si>
  <si>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</si>
  <si>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</si>
  <si>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</si>
  <si>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</si>
  <si>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</si>
  <si>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</si>
  <si>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</si>
  <si>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</si>
  <si>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</si>
  <si>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</si>
  <si>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</si>
  <si>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</si>
  <si>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</si>
  <si>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</si>
  <si>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</si>
  <si>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</si>
  <si>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</si>
  <si>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</si>
  <si>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</si>
  <si>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</si>
  <si>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</si>
  <si>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</si>
  <si>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</si>
  <si>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</si>
  <si>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</si>
  <si>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</si>
  <si>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</si>
  <si>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</si>
  <si>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</si>
  <si>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</si>
  <si>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</si>
  <si>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</si>
  <si>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</si>
  <si>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</si>
  <si>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</si>
  <si>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</si>
  <si>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</si>
  <si>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</si>
  <si>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</si>
  <si>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</si>
  <si>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</si>
  <si>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</si>
  <si>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</si>
  <si>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</si>
  <si>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</si>
  <si>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</si>
  <si>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</si>
  <si>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</si>
  <si>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</si>
  <si>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</si>
  <si>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</si>
  <si>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</si>
  <si>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</si>
  <si>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</si>
  <si>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</si>
  <si>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</si>
  <si>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</si>
  <si>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</si>
  <si>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</si>
  <si>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</si>
  <si>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</si>
  <si>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</si>
  <si>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</si>
  <si>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</si>
  <si>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</si>
  <si>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</si>
  <si>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</si>
  <si>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</si>
  <si>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</si>
  <si>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</si>
  <si>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</si>
  <si>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</si>
  <si>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</si>
  <si>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</si>
  <si>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</si>
  <si>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</si>
  <si>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</si>
  <si>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</si>
  <si>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</si>
  <si>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</si>
  <si>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</si>
  <si>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</si>
  <si>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</si>
  <si>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</si>
  <si>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</si>
  <si>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</si>
  <si>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</si>
  <si>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</si>
  <si>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</si>
  <si>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</si>
  <si>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</si>
  <si>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</si>
  <si>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</si>
  <si>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</si>
  <si>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</si>
  <si>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</si>
  <si>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</si>
  <si>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</si>
  <si>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</si>
  <si>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</si>
  <si>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</si>
  <si>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</si>
  <si>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</si>
  <si>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</si>
  <si>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</si>
  <si>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</si>
  <si>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</si>
  <si>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</si>
  <si>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</si>
  <si>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</si>
  <si>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</si>
  <si>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</si>
  <si>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</si>
  <si>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</si>
  <si>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</si>
  <si>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</si>
  <si>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</si>
  <si>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</si>
  <si>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</si>
  <si>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</si>
  <si>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</si>
  <si>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</si>
  <si>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</si>
  <si>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</si>
  <si>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</si>
  <si>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</si>
  <si>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</si>
  <si>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</si>
  <si>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</si>
  <si>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</si>
  <si>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</si>
  <si>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</si>
  <si>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</si>
  <si>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</si>
  <si>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</si>
  <si>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</si>
  <si>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</si>
  <si>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</si>
  <si>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</si>
  <si>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</si>
  <si>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</si>
  <si>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</si>
  <si>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</si>
  <si>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</si>
  <si>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</si>
  <si>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</si>
  <si>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</si>
  <si>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</si>
  <si>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</si>
  <si>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</si>
  <si>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</si>
  <si>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</si>
  <si>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</si>
  <si>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</si>
  <si>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</si>
  <si>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</si>
  <si>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</si>
  <si>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</si>
  <si>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</si>
  <si>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</si>
  <si>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</si>
  <si>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</si>
  <si>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</si>
  <si>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</si>
  <si>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</si>
  <si>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</si>
  <si>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</si>
  <si>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</si>
  <si>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</si>
  <si>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</si>
  <si>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</si>
  <si>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</si>
  <si>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</si>
  <si>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</si>
  <si>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</si>
  <si>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</si>
  <si>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</si>
  <si>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</si>
  <si>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</si>
  <si>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</si>
  <si>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</si>
  <si>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</si>
  <si>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</si>
  <si>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</si>
  <si>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</si>
  <si>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</si>
  <si>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</si>
  <si>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</si>
  <si>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</si>
  <si>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</si>
  <si>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</si>
  <si>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</si>
  <si>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</si>
  <si>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</si>
  <si>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</si>
  <si>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</si>
  <si>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</si>
  <si>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</si>
  <si>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</si>
  <si>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</si>
  <si>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</si>
  <si>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</si>
  <si>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</si>
  <si>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</si>
  <si>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</si>
  <si>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</si>
  <si>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</si>
  <si>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</si>
  <si>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</si>
  <si>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</si>
  <si>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</si>
  <si>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</si>
  <si>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</si>
  <si>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</si>
  <si>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</si>
  <si>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</si>
  <si>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</si>
  <si>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</si>
  <si>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</si>
  <si>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</si>
  <si>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</si>
  <si>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</si>
  <si>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</si>
  <si>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</si>
  <si>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</si>
  <si>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</si>
  <si>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</si>
  <si>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</si>
  <si>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</si>
  <si>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</si>
  <si>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</si>
  <si>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</si>
  <si>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</si>
  <si>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</si>
  <si>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</si>
  <si>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</si>
  <si>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</si>
  <si>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</si>
  <si>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</si>
  <si>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</si>
  <si>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</si>
  <si>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</si>
  <si>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</si>
  <si>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</si>
  <si>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</si>
  <si>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</si>
  <si>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</si>
  <si>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</si>
  <si>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</si>
  <si>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</si>
  <si>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</si>
  <si>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</si>
  <si>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</si>
  <si>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</si>
  <si>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</si>
  <si>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</si>
  <si>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</si>
  <si>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</si>
  <si>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</si>
  <si>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</si>
  <si>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</si>
  <si>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</si>
  <si>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</si>
  <si>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</si>
  <si>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</si>
  <si>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</si>
  <si>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</si>
  <si>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</si>
  <si>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</si>
  <si>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</si>
  <si>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</si>
  <si>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</si>
  <si>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</si>
  <si>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</si>
  <si>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</si>
  <si>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</si>
  <si>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</si>
  <si>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</si>
  <si>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</si>
  <si>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</si>
  <si>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</si>
  <si>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</si>
  <si>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</si>
  <si>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</si>
  <si>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</si>
  <si>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</si>
  <si>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</si>
  <si>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</si>
  <si>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</si>
  <si>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</si>
  <si>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</si>
  <si>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</si>
  <si>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</si>
  <si>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</si>
  <si>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</si>
  <si>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</si>
  <si>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</si>
  <si>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</si>
  <si>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</si>
  <si>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</si>
  <si>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</si>
  <si>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</si>
  <si>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</si>
  <si>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</si>
  <si>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</si>
  <si>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</si>
  <si>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</si>
  <si>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</si>
  <si>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</si>
  <si>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</si>
  <si>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</si>
  <si>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</si>
  <si>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</si>
  <si>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</si>
  <si>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</si>
  <si>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</si>
  <si>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</si>
  <si>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</si>
  <si>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</si>
  <si>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</si>
  <si>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</si>
  <si>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</si>
  <si>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</si>
  <si>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</si>
  <si>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</si>
  <si>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</si>
  <si>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</si>
  <si>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</si>
  <si>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</si>
  <si>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</si>
  <si>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</si>
  <si>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</si>
  <si>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</si>
  <si>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</si>
  <si>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</si>
  <si>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</si>
  <si>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</si>
  <si>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</si>
  <si>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</si>
  <si>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</si>
  <si>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</si>
  <si>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</si>
  <si>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</si>
  <si>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</si>
  <si>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</si>
  <si>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</si>
  <si>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</si>
  <si>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</si>
  <si>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</si>
  <si>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</si>
  <si>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</si>
  <si>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</si>
  <si>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</si>
  <si>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</si>
  <si>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</si>
  <si>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</si>
  <si>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</si>
  <si>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</si>
  <si>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</si>
  <si>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</si>
  <si>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</si>
  <si>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</si>
  <si>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</si>
  <si>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</si>
  <si>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</si>
  <si>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</si>
  <si>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</si>
  <si>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</si>
  <si>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</si>
  <si>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</si>
  <si>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</si>
  <si>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</si>
  <si>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</si>
  <si>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</si>
  <si>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</si>
  <si>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</si>
  <si>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</si>
  <si>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</si>
  <si>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</si>
  <si>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</si>
  <si>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</si>
  <si>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</si>
  <si>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</si>
  <si>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</si>
  <si>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</si>
  <si>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</si>
  <si>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</si>
  <si>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</si>
  <si>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</si>
  <si>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</si>
  <si>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</si>
  <si>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</si>
  <si>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</si>
  <si>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</si>
  <si>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</si>
  <si>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</si>
  <si>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</si>
  <si>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</si>
  <si>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</si>
  <si>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</si>
  <si>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</si>
  <si>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</si>
  <si>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</si>
  <si>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</si>
  <si>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</si>
  <si>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</si>
  <si>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</si>
  <si>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</si>
  <si>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</si>
  <si>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</si>
  <si>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</si>
  <si>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</si>
  <si>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</si>
  <si>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</si>
  <si>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</si>
  <si>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</si>
  <si>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</si>
  <si>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</si>
  <si>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</si>
  <si>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</si>
  <si>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</si>
  <si>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</si>
  <si>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</si>
  <si>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</si>
  <si>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</si>
  <si>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</si>
  <si>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</si>
  <si>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</si>
  <si>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</si>
  <si>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</si>
  <si>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</si>
  <si>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</si>
  <si>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</si>
  <si>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</si>
  <si>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</si>
  <si>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</si>
  <si>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</si>
  <si>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</si>
  <si>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</si>
  <si>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</si>
  <si>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</si>
  <si>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</si>
  <si>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</si>
  <si>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</si>
  <si>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</si>
  <si>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</si>
  <si>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</si>
  <si>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</si>
  <si>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</si>
  <si>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</si>
  <si>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</si>
  <si>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</si>
  <si>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</si>
  <si>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</si>
  <si>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</si>
  <si>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</si>
  <si>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</si>
  <si>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</si>
  <si>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</si>
  <si>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</si>
  <si>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</si>
  <si>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</si>
  <si>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</si>
  <si>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</si>
  <si>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</si>
  <si>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</si>
  <si>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</si>
  <si>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</si>
  <si>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</si>
  <si>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</si>
  <si>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</si>
  <si>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</si>
  <si>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</si>
  <si>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</si>
  <si>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</si>
  <si>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</si>
  <si>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</si>
  <si>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</si>
  <si>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</si>
  <si>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</si>
  <si>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</si>
  <si>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</si>
  <si>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</si>
  <si>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</si>
  <si>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</si>
  <si>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</si>
  <si>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</si>
  <si>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</si>
  <si>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</si>
  <si>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</si>
  <si>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</si>
  <si>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</si>
  <si>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</si>
  <si>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</si>
  <si>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</si>
  <si>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</si>
  <si>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</si>
  <si>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</si>
  <si>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</si>
  <si>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</si>
  <si>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</si>
  <si>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</si>
  <si>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</si>
  <si>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</si>
  <si>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</si>
  <si>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</si>
  <si>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</si>
  <si>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</si>
  <si>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</si>
  <si>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</si>
  <si>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</si>
  <si>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</si>
  <si>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</si>
  <si>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</si>
  <si>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</si>
  <si>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</si>
  <si>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</si>
  <si>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</si>
  <si>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</si>
  <si>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</si>
  <si>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</si>
  <si>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</si>
  <si>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</si>
  <si>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</si>
  <si>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</si>
  <si>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</si>
  <si>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</si>
  <si>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</si>
  <si>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</si>
  <si>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</si>
  <si>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</si>
  <si>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</si>
  <si>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</si>
  <si>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</si>
  <si>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</si>
  <si>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</si>
  <si>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</si>
  <si>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</si>
  <si>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</si>
  <si>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</si>
  <si>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</si>
  <si>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</si>
  <si>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</si>
  <si>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</si>
  <si>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</si>
  <si>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</si>
  <si>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</si>
  <si>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</si>
  <si>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</si>
  <si>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</si>
  <si>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</si>
  <si>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</si>
  <si>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</si>
  <si>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</si>
  <si>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</si>
  <si>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</si>
  <si>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</si>
  <si>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</si>
  <si>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</si>
  <si>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</si>
  <si>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</si>
  <si>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</si>
  <si>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</si>
  <si>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</si>
  <si>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</si>
  <si>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</si>
  <si>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</si>
  <si>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</si>
  <si>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</si>
  <si>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</si>
  <si>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</si>
  <si>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</si>
  <si>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</si>
  <si>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</si>
  <si>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</si>
  <si>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</si>
  <si>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</si>
  <si>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</si>
  <si>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</si>
  <si>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</si>
  <si>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</si>
  <si>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</si>
  <si>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</si>
  <si>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</si>
  <si>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</si>
  <si>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</si>
  <si>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</si>
  <si>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</si>
  <si>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</si>
  <si>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</si>
  <si>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</si>
  <si>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</si>
  <si>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</si>
  <si>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</si>
  <si>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</si>
  <si>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</si>
  <si>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</si>
  <si>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</si>
  <si>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</si>
  <si>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</si>
  <si>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</si>
  <si>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</si>
  <si>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</si>
  <si>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</si>
  <si>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</si>
  <si>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</si>
  <si>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</si>
  <si>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</si>
  <si>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</si>
  <si>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</si>
  <si>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</si>
  <si>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</si>
  <si>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</si>
  <si>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</si>
  <si>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</si>
  <si>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</si>
  <si>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</si>
  <si>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</si>
  <si>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</si>
  <si>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</si>
  <si>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</si>
  <si>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</si>
  <si>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</si>
  <si>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</si>
  <si>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</si>
  <si>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</si>
  <si>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</si>
  <si>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</si>
  <si>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</si>
  <si>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</si>
  <si>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</si>
  <si>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</si>
  <si>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</si>
  <si>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</si>
  <si>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</si>
  <si>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</si>
  <si>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</si>
  <si>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</si>
  <si>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</si>
  <si>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</si>
  <si>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</si>
  <si>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</si>
  <si>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</si>
  <si>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</si>
  <si>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</si>
  <si>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</si>
  <si>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</si>
  <si>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</si>
  <si>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</si>
  <si>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</si>
  <si>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</si>
  <si>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</si>
  <si>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</si>
  <si>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</si>
  <si>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</si>
  <si>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</si>
  <si>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</si>
  <si>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</si>
  <si>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</si>
  <si>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</si>
  <si>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</si>
  <si>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</si>
  <si>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</si>
  <si>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</si>
  <si>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</si>
  <si>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</si>
  <si>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</si>
  <si>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</si>
  <si>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</si>
  <si>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</si>
  <si>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</si>
  <si>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</si>
  <si>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</si>
  <si>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</si>
  <si>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</si>
  <si>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</si>
  <si>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</si>
  <si>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</si>
  <si>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</si>
  <si>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</si>
  <si>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</si>
  <si>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</si>
  <si>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</si>
  <si>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</si>
  <si>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</si>
  <si>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</si>
  <si>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</si>
  <si>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</si>
  <si>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</si>
  <si>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</si>
  <si>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</si>
  <si>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</si>
  <si>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</si>
  <si>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</si>
  <si>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</si>
  <si>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</si>
  <si>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</si>
  <si>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</si>
  <si>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</si>
  <si>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</si>
  <si>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</si>
  <si>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</si>
  <si>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</si>
  <si>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</si>
  <si>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</si>
  <si>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</si>
  <si>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</si>
  <si>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</si>
  <si>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</si>
  <si>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</si>
  <si>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</si>
  <si>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</si>
  <si>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</si>
  <si>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</si>
  <si>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</si>
  <si>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</si>
  <si>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</si>
  <si>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</si>
  <si>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</si>
  <si>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</si>
  <si>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</si>
  <si>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</si>
  <si>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</si>
  <si>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</si>
  <si>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</si>
  <si>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</si>
  <si>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</si>
  <si>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</si>
  <si>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</si>
  <si>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</si>
  <si>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</si>
  <si>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</si>
  <si>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</si>
  <si>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</si>
  <si>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</si>
  <si>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</si>
  <si>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</si>
  <si>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</si>
  <si>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</si>
  <si>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</si>
  <si>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</si>
  <si>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</si>
  <si>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</si>
  <si>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</si>
  <si>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</si>
  <si>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</si>
  <si>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</si>
  <si>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</si>
  <si>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</si>
  <si>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</si>
  <si>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</si>
  <si>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</si>
  <si>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</si>
  <si>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</si>
  <si>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</si>
  <si>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</si>
  <si>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</si>
  <si>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</si>
  <si>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</si>
  <si>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</si>
  <si>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</si>
  <si>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</si>
  <si>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</si>
  <si>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</si>
  <si>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</si>
  <si>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</si>
  <si>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</si>
  <si>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</si>
  <si>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</si>
  <si>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36_令和7年度</t>
  </si>
  <si>
    <t>36_令和8年度</t>
  </si>
  <si>
    <t>36_令和9年度</t>
  </si>
  <si>
    <t>36_令和10年度</t>
  </si>
  <si>
    <t>36_令和11年度</t>
  </si>
  <si>
    <t>36_令和12年度</t>
  </si>
  <si>
    <t>36403_令和6年度</t>
  </si>
  <si>
    <t>36403</t>
  </si>
  <si>
    <t>藍住町</t>
  </si>
  <si>
    <t>36204_令和6年度</t>
  </si>
  <si>
    <t>36204</t>
  </si>
  <si>
    <t>阿南市</t>
  </si>
  <si>
    <t>36206_令和6年度</t>
  </si>
  <si>
    <t>36206</t>
  </si>
  <si>
    <t>阿波市</t>
  </si>
  <si>
    <t>36341_令和6年度</t>
  </si>
  <si>
    <t>36341</t>
  </si>
  <si>
    <t>石井町</t>
  </si>
  <si>
    <t>36404_令和6年度</t>
  </si>
  <si>
    <t>36404</t>
  </si>
  <si>
    <t>板野町</t>
  </si>
  <si>
    <t>36388_令和6年度</t>
  </si>
  <si>
    <t>36388</t>
  </si>
  <si>
    <t>海陽町</t>
  </si>
  <si>
    <t>36301_令和6年度</t>
  </si>
  <si>
    <t>36301</t>
  </si>
  <si>
    <t>勝浦町</t>
  </si>
  <si>
    <t>36405_令和6年度</t>
  </si>
  <si>
    <t>36405</t>
  </si>
  <si>
    <t>上板町</t>
  </si>
  <si>
    <t>36302_令和6年度</t>
  </si>
  <si>
    <t>36302</t>
  </si>
  <si>
    <t>上勝町</t>
  </si>
  <si>
    <t>36342_令和6年度</t>
  </si>
  <si>
    <t>36342</t>
  </si>
  <si>
    <t>神山町</t>
  </si>
  <si>
    <t>36402_令和6年度</t>
  </si>
  <si>
    <t>36402</t>
  </si>
  <si>
    <t>北島町</t>
  </si>
  <si>
    <t>36203_令和6年度</t>
  </si>
  <si>
    <t>36203</t>
  </si>
  <si>
    <t>小松島市</t>
  </si>
  <si>
    <t>36321_令和6年度</t>
  </si>
  <si>
    <t>36321</t>
  </si>
  <si>
    <t>佐那河内村</t>
  </si>
  <si>
    <t>36468_令和6年度</t>
  </si>
  <si>
    <t>36468</t>
  </si>
  <si>
    <t>つるぎ町</t>
  </si>
  <si>
    <t>36201_令和6年度</t>
  </si>
  <si>
    <t>36201</t>
  </si>
  <si>
    <t>徳島市</t>
  </si>
  <si>
    <t>36368_令和6年度</t>
  </si>
  <si>
    <t>36368</t>
  </si>
  <si>
    <t>那賀町</t>
  </si>
  <si>
    <t>36202_令和6年度</t>
  </si>
  <si>
    <t>36202</t>
  </si>
  <si>
    <t>鳴門市</t>
  </si>
  <si>
    <t>36489_令和6年度</t>
  </si>
  <si>
    <t>36489</t>
  </si>
  <si>
    <t>東みよし町</t>
  </si>
  <si>
    <t>36401_令和6年度</t>
  </si>
  <si>
    <t>36401</t>
  </si>
  <si>
    <t>松茂町</t>
  </si>
  <si>
    <t>36387_令和6年度</t>
  </si>
  <si>
    <t>36387</t>
  </si>
  <si>
    <t>美波町</t>
  </si>
  <si>
    <t>36207_令和6年度</t>
  </si>
  <si>
    <t>36207</t>
  </si>
  <si>
    <t>美馬市</t>
  </si>
  <si>
    <t>36208_令和6年度</t>
  </si>
  <si>
    <t>36208</t>
  </si>
  <si>
    <t>三好市</t>
  </si>
  <si>
    <t>36383_令和6年度</t>
  </si>
  <si>
    <t>36383</t>
  </si>
  <si>
    <t>牟岐町</t>
  </si>
  <si>
    <t>36205_令和6年度</t>
  </si>
  <si>
    <t>36205</t>
  </si>
  <si>
    <t>吉野川市</t>
  </si>
  <si>
    <t>36403_令和4年度</t>
  </si>
  <si>
    <t>36204_令和4年度</t>
  </si>
  <si>
    <t>36206_令和4年度</t>
  </si>
  <si>
    <t>36341_令和4年度</t>
  </si>
  <si>
    <t>36404_令和4年度</t>
  </si>
  <si>
    <t>36388_令和4年度</t>
  </si>
  <si>
    <t>36301_令和4年度</t>
  </si>
  <si>
    <t>36405_令和4年度</t>
  </si>
  <si>
    <t>36302_令和4年度</t>
  </si>
  <si>
    <t>36342_令和4年度</t>
  </si>
  <si>
    <t>36402_令和4年度</t>
  </si>
  <si>
    <t>36203_令和4年度</t>
  </si>
  <si>
    <t>36321_令和4年度</t>
  </si>
  <si>
    <t>36468_令和4年度</t>
  </si>
  <si>
    <t>36201_令和4年度</t>
  </si>
  <si>
    <t>36368_令和4年度</t>
  </si>
  <si>
    <t>36202_令和4年度</t>
  </si>
  <si>
    <t>36489_令和4年度</t>
  </si>
  <si>
    <t>36401_令和4年度</t>
  </si>
  <si>
    <t>36387_令和4年度</t>
  </si>
  <si>
    <t>36207_令和4年度</t>
  </si>
  <si>
    <t>36208_令和4年度</t>
  </si>
  <si>
    <t>36383_令和4年度</t>
  </si>
  <si>
    <t>36205_令和4年度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</si>
</sst>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58.646820193533003</c:v>
                </c:pt>
                <c:pt idx="1">
                  <c:v>71.593613930996398</c:v>
                </c:pt>
                <c:pt idx="2">
                  <c:v>65.506929231735398</c:v>
                </c:pt>
                <c:pt idx="3">
                  <c:v>73.599918759783975</c:v>
                </c:pt>
                <c:pt idx="4">
                  <c:v>71.798360863301809</c:v>
                </c:pt>
                <c:pt idx="5">
                  <c:v>80.039679721886998</c:v>
                </c:pt>
                <c:pt idx="6">
                  <c:v>82.621534910536013</c:v>
                </c:pt>
                <c:pt idx="7">
                  <c:v>77.197278437712797</c:v>
                </c:pt>
                <c:pt idx="8">
                  <c:v>75.699838137413096</c:v>
                </c:pt>
                <c:pt idx="9">
                  <c:v>72.715108387002005</c:v>
                </c:pt>
                <c:pt idx="10">
                  <c:v>67.335573066309948</c:v>
                </c:pt>
                <c:pt idx="11">
                  <c:v>72.973742240911506</c:v>
                </c:pt>
                <c:pt idx="12">
                  <c:v>70.665487169212</c:v>
                </c:pt>
                <c:pt idx="13">
                  <c:v>70.534059959376592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1779.3472761211069</c:v>
                </c:pt>
                <c:pt idx="1">
                  <c:v>1808.3303454862416</c:v>
                </c:pt>
                <c:pt idx="2">
                  <c:v>1758.8199652153023</c:v>
                </c:pt>
                <c:pt idx="3">
                  <c:v>1773.9207909168272</c:v>
                </c:pt>
                <c:pt idx="4">
                  <c:v>1741.3693862369601</c:v>
                </c:pt>
                <c:pt idx="5">
                  <c:v>1694.4502424971326</c:v>
                </c:pt>
                <c:pt idx="6">
                  <c:v>1676.1110588835381</c:v>
                </c:pt>
                <c:pt idx="7">
                  <c:v>1624.9497499753136</c:v>
                </c:pt>
                <c:pt idx="8">
                  <c:v>1601.1291728130334</c:v>
                </c:pt>
                <c:pt idx="9">
                  <c:v>1576.2323670434141</c:v>
                </c:pt>
                <c:pt idx="10">
                  <c:v>1546.6566585781886</c:v>
                </c:pt>
                <c:pt idx="11">
                  <c:v>1428.6739378306081</c:v>
                </c:pt>
                <c:pt idx="12">
                  <c:v>1427.3791961039797</c:v>
                </c:pt>
                <c:pt idx="13">
                  <c:v>1451.6098070678386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1099.6540302274259</c:v>
                </c:pt>
                <c:pt idx="1">
                  <c:v>918.68785134625625</c:v>
                </c:pt>
                <c:pt idx="2">
                  <c:v>1394.604025683667</c:v>
                </c:pt>
                <c:pt idx="3">
                  <c:v>1694.5998817580089</c:v>
                </c:pt>
                <c:pt idx="4">
                  <c:v>1712.2266798570411</c:v>
                </c:pt>
                <c:pt idx="5">
                  <c:v>1531.630611661632</c:v>
                </c:pt>
                <c:pt idx="6">
                  <c:v>1367.584175738451</c:v>
                </c:pt>
                <c:pt idx="7">
                  <c:v>1147.1143042235881</c:v>
                </c:pt>
                <c:pt idx="8">
                  <c:v>1146.2282142343927</c:v>
                </c:pt>
                <c:pt idx="9">
                  <c:v>1103.9826069458964</c:v>
                </c:pt>
                <c:pt idx="10">
                  <c:v>869.43414530160283</c:v>
                </c:pt>
                <c:pt idx="11">
                  <c:v>1275.8538457669665</c:v>
                </c:pt>
                <c:pt idx="12">
                  <c:v>1144.6059191338879</c:v>
                </c:pt>
                <c:pt idx="13">
                  <c:v>950.3238603474224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1125.8495616665659</c:v>
                </c:pt>
                <c:pt idx="1">
                  <c:v>1051.791625577149</c:v>
                </c:pt>
                <c:pt idx="2">
                  <c:v>1437.8031726319091</c:v>
                </c:pt>
                <c:pt idx="3">
                  <c:v>1671.851687401452</c:v>
                </c:pt>
                <c:pt idx="4">
                  <c:v>1565.447444710813</c:v>
                </c:pt>
                <c:pt idx="5">
                  <c:v>1644.5605629140589</c:v>
                </c:pt>
                <c:pt idx="6">
                  <c:v>1497.3488336035609</c:v>
                </c:pt>
                <c:pt idx="7">
                  <c:v>1065.9998117182847</c:v>
                </c:pt>
                <c:pt idx="8">
                  <c:v>1078.3493910044863</c:v>
                </c:pt>
                <c:pt idx="9">
                  <c:v>1066.7598513809928</c:v>
                </c:pt>
                <c:pt idx="10">
                  <c:v>900.89009983643371</c:v>
                </c:pt>
                <c:pt idx="11">
                  <c:v>1037.0949219586655</c:v>
                </c:pt>
                <c:pt idx="12">
                  <c:v>1106.684602201196</c:v>
                </c:pt>
                <c:pt idx="13">
                  <c:v>929.55037192786347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2041.0809626889777</c:v>
                </c:pt>
                <c:pt idx="1">
                  <c:v>1864.0735350619741</c:v>
                </c:pt>
                <c:pt idx="2">
                  <c:v>2338.5313890597081</c:v>
                </c:pt>
                <c:pt idx="3">
                  <c:v>2614.3379772438097</c:v>
                </c:pt>
                <c:pt idx="4">
                  <c:v>2618.3356259826787</c:v>
                </c:pt>
                <c:pt idx="5">
                  <c:v>2619.9252756194196</c:v>
                </c:pt>
                <c:pt idx="6">
                  <c:v>2430.5212045674766</c:v>
                </c:pt>
                <c:pt idx="7">
                  <c:v>2101.0265322914211</c:v>
                </c:pt>
                <c:pt idx="8">
                  <c:v>2176.1708006017825</c:v>
                </c:pt>
                <c:pt idx="9">
                  <c:v>2097.9500128791542</c:v>
                </c:pt>
                <c:pt idx="10">
                  <c:v>1788.588136654537</c:v>
                </c:pt>
                <c:pt idx="11">
                  <c:v>2118.9062979852442</c:v>
                </c:pt>
                <c:pt idx="12">
                  <c:v>2076.8988447261318</c:v>
                </c:pt>
                <c:pt idx="13">
                  <c:v>1736.0656423119572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437639</c:v>
                </c:pt>
                <c:pt idx="1">
                  <c:v>440926</c:v>
                </c:pt>
                <c:pt idx="2">
                  <c:v>445510</c:v>
                </c:pt>
                <c:pt idx="3">
                  <c:v>451244</c:v>
                </c:pt>
                <c:pt idx="4">
                  <c:v>456626</c:v>
                </c:pt>
                <c:pt idx="5">
                  <c:v>460717</c:v>
                </c:pt>
                <c:pt idx="6">
                  <c:v>462695</c:v>
                </c:pt>
                <c:pt idx="7">
                  <c:v>465107</c:v>
                </c:pt>
                <c:pt idx="8">
                  <c:v>467308</c:v>
                </c:pt>
                <c:pt idx="9">
                  <c:v>468619</c:v>
                </c:pt>
                <c:pt idx="10">
                  <c:v>469036</c:v>
                </c:pt>
                <c:pt idx="11">
                  <c:v>470230</c:v>
                </c:pt>
                <c:pt idx="12">
                  <c:v>468947</c:v>
                </c:pt>
                <c:pt idx="13">
                  <c:v>468484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158083</c:v>
                </c:pt>
                <c:pt idx="1">
                  <c:v>154950</c:v>
                </c:pt>
                <c:pt idx="2">
                  <c:v>152779</c:v>
                </c:pt>
                <c:pt idx="3">
                  <c:v>150107</c:v>
                </c:pt>
                <c:pt idx="4">
                  <c:v>148223</c:v>
                </c:pt>
                <c:pt idx="5">
                  <c:v>146471</c:v>
                </c:pt>
                <c:pt idx="6">
                  <c:v>144730</c:v>
                </c:pt>
                <c:pt idx="7">
                  <c:v>144372</c:v>
                </c:pt>
                <c:pt idx="8">
                  <c:v>142850</c:v>
                </c:pt>
                <c:pt idx="9">
                  <c:v>142111</c:v>
                </c:pt>
                <c:pt idx="10">
                  <c:v>139267</c:v>
                </c:pt>
                <c:pt idx="11">
                  <c:v>138920</c:v>
                </c:pt>
                <c:pt idx="12">
                  <c:v>138659</c:v>
                </c:pt>
                <c:pt idx="13">
                  <c:v>139097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320344</c:v>
                </c:pt>
                <c:pt idx="1">
                  <c:v>321753</c:v>
                </c:pt>
                <c:pt idx="2">
                  <c:v>323849</c:v>
                </c:pt>
                <c:pt idx="3">
                  <c:v>328671</c:v>
                </c:pt>
                <c:pt idx="4">
                  <c:v>329886</c:v>
                </c:pt>
                <c:pt idx="5">
                  <c:v>331059</c:v>
                </c:pt>
                <c:pt idx="6">
                  <c:v>332780</c:v>
                </c:pt>
                <c:pt idx="7">
                  <c:v>334117</c:v>
                </c:pt>
                <c:pt idx="8">
                  <c:v>334916</c:v>
                </c:pt>
                <c:pt idx="9">
                  <c:v>335786</c:v>
                </c:pt>
                <c:pt idx="10">
                  <c:v>336257</c:v>
                </c:pt>
                <c:pt idx="11">
                  <c:v>337478</c:v>
                </c:pt>
                <c:pt idx="12">
                  <c:v>337343</c:v>
                </c:pt>
                <c:pt idx="13">
                  <c:v>338467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3951</c:v>
                </c:pt>
                <c:pt idx="1">
                  <c:v>3951</c:v>
                </c:pt>
                <c:pt idx="2">
                  <c:v>3951</c:v>
                </c:pt>
                <c:pt idx="3">
                  <c:v>3951</c:v>
                </c:pt>
                <c:pt idx="4">
                  <c:v>3951</c:v>
                </c:pt>
                <c:pt idx="5">
                  <c:v>3337</c:v>
                </c:pt>
                <c:pt idx="6">
                  <c:v>3337</c:v>
                </c:pt>
                <c:pt idx="7">
                  <c:v>3337</c:v>
                </c:pt>
                <c:pt idx="8">
                  <c:v>3337</c:v>
                </c:pt>
                <c:pt idx="9">
                  <c:v>3337</c:v>
                </c:pt>
                <c:pt idx="10">
                  <c:v>3337</c:v>
                </c:pt>
                <c:pt idx="11">
                  <c:v>4058</c:v>
                </c:pt>
                <c:pt idx="12">
                  <c:v>4058</c:v>
                </c:pt>
                <c:pt idx="13">
                  <c:v>4058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25898</c:v>
                </c:pt>
                <c:pt idx="1">
                  <c:v>25898</c:v>
                </c:pt>
                <c:pt idx="2">
                  <c:v>25898</c:v>
                </c:pt>
                <c:pt idx="3">
                  <c:v>25898</c:v>
                </c:pt>
                <c:pt idx="4">
                  <c:v>25898</c:v>
                </c:pt>
                <c:pt idx="5">
                  <c:v>21572</c:v>
                </c:pt>
                <c:pt idx="6">
                  <c:v>21572</c:v>
                </c:pt>
                <c:pt idx="7">
                  <c:v>21572</c:v>
                </c:pt>
                <c:pt idx="8">
                  <c:v>21572</c:v>
                </c:pt>
                <c:pt idx="9">
                  <c:v>21572</c:v>
                </c:pt>
                <c:pt idx="10">
                  <c:v>21572</c:v>
                </c:pt>
                <c:pt idx="11">
                  <c:v>21097</c:v>
                </c:pt>
                <c:pt idx="12">
                  <c:v>21097</c:v>
                </c:pt>
                <c:pt idx="13">
                  <c:v>21097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15700.5548</c:v>
                </c:pt>
                <c:pt idx="1">
                  <c:v>16755.7412</c:v>
                </c:pt>
                <c:pt idx="2">
                  <c:v>16390.6266</c:v>
                </c:pt>
                <c:pt idx="3">
                  <c:v>16944.909100000001</c:v>
                </c:pt>
                <c:pt idx="4">
                  <c:v>17122.066800000001</c:v>
                </c:pt>
                <c:pt idx="5">
                  <c:v>17838.626199999999</c:v>
                </c:pt>
                <c:pt idx="6">
                  <c:v>16975.923900000002</c:v>
                </c:pt>
                <c:pt idx="7">
                  <c:v>16995.635900000001</c:v>
                </c:pt>
                <c:pt idx="8">
                  <c:v>17802.239799999999</c:v>
                </c:pt>
                <c:pt idx="9">
                  <c:v>18527.0383</c:v>
                </c:pt>
                <c:pt idx="10">
                  <c:v>19076.303599999999</c:v>
                </c:pt>
                <c:pt idx="11">
                  <c:v>17953.414199999999</c:v>
                </c:pt>
                <c:pt idx="12">
                  <c:v>20578.161199999999</c:v>
                </c:pt>
                <c:pt idx="13">
                  <c:v>21932.0893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24.798999999999999</c:v>
                </c:pt>
                <c:pt idx="1">
                  <c:v>20.736000000000001</c:v>
                </c:pt>
                <c:pt idx="2">
                  <c:v>19.094999999999999</c:v>
                </c:pt>
                <c:pt idx="3">
                  <c:v>19.917000000000002</c:v>
                </c:pt>
                <c:pt idx="4">
                  <c:v>26.523</c:v>
                </c:pt>
                <c:pt idx="5">
                  <c:v>16.803000000000001</c:v>
                </c:pt>
                <c:pt idx="6">
                  <c:v>22.885999999999999</c:v>
                </c:pt>
                <c:pt idx="7">
                  <c:v>26.454000000000001</c:v>
                </c:pt>
                <c:pt idx="8">
                  <c:v>23.003</c:v>
                </c:pt>
                <c:pt idx="9">
                  <c:v>14.458</c:v>
                </c:pt>
                <c:pt idx="10">
                  <c:v>22.146999999999998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145.946</c:v>
                </c:pt>
                <c:pt idx="1">
                  <c:v>115.075</c:v>
                </c:pt>
                <c:pt idx="2">
                  <c:v>187.93199999999999</c:v>
                </c:pt>
                <c:pt idx="3">
                  <c:v>179.625</c:v>
                </c:pt>
                <c:pt idx="4">
                  <c:v>179.13900000000001</c:v>
                </c:pt>
                <c:pt idx="5">
                  <c:v>178.523</c:v>
                </c:pt>
                <c:pt idx="6">
                  <c:v>177.447</c:v>
                </c:pt>
                <c:pt idx="7">
                  <c:v>175.54400000000001</c:v>
                </c:pt>
                <c:pt idx="8">
                  <c:v>172.20699999999999</c:v>
                </c:pt>
                <c:pt idx="9">
                  <c:v>144.49700000000001</c:v>
                </c:pt>
                <c:pt idx="10">
                  <c:v>167.73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3.327</c:v>
                </c:pt>
                <c:pt idx="1">
                  <c:v>0</c:v>
                </c:pt>
                <c:pt idx="2">
                  <c:v>3.4940000000000002</c:v>
                </c:pt>
                <c:pt idx="3">
                  <c:v>3.4849999999999999</c:v>
                </c:pt>
                <c:pt idx="4">
                  <c:v>4.5670000000000002</c:v>
                </c:pt>
                <c:pt idx="5">
                  <c:v>4.1760000000000002</c:v>
                </c:pt>
                <c:pt idx="6">
                  <c:v>4.5149999999999997</c:v>
                </c:pt>
                <c:pt idx="7">
                  <c:v>4.5529999999999999</c:v>
                </c:pt>
                <c:pt idx="8">
                  <c:v>4.3040000000000003</c:v>
                </c:pt>
                <c:pt idx="9">
                  <c:v>3.9159999999999999</c:v>
                </c:pt>
                <c:pt idx="10">
                  <c:v>3.66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107.458</c:v>
                </c:pt>
                <c:pt idx="1">
                  <c:v>102.477</c:v>
                </c:pt>
                <c:pt idx="2">
                  <c:v>173.995</c:v>
                </c:pt>
                <c:pt idx="3">
                  <c:v>155.76</c:v>
                </c:pt>
                <c:pt idx="4">
                  <c:v>162.38</c:v>
                </c:pt>
                <c:pt idx="5">
                  <c:v>141.983</c:v>
                </c:pt>
                <c:pt idx="6">
                  <c:v>169.167</c:v>
                </c:pt>
                <c:pt idx="7">
                  <c:v>153.345</c:v>
                </c:pt>
                <c:pt idx="8">
                  <c:v>180.322</c:v>
                </c:pt>
                <c:pt idx="9">
                  <c:v>185.791</c:v>
                </c:pt>
                <c:pt idx="10">
                  <c:v>185.67200000000003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2445.0300000000002</c:v>
                </c:pt>
                <c:pt idx="1">
                  <c:v>2676.7440000000001</c:v>
                </c:pt>
                <c:pt idx="2">
                  <c:v>3122.0039999999999</c:v>
                </c:pt>
                <c:pt idx="3">
                  <c:v>3157.0329999999999</c:v>
                </c:pt>
                <c:pt idx="4">
                  <c:v>3034.8679999999999</c:v>
                </c:pt>
                <c:pt idx="5">
                  <c:v>3042.7939999999999</c:v>
                </c:pt>
                <c:pt idx="6">
                  <c:v>2792.6350000000002</c:v>
                </c:pt>
                <c:pt idx="7">
                  <c:v>2758.587</c:v>
                </c:pt>
                <c:pt idx="8">
                  <c:v>2670.288</c:v>
                </c:pt>
                <c:pt idx="9">
                  <c:v>2366.567</c:v>
                </c:pt>
                <c:pt idx="10">
                  <c:v>2737.623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1011.104</c:v>
                </c:pt>
                <c:pt idx="1">
                  <c:v>941.80600000000004</c:v>
                </c:pt>
                <c:pt idx="2">
                  <c:v>1021.831</c:v>
                </c:pt>
                <c:pt idx="3">
                  <c:v>1002.171</c:v>
                </c:pt>
                <c:pt idx="4">
                  <c:v>977.93</c:v>
                </c:pt>
                <c:pt idx="5">
                  <c:v>973.31500000000005</c:v>
                </c:pt>
                <c:pt idx="6">
                  <c:v>965.93499999999995</c:v>
                </c:pt>
                <c:pt idx="7">
                  <c:v>917.22699999999998</c:v>
                </c:pt>
                <c:pt idx="8">
                  <c:v>898.6</c:v>
                </c:pt>
                <c:pt idx="9">
                  <c:v>932.56500000000005</c:v>
                </c:pt>
                <c:pt idx="10">
                  <c:v>864.63800000000003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107.383</c:v>
                </c:pt>
                <c:pt idx="1">
                  <c:v>169.02800000000002</c:v>
                </c:pt>
                <c:pt idx="2">
                  <c:v>195.07000000000002</c:v>
                </c:pt>
                <c:pt idx="3">
                  <c:v>188.06099999999998</c:v>
                </c:pt>
                <c:pt idx="4">
                  <c:v>182.24799999999999</c:v>
                </c:pt>
                <c:pt idx="5">
                  <c:v>165.40899999999999</c:v>
                </c:pt>
                <c:pt idx="6">
                  <c:v>165.15299999999999</c:v>
                </c:pt>
                <c:pt idx="7">
                  <c:v>138.93</c:v>
                </c:pt>
                <c:pt idx="8">
                  <c:v>166.32300000000001</c:v>
                </c:pt>
                <c:pt idx="9">
                  <c:v>132.18199999999999</c:v>
                </c:pt>
                <c:pt idx="10">
                  <c:v>158.77700000000002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1608.0730000000001</c:v>
                </c:pt>
                <c:pt idx="1">
                  <c:v>1804.1980000000001</c:v>
                </c:pt>
                <c:pt idx="2">
                  <c:v>2289.6190000000001</c:v>
                </c:pt>
                <c:pt idx="3">
                  <c:v>2325.5880000000002</c:v>
                </c:pt>
                <c:pt idx="4">
                  <c:v>2247.299</c:v>
                </c:pt>
                <c:pt idx="5">
                  <c:v>2245.5549999999998</c:v>
                </c:pt>
                <c:pt idx="6">
                  <c:v>2035.5619999999999</c:v>
                </c:pt>
                <c:pt idx="7">
                  <c:v>2062.326</c:v>
                </c:pt>
                <c:pt idx="8">
                  <c:v>1985.201</c:v>
                </c:pt>
                <c:pt idx="9">
                  <c:v>1650.482</c:v>
                </c:pt>
                <c:pt idx="10">
                  <c:v>2093.4169999999999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1437.8031726319091</c:v>
                </c:pt>
                <c:pt idx="1">
                  <c:v>1671.851687401452</c:v>
                </c:pt>
                <c:pt idx="2">
                  <c:v>1565.447444710813</c:v>
                </c:pt>
                <c:pt idx="3">
                  <c:v>1644.5605629140589</c:v>
                </c:pt>
                <c:pt idx="4">
                  <c:v>1497.3488336035609</c:v>
                </c:pt>
                <c:pt idx="5">
                  <c:v>1065.9998117182847</c:v>
                </c:pt>
                <c:pt idx="6">
                  <c:v>1078.3493910044863</c:v>
                </c:pt>
                <c:pt idx="7">
                  <c:v>1066.7598513809928</c:v>
                </c:pt>
                <c:pt idx="8">
                  <c:v>900.89009983643371</c:v>
                </c:pt>
                <c:pt idx="9">
                  <c:v>1037.0949219586655</c:v>
                </c:pt>
                <c:pt idx="10">
                  <c:v>1106.684602201196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2338.5313890597081</c:v>
                </c:pt>
                <c:pt idx="1">
                  <c:v>2614.3379772438097</c:v>
                </c:pt>
                <c:pt idx="2">
                  <c:v>2618.3356259826787</c:v>
                </c:pt>
                <c:pt idx="3">
                  <c:v>2619.9252756194196</c:v>
                </c:pt>
                <c:pt idx="4">
                  <c:v>2430.5212045674766</c:v>
                </c:pt>
                <c:pt idx="5">
                  <c:v>2101.0265322914211</c:v>
                </c:pt>
                <c:pt idx="6">
                  <c:v>2176.1708006017825</c:v>
                </c:pt>
                <c:pt idx="7">
                  <c:v>2097.9500128791542</c:v>
                </c:pt>
                <c:pt idx="8">
                  <c:v>1788.588136654537</c:v>
                </c:pt>
                <c:pt idx="9">
                  <c:v>2118.9062979852442</c:v>
                </c:pt>
                <c:pt idx="10">
                  <c:v>2076.8988447261318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0.68764225595731021</c:v>
                </c:pt>
                <c:pt idx="1">
                  <c:v>0.69011658618909433</c:v>
                </c:pt>
                <c:pt idx="2">
                  <c:v>0.87445588612830749</c:v>
                </c:pt>
                <c:pt idx="3">
                  <c:v>0.8876543242059336</c:v>
                </c:pt>
                <c:pt idx="4">
                  <c:v>0.92461608472159706</c:v>
                </c:pt>
                <c:pt idx="5">
                  <c:v>1</c:v>
                </c:pt>
                <c:pt idx="6">
                  <c:v>0.93538705667638788</c:v>
                </c:pt>
                <c:pt idx="7">
                  <c:v>0.9830196083507895</c:v>
                </c:pt>
                <c:pt idx="8">
                  <c:v>1</c:v>
                </c:pt>
                <c:pt idx="9">
                  <c:v>0.7789310936351248</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7.468546602483471E-2</c:v>
                </c:pt>
                <c:pt idx="1">
                  <c:v>0.10110226958153155</c:v>
                </c:pt>
                <c:pt idx="2">
                  <c:v>0.12460974059466784</c:v>
                </c:pt>
                <c:pt idx="3">
                  <c:v>0.11435334413392936</c:v>
                </c:pt>
                <c:pt idx="4">
                  <c:v>0.12171378900492875</c:v>
                </c:pt>
                <c:pt idx="5">
                  <c:v>0.15516794485486568</c:v>
                </c:pt>
                <c:pt idx="6">
                  <c:v>0.15315351534270297</c:v>
                </c:pt>
                <c:pt idx="7">
                  <c:v>0.13023549753971872</c:v>
                </c:pt>
                <c:pt idx="8">
                  <c:v>0.18462074345161272</c:v>
                </c:pt>
                <c:pt idx="9">
                  <c:v>0.12745410010335412</c:v>
                </c:pt>
                <c:pt idx="10">
                  <c:v>0.1434708675662357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2093.4169999999999</c:v>
                </c:pt>
                <c:pt idx="2">
                  <c:v>0</c:v>
                </c:pt>
                <c:pt idx="3">
                  <c:v>0</c:v>
                </c:pt>
                <c:pt idx="4">
                  <c:v>158.77700000000002</c:v>
                </c:pt>
                <c:pt idx="5">
                  <c:v>864.63800000000003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2093.4169999999999</c:v>
                </c:pt>
                <c:pt idx="4" formatCode="#,##0">
                  <c:v>158.77700000000002</c:v>
                </c:pt>
                <c:pt idx="5" formatCode="#,##0">
                  <c:v>864.63800000000003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14：パルプ・紙・紙加工品製造業(N=11)</c:v>
                </c:pt>
                <c:pt idx="1">
                  <c:v>16：化学工業(N=21)</c:v>
                </c:pt>
                <c:pt idx="2">
                  <c:v>17：石油製品・石炭製品製造業(N=0)</c:v>
                </c:pt>
                <c:pt idx="3">
                  <c:v>21：窯業・土石製品製造業(N=2)</c:v>
                </c:pt>
                <c:pt idx="4">
                  <c:v>22：鉄鋼業(N=2)</c:v>
                </c:pt>
                <c:pt idx="5">
                  <c:v>9：食料品製造業(N=4)</c:v>
                </c:pt>
                <c:pt idx="6">
                  <c:v>10：飲料・たばこ・飼料製造業(N=2)</c:v>
                </c:pt>
                <c:pt idx="7">
                  <c:v>11：繊維工業(N=3)</c:v>
                </c:pt>
                <c:pt idx="8">
                  <c:v>12：木材・木製品製造業(N=2)</c:v>
                </c:pt>
                <c:pt idx="9">
                  <c:v>13：家具・装備品製造業(N=0)</c:v>
                </c:pt>
                <c:pt idx="10">
                  <c:v>15：印刷・同関連業(N=0)</c:v>
                </c:pt>
                <c:pt idx="11">
                  <c:v>18：プラスチック製品製造業(N=7)</c:v>
                </c:pt>
                <c:pt idx="12">
                  <c:v>19：ゴム製品製造業(N=3)</c:v>
                </c:pt>
                <c:pt idx="13">
                  <c:v>20：なめし革・同製品・毛皮製造業(N=0)</c:v>
                </c:pt>
                <c:pt idx="14">
                  <c:v>23：非鉄金属製造業(N=0)</c:v>
                </c:pt>
                <c:pt idx="15">
                  <c:v>24：金属製品製造業(N=0)</c:v>
                </c:pt>
                <c:pt idx="16">
                  <c:v>25：はん用機械器具製造業(N=3)</c:v>
                </c:pt>
                <c:pt idx="17">
                  <c:v>26：生産用機械器具製造業(N=0)</c:v>
                </c:pt>
                <c:pt idx="18">
                  <c:v>27：業務用機械器具製造業(N=0)</c:v>
                </c:pt>
                <c:pt idx="19">
                  <c:v>28：電子部品等製造業(N=3)</c:v>
                </c:pt>
                <c:pt idx="20">
                  <c:v>29：電気機械器具製造業(N=1)</c:v>
                </c:pt>
                <c:pt idx="21">
                  <c:v>30：情報通信機械器具製造業(N=0)</c:v>
                </c:pt>
                <c:pt idx="22">
                  <c:v>31：輸送用機械器具製造業(N=0)</c:v>
                </c:pt>
                <c:pt idx="23">
                  <c:v>32：その他の製造業(N=1)</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M：宿泊業，飲食サービス業(N=3)</c:v>
                </c:pt>
                <c:pt idx="32">
                  <c:v>N：生活関連ｻｰﾋﾞｽ業,娯楽業(N=1)</c:v>
                </c:pt>
                <c:pt idx="33">
                  <c:v>O：教育，学習支援業(N=3)</c:v>
                </c:pt>
                <c:pt idx="34">
                  <c:v>P：医療，福祉(N=5)</c:v>
                </c:pt>
                <c:pt idx="35">
                  <c:v>Q：複合サービス事業(N=0)</c:v>
                </c:pt>
                <c:pt idx="36">
                  <c:v>R：ｻｰﾋﾞｽ業(他に分類されない)(N=5)</c:v>
                </c:pt>
                <c:pt idx="37">
                  <c:v>S：公務(N=1)</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414.96600000000001</c:v>
                </c:pt>
                <c:pt idx="1">
                  <c:v>696.60599999999999</c:v>
                </c:pt>
                <c:pt idx="2">
                  <c:v>0</c:v>
                </c:pt>
                <c:pt idx="3">
                  <c:v>74.305999999999997</c:v>
                </c:pt>
                <c:pt idx="4">
                  <c:v>402.43799999999999</c:v>
                </c:pt>
                <c:pt idx="5">
                  <c:v>39.505000000000003</c:v>
                </c:pt>
                <c:pt idx="6">
                  <c:v>14.032999999999999</c:v>
                </c:pt>
                <c:pt idx="7">
                  <c:v>24.733000000000001</c:v>
                </c:pt>
                <c:pt idx="8">
                  <c:v>41.134</c:v>
                </c:pt>
                <c:pt idx="9">
                  <c:v>0</c:v>
                </c:pt>
                <c:pt idx="10">
                  <c:v>0</c:v>
                </c:pt>
                <c:pt idx="11">
                  <c:v>50.844000000000001</c:v>
                </c:pt>
                <c:pt idx="12">
                  <c:v>14.236000000000001</c:v>
                </c:pt>
                <c:pt idx="13">
                  <c:v>0</c:v>
                </c:pt>
                <c:pt idx="14">
                  <c:v>0</c:v>
                </c:pt>
                <c:pt idx="15">
                  <c:v>0</c:v>
                </c:pt>
                <c:pt idx="16">
                  <c:v>61.886000000000003</c:v>
                </c:pt>
                <c:pt idx="17">
                  <c:v>0</c:v>
                </c:pt>
                <c:pt idx="18">
                  <c:v>0</c:v>
                </c:pt>
                <c:pt idx="19">
                  <c:v>214.55199999999999</c:v>
                </c:pt>
                <c:pt idx="20">
                  <c:v>40.597000000000001</c:v>
                </c:pt>
                <c:pt idx="21">
                  <c:v>0</c:v>
                </c:pt>
                <c:pt idx="22">
                  <c:v>0</c:v>
                </c:pt>
                <c:pt idx="23">
                  <c:v>3.581</c:v>
                </c:pt>
                <c:pt idx="24">
                  <c:v>3.5110000000000001</c:v>
                </c:pt>
                <c:pt idx="25">
                  <c:v>0</c:v>
                </c:pt>
                <c:pt idx="26">
                  <c:v>0</c:v>
                </c:pt>
                <c:pt idx="27">
                  <c:v>8.6349999999999998</c:v>
                </c:pt>
                <c:pt idx="28">
                  <c:v>0</c:v>
                </c:pt>
                <c:pt idx="29">
                  <c:v>0</c:v>
                </c:pt>
                <c:pt idx="30">
                  <c:v>0</c:v>
                </c:pt>
                <c:pt idx="31">
                  <c:v>13.406000000000001</c:v>
                </c:pt>
                <c:pt idx="32">
                  <c:v>3.97</c:v>
                </c:pt>
                <c:pt idx="33">
                  <c:v>35.829000000000001</c:v>
                </c:pt>
                <c:pt idx="34">
                  <c:v>29.856999999999999</c:v>
                </c:pt>
                <c:pt idx="35">
                  <c:v>0</c:v>
                </c:pt>
                <c:pt idx="36">
                  <c:v>61.906999999999996</c:v>
                </c:pt>
                <c:pt idx="37">
                  <c:v>1.6619999999999999</c:v>
                </c:pt>
                <c:pt idx="38">
                  <c:v>0</c:v>
                </c:pt>
                <c:pt idx="39">
                  <c:v>864.63800000000003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2422.704974396026</c:v>
                </c:pt>
                <c:pt idx="2">
                  <c:v>69.86833554058073</c:v>
                </c:pt>
                <c:pt idx="3">
                  <c:v>173.54242598658209</c:v>
                </c:pt>
                <c:pt idx="4">
                  <c:v>938.88258263061357</c:v>
                </c:pt>
                <c:pt idx="5">
                  <c:v>1146.337362880035</c:v>
                </c:pt>
                <c:pt idx="7">
                  <c:v>1774.5225212317118</c:v>
                </c:pt>
                <c:pt idx="8">
                  <c:v>48.092994119167003</c:v>
                </c:pt>
                <c:pt idx="9">
                  <c:v>114.1266898172004</c:v>
                </c:pt>
                <c:pt idx="10">
                  <c:v>69.822103820999999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2666.1157359231888</c:v>
                </c:pt>
                <c:pt idx="4" formatCode="#,##0">
                  <c:v>938.88258263061357</c:v>
                </c:pt>
                <c:pt idx="5" formatCode="#,##0">
                  <c:v>1146.337362880035</c:v>
                </c:pt>
                <c:pt idx="6" formatCode="#,##0">
                  <c:v>1936.7422051680794</c:v>
                </c:pt>
                <c:pt idx="10" formatCode="#,##0">
                  <c:v>69.822103820999999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2737.623</c:v>
                </c:pt>
                <c:pt idx="2" formatCode="#,##0_);[Red]\(#,##0\)">
                  <c:v>88.677000000000007</c:v>
                </c:pt>
                <c:pt idx="3" formatCode="#,##0_);[Red]\(#,##0\)">
                  <c:v>96.995000000000005</c:v>
                </c:pt>
                <c:pt idx="4" formatCode="#,##0_);[Red]\(#,##0\)">
                  <c:v>3.66</c:v>
                </c:pt>
                <c:pt idx="5" formatCode="#,##0_);[Red]\(#,##0\)">
                  <c:v>167.73</c:v>
                </c:pt>
                <c:pt idx="6" formatCode="#,##0_);[Red]\(#,##0\)">
                  <c:v>0</c:v>
                </c:pt>
                <c:pt idx="7" formatCode="#,##0_);[Red]\(#,##0\)">
                  <c:v>22.146999999999998</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2737.623</c:v>
                </c:pt>
                <c:pt idx="1">
                  <c:v>185.67200000000003</c:v>
                </c:pt>
                <c:pt idx="4" formatCode="#,##0_);[Red]\(#,##0\)">
                  <c:v>3.66</c:v>
                </c:pt>
                <c:pt idx="5" formatCode="#,##0_);[Red]\(#,##0\)">
                  <c:v>167.73</c:v>
                </c:pt>
                <c:pt idx="6" formatCode="#,##0_);[Red]\(#,##0\)">
                  <c:v>0</c:v>
                </c:pt>
                <c:pt idx="7" formatCode="#,##0_);[Red]\(#,##0\)">
                  <c:v>22.146999999999998</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徳島県</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10：飲料・たばこ・飼料製造業(N=2)</c:v>
                </c:pt>
                <c:pt idx="2">
                  <c:v>11：繊維工業(N=3)</c:v>
                </c:pt>
                <c:pt idx="3">
                  <c:v>12：木材・木製品製造業(N=2)</c:v>
                </c:pt>
                <c:pt idx="4">
                  <c:v>13：家具・装備品製造業(N=0)</c:v>
                </c:pt>
                <c:pt idx="5">
                  <c:v>15：印刷・同関連業(N=0)</c:v>
                </c:pt>
                <c:pt idx="6">
                  <c:v>18：プラスチック製品製造業(N=7)</c:v>
                </c:pt>
                <c:pt idx="7">
                  <c:v>19：ゴム製品製造業(N=3)</c:v>
                </c:pt>
                <c:pt idx="8">
                  <c:v>20：なめし革・同製品・毛皮製造業(N=0)</c:v>
                </c:pt>
                <c:pt idx="9">
                  <c:v>23：非鉄金属製造業(N=0)</c:v>
                </c:pt>
                <c:pt idx="10">
                  <c:v>24：金属製品製造業(N=0)</c:v>
                </c:pt>
                <c:pt idx="11">
                  <c:v>25：はん用機械器具製造業(N=3)</c:v>
                </c:pt>
                <c:pt idx="12">
                  <c:v>26：生産用機械器具製造業(N=0)</c:v>
                </c:pt>
                <c:pt idx="13">
                  <c:v>27：業務用機械器具製造業(N=0)</c:v>
                </c:pt>
                <c:pt idx="14">
                  <c:v>28：電子部品等製造業(N=3)</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9.8762500000000006</c:v>
                </c:pt>
                <c:pt idx="1">
                  <c:v>7.0164999999999997</c:v>
                </c:pt>
                <c:pt idx="2">
                  <c:v>8.2443333333333335</c:v>
                </c:pt>
                <c:pt idx="3">
                  <c:v>20.567</c:v>
                </c:pt>
                <c:pt idx="4">
                  <c:v>0</c:v>
                </c:pt>
                <c:pt idx="5">
                  <c:v>0</c:v>
                </c:pt>
                <c:pt idx="6">
                  <c:v>7.2634285714285713</c:v>
                </c:pt>
                <c:pt idx="7">
                  <c:v>4.7453333333333338</c:v>
                </c:pt>
                <c:pt idx="8">
                  <c:v>0</c:v>
                </c:pt>
                <c:pt idx="9">
                  <c:v>0</c:v>
                </c:pt>
                <c:pt idx="10">
                  <c:v>0</c:v>
                </c:pt>
                <c:pt idx="11">
                  <c:v>20.628666666666668</c:v>
                </c:pt>
                <c:pt idx="12">
                  <c:v>0</c:v>
                </c:pt>
                <c:pt idx="13">
                  <c:v>0</c:v>
                </c:pt>
                <c:pt idx="14">
                  <c:v>71.517333333333326</c:v>
                </c:pt>
                <c:pt idx="15">
                  <c:v>40.597000000000001</c:v>
                </c:pt>
                <c:pt idx="16">
                  <c:v>0</c:v>
                </c:pt>
                <c:pt idx="17">
                  <c:v>0</c:v>
                </c:pt>
                <c:pt idx="18">
                  <c:v>3.581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10：飲料・たばこ・飼料製造業(N=2)</c:v>
                </c:pt>
                <c:pt idx="2">
                  <c:v>11：繊維工業(N=3)</c:v>
                </c:pt>
                <c:pt idx="3">
                  <c:v>12：木材・木製品製造業(N=2)</c:v>
                </c:pt>
                <c:pt idx="4">
                  <c:v>13：家具・装備品製造業(N=0)</c:v>
                </c:pt>
                <c:pt idx="5">
                  <c:v>15：印刷・同関連業(N=0)</c:v>
                </c:pt>
                <c:pt idx="6">
                  <c:v>18：プラスチック製品製造業(N=7)</c:v>
                </c:pt>
                <c:pt idx="7">
                  <c:v>19：ゴム製品製造業(N=3)</c:v>
                </c:pt>
                <c:pt idx="8">
                  <c:v>20：なめし革・同製品・毛皮製造業(N=0)</c:v>
                </c:pt>
                <c:pt idx="9">
                  <c:v>23：非鉄金属製造業(N=0)</c:v>
                </c:pt>
                <c:pt idx="10">
                  <c:v>24：金属製品製造業(N=0)</c:v>
                </c:pt>
                <c:pt idx="11">
                  <c:v>25：はん用機械器具製造業(N=3)</c:v>
                </c:pt>
                <c:pt idx="12">
                  <c:v>26：生産用機械器具製造業(N=0)</c:v>
                </c:pt>
                <c:pt idx="13">
                  <c:v>27：業務用機械器具製造業(N=0)</c:v>
                </c:pt>
                <c:pt idx="14">
                  <c:v>28：電子部品等製造業(N=3)</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徳島県</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M：宿泊業，飲食サービス業(N=3)</c:v>
                </c:pt>
                <c:pt idx="8">
                  <c:v>N：生活関連ｻｰﾋﾞｽ業,娯楽業(N=1)</c:v>
                </c:pt>
                <c:pt idx="9">
                  <c:v>O：教育，学習支援業(N=3)</c:v>
                </c:pt>
                <c:pt idx="10">
                  <c:v>P：医療，福祉(N=5)</c:v>
                </c:pt>
                <c:pt idx="11">
                  <c:v>Q：複合サービス事業(N=0)</c:v>
                </c:pt>
                <c:pt idx="12">
                  <c:v>R：ｻｰﾋﾞｽ業(他に分類されない)(N=5)</c:v>
                </c:pt>
                <c:pt idx="13">
                  <c:v>S：公務(N=1)</c:v>
                </c:pt>
              </c:strCache>
            </c:strRef>
          </c:cat>
          <c:val>
            <c:numRef>
              <c:f>③特定事業所の現状把握!$BG$40:$BG$53</c:f>
              <c:numCache>
                <c:formatCode>[=0]#,##0;[&lt;1]0.00;#,##0</c:formatCode>
                <c:ptCount val="14"/>
                <c:pt idx="0">
                  <c:v>3.5110000000000001</c:v>
                </c:pt>
                <c:pt idx="1">
                  <c:v>0</c:v>
                </c:pt>
                <c:pt idx="2">
                  <c:v>0</c:v>
                </c:pt>
                <c:pt idx="3">
                  <c:v>4.3174999999999999</c:v>
                </c:pt>
                <c:pt idx="4">
                  <c:v>0</c:v>
                </c:pt>
                <c:pt idx="5">
                  <c:v>0</c:v>
                </c:pt>
                <c:pt idx="6">
                  <c:v>0</c:v>
                </c:pt>
                <c:pt idx="7">
                  <c:v>4.4686666666666666</c:v>
                </c:pt>
                <c:pt idx="8">
                  <c:v>3.97</c:v>
                </c:pt>
                <c:pt idx="9">
                  <c:v>11.943</c:v>
                </c:pt>
                <c:pt idx="10">
                  <c:v>5.9714</c:v>
                </c:pt>
                <c:pt idx="11">
                  <c:v>0</c:v>
                </c:pt>
                <c:pt idx="12">
                  <c:v>12.381399999999999</c:v>
                </c:pt>
                <c:pt idx="13">
                  <c:v>1.6619999999999999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M：宿泊業，飲食サービス業(N=3)</c:v>
                </c:pt>
                <c:pt idx="8">
                  <c:v>N：生活関連ｻｰﾋﾞｽ業,娯楽業(N=1)</c:v>
                </c:pt>
                <c:pt idx="9">
                  <c:v>O：教育，学習支援業(N=3)</c:v>
                </c:pt>
                <c:pt idx="10">
                  <c:v>P：医療，福祉(N=5)</c:v>
                </c:pt>
                <c:pt idx="11">
                  <c:v>Q：複合サービス事業(N=0)</c:v>
                </c:pt>
                <c:pt idx="12">
                  <c:v>R：ｻｰﾋﾞｽ業(他に分類されない)(N=5)</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徳島県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288.21266666666668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徳島県</c:v>
                </c:pt>
              </c:strCache>
            </c:strRef>
          </c:tx>
          <c:spPr>
            <a:solidFill>
              <a:srgbClr val="FF0066"/>
            </a:solidFill>
            <a:ln>
              <a:noFill/>
            </a:ln>
          </c:spPr>
          <c:invertIfNegative val="0"/>
          <c:cat>
            <c:strRef>
              <c:f>③特定事業所の現状把握!$BD$16:$BD$20</c:f>
              <c:strCache>
                <c:ptCount val="5"/>
                <c:pt idx="0">
                  <c:v>14：パルプ・紙・紙加工品製造業(N=11)</c:v>
                </c:pt>
                <c:pt idx="1">
                  <c:v>16：化学工業(N=21)</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37.724181818181819</c:v>
                </c:pt>
                <c:pt idx="1">
                  <c:v>33.171714285714287</c:v>
                </c:pt>
                <c:pt idx="2">
                  <c:v>0</c:v>
                </c:pt>
                <c:pt idx="3">
                  <c:v>37.152999999999999</c:v>
                </c:pt>
                <c:pt idx="4">
                  <c:v>201.21899999999999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14：パルプ・紙・紙加工品製造業(N=11)</c:v>
                </c:pt>
                <c:pt idx="1">
                  <c:v>16：化学工業(N=21)</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1,055,359</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122902.54799999947</c:v>
                </c:pt>
                <c:pt idx="1">
                  <c:v>720198.36899999692</c:v>
                </c:pt>
                <c:pt idx="2">
                  <c:v>54020.1</c:v>
                </c:pt>
                <c:pt idx="3">
                  <c:v>461.3</c:v>
                </c:pt>
                <c:pt idx="4">
                  <c:v>0</c:v>
                </c:pt>
                <c:pt idx="5">
                  <c:v>157777.011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2,325,631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147497.80590575933</c:v>
                </c:pt>
                <c:pt idx="1">
                  <c:v>952649.59457843588</c:v>
                </c:pt>
                <c:pt idx="2">
                  <c:v>117357.58684800001</c:v>
                </c:pt>
                <c:pt idx="3">
                  <c:v>2424.5927999999999</c:v>
                </c:pt>
                <c:pt idx="4">
                  <c:v>0</c:v>
                </c:pt>
                <c:pt idx="5">
                  <c:v>1105701.2930879998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1,025</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徳島県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398.51543887200006</c:v>
                </c:pt>
                <c:pt idx="1">
                  <c:v>139.83744571199998</c:v>
                </c:pt>
                <c:pt idx="2">
                  <c:v>17.581263660000001</c:v>
                </c:pt>
                <c:pt idx="3">
                  <c:v>0</c:v>
                </c:pt>
                <c:pt idx="4">
                  <c:v>75.52983381</c:v>
                </c:pt>
                <c:pt idx="5">
                  <c:v>393.75395349000007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9,661,377</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徳島県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8033990</c:v>
                </c:pt>
                <c:pt idx="1">
                  <c:v>1541200</c:v>
                </c:pt>
                <c:pt idx="2">
                  <c:v>86186.999999999985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710</c:v>
                </c:pt>
                <c:pt idx="1">
                  <c:v>6930</c:v>
                </c:pt>
                <c:pt idx="2">
                  <c:v>6930</c:v>
                </c:pt>
                <c:pt idx="3">
                  <c:v>7180</c:v>
                </c:pt>
                <c:pt idx="4">
                  <c:v>7607.01</c:v>
                </c:pt>
                <c:pt idx="5">
                  <c:v>8027.0110000000004</c:v>
                </c:pt>
                <c:pt idx="6">
                  <c:v>8027.0110000000004</c:v>
                </c:pt>
                <c:pt idx="7">
                  <c:v>82827.010999999999</c:v>
                </c:pt>
                <c:pt idx="8">
                  <c:v>157777.011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256</c:v>
                </c:pt>
                <c:pt idx="1">
                  <c:v>256</c:v>
                </c:pt>
                <c:pt idx="2">
                  <c:v>256</c:v>
                </c:pt>
                <c:pt idx="3">
                  <c:v>256</c:v>
                </c:pt>
                <c:pt idx="4">
                  <c:v>262.2</c:v>
                </c:pt>
                <c:pt idx="5">
                  <c:v>412.2</c:v>
                </c:pt>
                <c:pt idx="6">
                  <c:v>412.2</c:v>
                </c:pt>
                <c:pt idx="7">
                  <c:v>461.3</c:v>
                </c:pt>
                <c:pt idx="8">
                  <c:v>461.3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19500.5</c:v>
                </c:pt>
                <c:pt idx="1">
                  <c:v>19520.099999999999</c:v>
                </c:pt>
                <c:pt idx="2">
                  <c:v>19520.099999999999</c:v>
                </c:pt>
                <c:pt idx="3">
                  <c:v>19520</c:v>
                </c:pt>
                <c:pt idx="4">
                  <c:v>19520.099999999999</c:v>
                </c:pt>
                <c:pt idx="5">
                  <c:v>19520.099999999999</c:v>
                </c:pt>
                <c:pt idx="6">
                  <c:v>19520.099999999999</c:v>
                </c:pt>
                <c:pt idx="7">
                  <c:v>54020.1</c:v>
                </c:pt>
                <c:pt idx="8">
                  <c:v>54020.1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349321.42899999983</c:v>
                </c:pt>
                <c:pt idx="1">
                  <c:v>419086.82899999991</c:v>
                </c:pt>
                <c:pt idx="2">
                  <c:v>470365.02899999992</c:v>
                </c:pt>
                <c:pt idx="3">
                  <c:v>521893.72899999999</c:v>
                </c:pt>
                <c:pt idx="4">
                  <c:v>585626.72899999993</c:v>
                </c:pt>
                <c:pt idx="5">
                  <c:v>645407.22899999958</c:v>
                </c:pt>
                <c:pt idx="6">
                  <c:v>688075.42899999709</c:v>
                </c:pt>
                <c:pt idx="7">
                  <c:v>712716.56899999699</c:v>
                </c:pt>
                <c:pt idx="8">
                  <c:v>720198.36899999692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65368.133000000002</c:v>
                </c:pt>
                <c:pt idx="1">
                  <c:v>70625.674000000014</c:v>
                </c:pt>
                <c:pt idx="2">
                  <c:v>75287.880999999994</c:v>
                </c:pt>
                <c:pt idx="3">
                  <c:v>81625.281000000221</c:v>
                </c:pt>
                <c:pt idx="4">
                  <c:v>88378.704999999987</c:v>
                </c:pt>
                <c:pt idx="5">
                  <c:v>95337.205999999947</c:v>
                </c:pt>
                <c:pt idx="6">
                  <c:v>102270.9020000012</c:v>
                </c:pt>
                <c:pt idx="7">
                  <c:v>113378.86700000105</c:v>
                </c:pt>
                <c:pt idx="8">
                  <c:v>122902.54799999947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0.1050445573904536</c:v>
                </c:pt>
                <c:pt idx="1">
                  <c:v>0.13141100199314965</c:v>
                </c:pt>
                <c:pt idx="2">
                  <c:v>0.14183682919189983</c:v>
                </c:pt>
                <c:pt idx="3">
                  <c:v>0.15879281897512806</c:v>
                </c:pt>
                <c:pt idx="4">
                  <c:v>0.1766064978592837</c:v>
                </c:pt>
                <c:pt idx="5">
                  <c:v>0.19053982316191018</c:v>
                </c:pt>
                <c:pt idx="6">
                  <c:v>0.19534816447247541</c:v>
                </c:pt>
                <c:pt idx="7">
                  <c:v>0.30973807793624014</c:v>
                </c:pt>
                <c:pt idx="8">
                  <c:v>0.40489833156819022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2397.5163728552138</c:v>
                </c:pt>
                <c:pt idx="2">
                  <c:v>62.046820001380638</c:v>
                </c:pt>
                <c:pt idx="3">
                  <c:v>158.77243312608411</c:v>
                </c:pt>
                <c:pt idx="4">
                  <c:v>1565.447444710813</c:v>
                </c:pt>
                <c:pt idx="5">
                  <c:v>1712.2266798570411</c:v>
                </c:pt>
                <c:pt idx="7">
                  <c:v>1576.1654984597108</c:v>
                </c:pt>
                <c:pt idx="8">
                  <c:v>60.517982323715998</c:v>
                </c:pt>
                <c:pt idx="9">
                  <c:v>104.68590545353319</c:v>
                </c:pt>
                <c:pt idx="10">
                  <c:v>71.798360863301809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2618.3356259826787</c:v>
                </c:pt>
                <c:pt idx="4" formatCode="#,##0">
                  <c:v>1565.447444710813</c:v>
                </c:pt>
                <c:pt idx="5" formatCode="#,##0">
                  <c:v>1712.2266798570411</c:v>
                </c:pt>
                <c:pt idx="6" formatCode="#,##0">
                  <c:v>1741.3693862369601</c:v>
                </c:pt>
                <c:pt idx="10" formatCode="#,##0">
                  <c:v>71.798360863301809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14205</c:v>
                </c:pt>
                <c:pt idx="1">
                  <c:v>15161</c:v>
                </c:pt>
                <c:pt idx="2">
                  <c:v>16031</c:v>
                </c:pt>
                <c:pt idx="3">
                  <c:v>17146</c:v>
                </c:pt>
                <c:pt idx="4">
                  <c:v>18326</c:v>
                </c:pt>
                <c:pt idx="5">
                  <c:v>19493</c:v>
                </c:pt>
                <c:pt idx="6">
                  <c:v>20599</c:v>
                </c:pt>
                <c:pt idx="7">
                  <c:v>22229</c:v>
                </c:pt>
                <c:pt idx="8">
                  <c:v>23791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5743740.3217072235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2325630.8732201951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15442615.229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11069873.302000001</c:v>
                </c:pt>
                <c:pt idx="1">
                  <c:v>3884373.4919999996</c:v>
                </c:pt>
                <c:pt idx="2">
                  <c:v>488368.435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1100147.4004841952</c:v>
                </c:pt>
                <c:pt idx="1">
                  <c:v>117357.58684800001</c:v>
                </c:pt>
                <c:pt idx="2">
                  <c:v>2424.5927999999999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1564.0825796307724</c:v>
                </c:pt>
                <c:pt idx="2">
                  <c:v>43.649482679040659</c:v>
                </c:pt>
                <c:pt idx="3">
                  <c:v>128.33358000214409</c:v>
                </c:pt>
                <c:pt idx="4">
                  <c:v>929.55037192786347</c:v>
                </c:pt>
                <c:pt idx="5">
                  <c:v>950.3238603474224</c:v>
                </c:pt>
                <c:pt idx="7">
                  <c:v>1306.7940285864354</c:v>
                </c:pt>
                <c:pt idx="8">
                  <c:v>42.320293511650227</c:v>
                </c:pt>
                <c:pt idx="9">
                  <c:v>102.49548496975281</c:v>
                </c:pt>
                <c:pt idx="10">
                  <c:v>70.534059959376592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1736.0656423119572</c:v>
                </c:pt>
                <c:pt idx="4">
                  <c:v>929.55037192786347</c:v>
                </c:pt>
                <c:pt idx="5">
                  <c:v>950.3238603474224</c:v>
                </c:pt>
                <c:pt idx="6">
                  <c:v>1451.6098070678386</c:v>
                </c:pt>
                <c:pt idx="10">
                  <c:v>70.534059959376592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徳島県</c:v>
                </c:pt>
              </c:strCache>
            </c:strRef>
          </c:cat>
          <c:val>
            <c:numRef>
              <c:f>①CO2排出量の現状把握!$AX$43:$AX$45</c:f>
              <c:numCache>
                <c:formatCode>0%</c:formatCode>
                <c:ptCount val="3"/>
                <c:pt idx="0">
                  <c:v>0.42072759503743129</c:v>
                </c:pt>
                <c:pt idx="1">
                  <c:v>0.33788192828606189</c:v>
                </c:pt>
                <c:pt idx="2">
                  <c:v>0.33788192828606189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徳島県</c:v>
                </c:pt>
              </c:strCache>
            </c:strRef>
          </c:cat>
          <c:val>
            <c:numRef>
              <c:f>①CO2排出量の現状把握!$AY$43:$AY$45</c:f>
              <c:numCache>
                <c:formatCode>0%</c:formatCode>
                <c:ptCount val="3"/>
                <c:pt idx="0">
                  <c:v>0.19118662390594171</c:v>
                </c:pt>
                <c:pt idx="1">
                  <c:v>0.18091382287120639</c:v>
                </c:pt>
                <c:pt idx="2">
                  <c:v>0.18091382287120639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徳島県</c:v>
                </c:pt>
              </c:strCache>
            </c:strRef>
          </c:cat>
          <c:val>
            <c:numRef>
              <c:f>①CO2排出量の現状把握!$AZ$43:$AZ$45</c:f>
              <c:numCache>
                <c:formatCode>0%</c:formatCode>
                <c:ptCount val="3"/>
                <c:pt idx="0">
                  <c:v>0.18034974026133399</c:v>
                </c:pt>
                <c:pt idx="1">
                  <c:v>0.18495686488146204</c:v>
                </c:pt>
                <c:pt idx="2">
                  <c:v>0.18495686488146204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徳島県</c:v>
                </c:pt>
              </c:strCache>
            </c:strRef>
          </c:cat>
          <c:val>
            <c:numRef>
              <c:f>①CO2排出量の現状把握!$BA$43:$BA$45</c:f>
              <c:numCache>
                <c:formatCode>0%</c:formatCode>
                <c:ptCount val="3"/>
                <c:pt idx="0">
                  <c:v>0.19226168778726088</c:v>
                </c:pt>
                <c:pt idx="1">
                  <c:v>0.28251968633966296</c:v>
                </c:pt>
                <c:pt idx="2">
                  <c:v>0.28251968633966296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徳島県</c:v>
                </c:pt>
              </c:strCache>
            </c:strRef>
          </c:cat>
          <c:val>
            <c:numRef>
              <c:f>①CO2排出量の現状把握!$BB$43:$BB$45</c:f>
              <c:numCache>
                <c:formatCode>0%</c:formatCode>
                <c:ptCount val="3"/>
                <c:pt idx="0">
                  <c:v>1.5474353008032191E-2</c:v>
                </c:pt>
                <c:pt idx="1">
                  <c:v>1.3727697621606649E-2</c:v>
                </c:pt>
                <c:pt idx="2">
                  <c:v>1.3727697621606649E-2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268733</c:v>
                </c:pt>
                <c:pt idx="1">
                  <c:v>268733</c:v>
                </c:pt>
                <c:pt idx="2">
                  <c:v>268733</c:v>
                </c:pt>
                <c:pt idx="3">
                  <c:v>268733</c:v>
                </c:pt>
                <c:pt idx="4">
                  <c:v>268733</c:v>
                </c:pt>
                <c:pt idx="5">
                  <c:v>263316</c:v>
                </c:pt>
                <c:pt idx="6">
                  <c:v>263316</c:v>
                </c:pt>
                <c:pt idx="7">
                  <c:v>263316</c:v>
                </c:pt>
                <c:pt idx="8">
                  <c:v>263316</c:v>
                </c:pt>
                <c:pt idx="9">
                  <c:v>263316</c:v>
                </c:pt>
                <c:pt idx="10">
                  <c:v>263316</c:v>
                </c:pt>
                <c:pt idx="11">
                  <c:v>260922</c:v>
                </c:pt>
                <c:pt idx="12">
                  <c:v>260922</c:v>
                </c:pt>
                <c:pt idx="13">
                  <c:v>260922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58.646820193533003</c:v>
                </c:pt>
                <c:pt idx="1">
                  <c:v>71.593613930996412</c:v>
                </c:pt>
                <c:pt idx="2">
                  <c:v>65.506929231735398</c:v>
                </c:pt>
                <c:pt idx="3">
                  <c:v>73.599918759784003</c:v>
                </c:pt>
                <c:pt idx="4">
                  <c:v>71.798360863301809</c:v>
                </c:pt>
                <c:pt idx="5">
                  <c:v>80.039679721886984</c:v>
                </c:pt>
                <c:pt idx="6">
                  <c:v>82.621534910535999</c:v>
                </c:pt>
                <c:pt idx="7">
                  <c:v>77.197278437712797</c:v>
                </c:pt>
                <c:pt idx="8">
                  <c:v>75.699838137413096</c:v>
                </c:pt>
                <c:pt idx="9">
                  <c:v>72.715108387002005</c:v>
                </c:pt>
                <c:pt idx="10">
                  <c:v>67.335573066309976</c:v>
                </c:pt>
                <c:pt idx="11">
                  <c:v>72.973742240911506</c:v>
                </c:pt>
                <c:pt idx="12">
                  <c:v>70.665487169212</c:v>
                </c:pt>
                <c:pt idx="13">
                  <c:v>70.534059959376592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15064160</c:v>
                </c:pt>
                <c:pt idx="1">
                  <c:v>17887219</c:v>
                </c:pt>
                <c:pt idx="2">
                  <c:v>15523374</c:v>
                </c:pt>
                <c:pt idx="3">
                  <c:v>17709560</c:v>
                </c:pt>
                <c:pt idx="4">
                  <c:v>17353972</c:v>
                </c:pt>
                <c:pt idx="5">
                  <c:v>16749352</c:v>
                </c:pt>
                <c:pt idx="6">
                  <c:v>16489081</c:v>
                </c:pt>
                <c:pt idx="7">
                  <c:v>13439624.429107729</c:v>
                </c:pt>
                <c:pt idx="8">
                  <c:v>13608936</c:v>
                </c:pt>
                <c:pt idx="9">
                  <c:v>13936605</c:v>
                </c:pt>
                <c:pt idx="10">
                  <c:v>14275871</c:v>
                </c:pt>
                <c:pt idx="11">
                  <c:v>17343273.999999996</c:v>
                </c:pt>
                <c:pt idx="12">
                  <c:v>17763159</c:v>
                </c:pt>
                <c:pt idx="13">
                  <c:v>17847779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796897</c:v>
                </c:pt>
                <c:pt idx="1">
                  <c:v>791242</c:v>
                </c:pt>
                <c:pt idx="2">
                  <c:v>786640</c:v>
                </c:pt>
                <c:pt idx="3">
                  <c:v>785001</c:v>
                </c:pt>
                <c:pt idx="4">
                  <c:v>782342</c:v>
                </c:pt>
                <c:pt idx="5">
                  <c:v>776567</c:v>
                </c:pt>
                <c:pt idx="6">
                  <c:v>770057</c:v>
                </c:pt>
                <c:pt idx="7">
                  <c:v>764213</c:v>
                </c:pt>
                <c:pt idx="8">
                  <c:v>757377</c:v>
                </c:pt>
                <c:pt idx="9">
                  <c:v>750519</c:v>
                </c:pt>
                <c:pt idx="10">
                  <c:v>742505</c:v>
                </c:pt>
                <c:pt idx="11">
                  <c:v>735070</c:v>
                </c:pt>
                <c:pt idx="12">
                  <c:v>726729</c:v>
                </c:pt>
                <c:pt idx="13">
                  <c:v>718879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徳島県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2297</v>
      </c>
      <c r="B9" s="77">
        <v>1</v>
      </c>
      <c r="C9" s="77">
        <v>1</v>
      </c>
      <c r="D9" s="77">
        <v>1</v>
      </c>
      <c r="E9" s="77">
        <v>1990</v>
      </c>
      <c r="F9" s="77" t="s">
        <v>788</v>
      </c>
      <c r="G9" s="1017" t="s">
        <v>1627</v>
      </c>
      <c r="H9" s="77" t="s">
        <v>1628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2298</v>
      </c>
      <c r="B10" s="77">
        <v>2</v>
      </c>
      <c r="C10" s="77">
        <v>2</v>
      </c>
      <c r="D10" s="77">
        <v>1</v>
      </c>
      <c r="E10" s="77">
        <v>2005</v>
      </c>
      <c r="F10" s="77" t="s">
        <v>790</v>
      </c>
      <c r="G10" s="1017" t="s">
        <v>1627</v>
      </c>
      <c r="H10" s="77" t="s">
        <v>1628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2299</v>
      </c>
      <c r="B11" s="77">
        <v>3</v>
      </c>
      <c r="C11" s="77">
        <v>3</v>
      </c>
      <c r="D11" s="77">
        <v>1</v>
      </c>
      <c r="E11" s="77">
        <v>2006</v>
      </c>
      <c r="F11" s="77" t="s">
        <v>791</v>
      </c>
      <c r="G11" s="1017" t="s">
        <v>1627</v>
      </c>
      <c r="H11" s="77" t="s">
        <v>1628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2300</v>
      </c>
      <c r="B12" s="77">
        <v>4</v>
      </c>
      <c r="C12" s="77">
        <v>4</v>
      </c>
      <c r="D12" s="77">
        <v>1</v>
      </c>
      <c r="E12" s="77">
        <v>2007</v>
      </c>
      <c r="F12" s="77" t="s">
        <v>792</v>
      </c>
      <c r="G12" s="1017" t="s">
        <v>1627</v>
      </c>
      <c r="H12" s="77" t="s">
        <v>1628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2301</v>
      </c>
      <c r="B13" s="77">
        <v>5</v>
      </c>
      <c r="C13" s="77">
        <v>5</v>
      </c>
      <c r="D13" s="77">
        <v>1</v>
      </c>
      <c r="E13" s="77">
        <v>2008</v>
      </c>
      <c r="F13" s="77" t="s">
        <v>793</v>
      </c>
      <c r="G13" s="1017" t="s">
        <v>1627</v>
      </c>
      <c r="H13" s="77" t="s">
        <v>1628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2302</v>
      </c>
      <c r="B14" s="77">
        <v>6</v>
      </c>
      <c r="C14" s="77">
        <v>6</v>
      </c>
      <c r="D14" s="77">
        <v>1</v>
      </c>
      <c r="E14" s="77">
        <v>2009</v>
      </c>
      <c r="F14" s="77" t="s">
        <v>177</v>
      </c>
      <c r="G14" s="1017" t="s">
        <v>1627</v>
      </c>
      <c r="H14" s="77" t="s">
        <v>1628</v>
      </c>
      <c r="I14" s="1018"/>
      <c r="J14" s="80">
        <v>0</v>
      </c>
      <c r="K14" s="80">
        <v>0</v>
      </c>
      <c r="L14" s="80">
        <v>0</v>
      </c>
      <c r="M14" s="80">
        <v>0</v>
      </c>
      <c r="N14" s="80">
        <v>0</v>
      </c>
      <c r="O14" s="80">
        <v>0</v>
      </c>
      <c r="P14" s="80">
        <v>0</v>
      </c>
      <c r="Q14" s="80">
        <v>0</v>
      </c>
      <c r="R14" s="80">
        <v>30.009</v>
      </c>
      <c r="S14" s="80">
        <v>17.690000000000001</v>
      </c>
      <c r="T14" s="80">
        <v>43.468000000000004</v>
      </c>
      <c r="U14" s="80">
        <v>30.04</v>
      </c>
      <c r="V14" s="80">
        <v>0</v>
      </c>
      <c r="W14" s="80">
        <v>484.13</v>
      </c>
      <c r="X14" s="80">
        <v>0</v>
      </c>
      <c r="Y14" s="80">
        <v>588.19399999999996</v>
      </c>
      <c r="Z14" s="80">
        <v>0</v>
      </c>
      <c r="AA14" s="80">
        <v>44.023000000000003</v>
      </c>
      <c r="AB14" s="80">
        <v>14.041</v>
      </c>
      <c r="AC14" s="80">
        <v>0</v>
      </c>
      <c r="AD14" s="80">
        <v>71.287999999999997</v>
      </c>
      <c r="AE14" s="80">
        <v>335.41199999999998</v>
      </c>
      <c r="AF14" s="80">
        <v>0</v>
      </c>
      <c r="AG14" s="80">
        <v>0</v>
      </c>
      <c r="AH14" s="80">
        <v>43.604999999999997</v>
      </c>
      <c r="AI14" s="80">
        <v>0</v>
      </c>
      <c r="AJ14" s="80">
        <v>0</v>
      </c>
      <c r="AK14" s="80">
        <v>78.587999999999994</v>
      </c>
      <c r="AL14" s="80">
        <v>65.564999999999998</v>
      </c>
      <c r="AM14" s="80">
        <v>0</v>
      </c>
      <c r="AN14" s="80">
        <v>0</v>
      </c>
      <c r="AO14" s="80">
        <v>0</v>
      </c>
      <c r="AP14" s="80">
        <v>809.51099999999997</v>
      </c>
      <c r="AQ14" s="80">
        <v>0</v>
      </c>
      <c r="AR14" s="80">
        <v>0</v>
      </c>
      <c r="AS14" s="80">
        <v>4.3419999999999996</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18.077999999999999</v>
      </c>
      <c r="BN14" s="80">
        <v>0</v>
      </c>
      <c r="BO14" s="80">
        <v>0</v>
      </c>
      <c r="BP14" s="80">
        <v>0</v>
      </c>
      <c r="BQ14" s="80">
        <v>0</v>
      </c>
      <c r="BR14" s="80">
        <v>0</v>
      </c>
      <c r="BS14" s="80">
        <v>0</v>
      </c>
      <c r="BT14" s="80">
        <v>0</v>
      </c>
      <c r="BU14" s="80">
        <v>0</v>
      </c>
      <c r="BV14" s="80">
        <v>0</v>
      </c>
      <c r="BW14" s="80">
        <v>0</v>
      </c>
      <c r="BX14" s="80">
        <v>0</v>
      </c>
      <c r="BY14" s="80">
        <v>0</v>
      </c>
      <c r="BZ14" s="80">
        <v>0</v>
      </c>
      <c r="CA14" s="80">
        <v>0</v>
      </c>
      <c r="CB14" s="80">
        <v>0</v>
      </c>
      <c r="CC14" s="80">
        <v>0</v>
      </c>
      <c r="CD14" s="80">
        <v>0</v>
      </c>
      <c r="CE14" s="80">
        <v>0</v>
      </c>
      <c r="CF14" s="80">
        <v>17.638999999999999</v>
      </c>
      <c r="CG14" s="80">
        <v>0</v>
      </c>
      <c r="CH14" s="80">
        <v>0</v>
      </c>
      <c r="CI14" s="80">
        <v>3.6160000000000001</v>
      </c>
      <c r="CJ14" s="80">
        <v>0</v>
      </c>
      <c r="CK14" s="80">
        <v>0</v>
      </c>
      <c r="CL14" s="80">
        <v>29.606999999999999</v>
      </c>
      <c r="CM14" s="80">
        <v>2.5099999999999998</v>
      </c>
      <c r="CN14" s="80">
        <v>18.417999999999999</v>
      </c>
      <c r="CO14" s="80">
        <v>0</v>
      </c>
      <c r="CP14" s="80">
        <v>0</v>
      </c>
      <c r="CQ14" s="80">
        <v>0</v>
      </c>
      <c r="CR14" s="80">
        <v>0</v>
      </c>
      <c r="CS14" s="80">
        <v>31.928999999999998</v>
      </c>
      <c r="CT14" s="80">
        <v>0</v>
      </c>
      <c r="CU14" s="80">
        <v>0</v>
      </c>
      <c r="CV14" s="80">
        <v>0</v>
      </c>
      <c r="CW14" s="80">
        <v>0</v>
      </c>
      <c r="CX14" s="80">
        <v>0</v>
      </c>
      <c r="CY14" s="80">
        <v>0</v>
      </c>
      <c r="CZ14" s="80">
        <v>0</v>
      </c>
      <c r="DA14" s="80">
        <v>0</v>
      </c>
      <c r="DB14" s="80">
        <v>4.01</v>
      </c>
      <c r="DC14" s="80">
        <v>0</v>
      </c>
      <c r="DD14" s="80">
        <v>0</v>
      </c>
      <c r="DE14" s="80">
        <v>0</v>
      </c>
      <c r="DF14" s="80">
        <v>0</v>
      </c>
      <c r="DG14" s="80">
        <v>809.51099999999997</v>
      </c>
      <c r="DH14" s="80">
        <v>0</v>
      </c>
      <c r="DI14" s="80">
        <v>0</v>
      </c>
      <c r="DJ14" s="80">
        <v>0</v>
      </c>
      <c r="DK14" s="80">
        <v>0</v>
      </c>
      <c r="DL14" s="80">
        <v>0</v>
      </c>
      <c r="DM14" s="80">
        <v>0</v>
      </c>
      <c r="DN14" s="80">
        <v>0</v>
      </c>
      <c r="DO14" s="80">
        <v>0</v>
      </c>
      <c r="DP14" s="80">
        <v>0</v>
      </c>
      <c r="DQ14" s="80">
        <v>0</v>
      </c>
      <c r="DR14" s="80">
        <v>0</v>
      </c>
      <c r="DS14" s="80">
        <v>30.009</v>
      </c>
      <c r="DT14" s="80">
        <v>17.690000000000001</v>
      </c>
      <c r="DU14" s="80">
        <v>43.468000000000004</v>
      </c>
      <c r="DV14" s="80">
        <v>30.04</v>
      </c>
      <c r="DW14" s="80">
        <v>0</v>
      </c>
      <c r="DX14" s="80">
        <v>484.13</v>
      </c>
      <c r="DY14" s="80">
        <v>0</v>
      </c>
      <c r="DZ14" s="80">
        <v>588.19399999999996</v>
      </c>
      <c r="EA14" s="80">
        <v>0</v>
      </c>
      <c r="EB14" s="80">
        <v>44.023000000000003</v>
      </c>
      <c r="EC14" s="80">
        <v>14.041</v>
      </c>
      <c r="ED14" s="80">
        <v>0</v>
      </c>
      <c r="EE14" s="80">
        <v>71.287999999999997</v>
      </c>
      <c r="EF14" s="80">
        <v>335.41199999999998</v>
      </c>
      <c r="EG14" s="80">
        <v>0</v>
      </c>
      <c r="EH14" s="80">
        <v>0</v>
      </c>
      <c r="EI14" s="80">
        <v>43.604999999999997</v>
      </c>
      <c r="EJ14" s="80">
        <v>0</v>
      </c>
      <c r="EK14" s="80">
        <v>0</v>
      </c>
      <c r="EL14" s="80">
        <v>78.587999999999994</v>
      </c>
      <c r="EM14" s="80">
        <v>65.564999999999998</v>
      </c>
      <c r="EN14" s="80">
        <v>0</v>
      </c>
      <c r="EO14" s="80">
        <v>0</v>
      </c>
      <c r="EP14" s="80">
        <v>0</v>
      </c>
      <c r="EQ14" s="80">
        <v>0</v>
      </c>
      <c r="ER14" s="80">
        <v>0</v>
      </c>
      <c r="ES14" s="80">
        <v>0</v>
      </c>
      <c r="ET14" s="80">
        <v>4.3419999999999996</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18.077999999999999</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17.638999999999999</v>
      </c>
      <c r="GH14" s="80">
        <v>0</v>
      </c>
      <c r="GI14" s="80">
        <v>0</v>
      </c>
      <c r="GJ14" s="80">
        <v>3.6160000000000001</v>
      </c>
      <c r="GK14" s="80">
        <v>0</v>
      </c>
      <c r="GL14" s="80">
        <v>0</v>
      </c>
      <c r="GM14" s="80">
        <v>29.606999999999999</v>
      </c>
      <c r="GN14" s="80">
        <v>2.5099999999999998</v>
      </c>
      <c r="GO14" s="80">
        <v>18.417999999999999</v>
      </c>
      <c r="GP14" s="80">
        <v>0</v>
      </c>
      <c r="GQ14" s="80">
        <v>0</v>
      </c>
      <c r="GR14" s="80">
        <v>0</v>
      </c>
      <c r="GS14" s="80">
        <v>0</v>
      </c>
      <c r="GT14" s="80">
        <v>31.928999999999998</v>
      </c>
      <c r="GU14" s="80">
        <v>0</v>
      </c>
      <c r="GV14" s="80">
        <v>0</v>
      </c>
      <c r="GW14" s="80">
        <v>0</v>
      </c>
      <c r="GX14" s="80">
        <v>0</v>
      </c>
      <c r="GY14" s="80">
        <v>0</v>
      </c>
      <c r="GZ14" s="80">
        <v>0</v>
      </c>
      <c r="HA14" s="80">
        <v>0</v>
      </c>
      <c r="HB14" s="80">
        <v>0</v>
      </c>
      <c r="HC14" s="80">
        <v>4.01</v>
      </c>
      <c r="HD14" s="80">
        <v>0</v>
      </c>
      <c r="HE14" s="80">
        <v>0</v>
      </c>
      <c r="HF14" s="80">
        <v>809.51099999999997</v>
      </c>
      <c r="HG14" s="80">
        <v>0</v>
      </c>
      <c r="HH14" s="80">
        <v>0</v>
      </c>
      <c r="HI14" s="80">
        <v>0</v>
      </c>
      <c r="HJ14" s="80">
        <v>0</v>
      </c>
      <c r="HK14" s="80">
        <v>1846.0530000000001</v>
      </c>
      <c r="HL14" s="80">
        <v>4.3419999999999996</v>
      </c>
      <c r="HM14" s="80">
        <v>0</v>
      </c>
      <c r="HN14" s="80">
        <v>0</v>
      </c>
      <c r="HO14" s="80">
        <v>18.077999999999999</v>
      </c>
      <c r="HP14" s="80">
        <v>0</v>
      </c>
      <c r="HQ14" s="80">
        <v>0</v>
      </c>
      <c r="HR14" s="80">
        <v>0</v>
      </c>
      <c r="HS14" s="80">
        <v>17.638999999999999</v>
      </c>
      <c r="HT14" s="80">
        <v>3.6160000000000001</v>
      </c>
      <c r="HU14" s="80">
        <v>32.116999999999997</v>
      </c>
      <c r="HV14" s="80">
        <v>18.417999999999999</v>
      </c>
      <c r="HW14" s="80">
        <v>0</v>
      </c>
      <c r="HX14" s="80">
        <v>31.928999999999998</v>
      </c>
      <c r="HY14" s="80">
        <v>4.01</v>
      </c>
      <c r="HZ14" s="80">
        <v>0</v>
      </c>
      <c r="IA14" s="80">
        <v>809.51099999999997</v>
      </c>
      <c r="IB14" s="80">
        <v>0</v>
      </c>
      <c r="IC14" s="80">
        <v>0</v>
      </c>
      <c r="ID14" s="80">
        <v>0</v>
      </c>
      <c r="IE14" s="80">
        <v>0</v>
      </c>
      <c r="IF14" s="80">
        <v>1846.0530000000001</v>
      </c>
      <c r="IG14" s="80">
        <v>813.85299999999995</v>
      </c>
      <c r="IH14" s="80">
        <v>0</v>
      </c>
      <c r="II14" s="80">
        <v>0</v>
      </c>
      <c r="IJ14" s="80">
        <v>18.077999999999999</v>
      </c>
      <c r="IK14" s="80">
        <v>0</v>
      </c>
      <c r="IL14" s="80">
        <v>0</v>
      </c>
      <c r="IM14" s="80">
        <v>0</v>
      </c>
      <c r="IN14" s="80">
        <v>17.638999999999999</v>
      </c>
      <c r="IO14" s="80">
        <v>3.6160000000000001</v>
      </c>
      <c r="IP14" s="80">
        <v>32.116999999999997</v>
      </c>
      <c r="IQ14" s="80">
        <v>18.417999999999999</v>
      </c>
      <c r="IR14" s="80">
        <v>0</v>
      </c>
      <c r="IS14" s="80">
        <v>31.928999999999998</v>
      </c>
      <c r="IT14" s="80">
        <v>4.01</v>
      </c>
      <c r="IU14" s="80">
        <v>0</v>
      </c>
      <c r="IV14" s="81">
        <v>0</v>
      </c>
      <c r="IW14" s="78">
        <v>0</v>
      </c>
      <c r="IX14" s="78">
        <v>0</v>
      </c>
      <c r="IY14" s="78">
        <v>0</v>
      </c>
      <c r="IZ14" s="78">
        <v>0</v>
      </c>
      <c r="JA14" s="78">
        <v>0</v>
      </c>
      <c r="JB14" s="78">
        <v>0</v>
      </c>
      <c r="JC14" s="78">
        <v>0</v>
      </c>
      <c r="JD14" s="78">
        <v>0</v>
      </c>
      <c r="JE14" s="78">
        <v>4</v>
      </c>
      <c r="JF14" s="78">
        <v>2</v>
      </c>
      <c r="JG14" s="78">
        <v>3</v>
      </c>
      <c r="JH14" s="78">
        <v>2</v>
      </c>
      <c r="JI14" s="78">
        <v>0</v>
      </c>
      <c r="JJ14" s="78">
        <v>10</v>
      </c>
      <c r="JK14" s="78">
        <v>0</v>
      </c>
      <c r="JL14" s="78">
        <v>18</v>
      </c>
      <c r="JM14" s="78">
        <v>0</v>
      </c>
      <c r="JN14" s="78">
        <v>6</v>
      </c>
      <c r="JO14" s="78">
        <v>3</v>
      </c>
      <c r="JP14" s="78">
        <v>0</v>
      </c>
      <c r="JQ14" s="78">
        <v>3</v>
      </c>
      <c r="JR14" s="78">
        <v>2</v>
      </c>
      <c r="JS14" s="78">
        <v>0</v>
      </c>
      <c r="JT14" s="78">
        <v>0</v>
      </c>
      <c r="JU14" s="78">
        <v>2</v>
      </c>
      <c r="JV14" s="78">
        <v>0</v>
      </c>
      <c r="JW14" s="78">
        <v>0</v>
      </c>
      <c r="JX14" s="78">
        <v>3</v>
      </c>
      <c r="JY14" s="78">
        <v>2</v>
      </c>
      <c r="JZ14" s="78">
        <v>0</v>
      </c>
      <c r="KA14" s="78">
        <v>0</v>
      </c>
      <c r="KB14" s="78">
        <v>0</v>
      </c>
      <c r="KC14" s="78">
        <v>3</v>
      </c>
      <c r="KD14" s="78">
        <v>0</v>
      </c>
      <c r="KE14" s="78">
        <v>0</v>
      </c>
      <c r="KF14" s="78">
        <v>1</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5</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3</v>
      </c>
      <c r="LT14" s="78">
        <v>0</v>
      </c>
      <c r="LU14" s="78">
        <v>0</v>
      </c>
      <c r="LV14" s="78">
        <v>1</v>
      </c>
      <c r="LW14" s="78">
        <v>0</v>
      </c>
      <c r="LX14" s="78">
        <v>0</v>
      </c>
      <c r="LY14" s="78">
        <v>3</v>
      </c>
      <c r="LZ14" s="78">
        <v>1</v>
      </c>
      <c r="MA14" s="78">
        <v>4</v>
      </c>
      <c r="MB14" s="78">
        <v>0</v>
      </c>
      <c r="MC14" s="78">
        <v>0</v>
      </c>
      <c r="MD14" s="78">
        <v>0</v>
      </c>
      <c r="ME14" s="78">
        <v>0</v>
      </c>
      <c r="MF14" s="78">
        <v>3</v>
      </c>
      <c r="MG14" s="78">
        <v>0</v>
      </c>
      <c r="MH14" s="78">
        <v>0</v>
      </c>
      <c r="MI14" s="78">
        <v>0</v>
      </c>
      <c r="MJ14" s="78">
        <v>0</v>
      </c>
      <c r="MK14" s="78">
        <v>0</v>
      </c>
      <c r="ML14" s="78">
        <v>0</v>
      </c>
      <c r="MM14" s="78">
        <v>0</v>
      </c>
      <c r="MN14" s="78">
        <v>0</v>
      </c>
      <c r="MO14" s="78">
        <v>1</v>
      </c>
      <c r="MP14" s="78">
        <v>0</v>
      </c>
      <c r="MQ14" s="78">
        <v>0</v>
      </c>
      <c r="MR14" s="78">
        <v>0</v>
      </c>
      <c r="MS14" s="78">
        <v>0</v>
      </c>
      <c r="MT14" s="78">
        <v>3</v>
      </c>
      <c r="MU14" s="78">
        <v>0</v>
      </c>
      <c r="MV14" s="78">
        <v>0</v>
      </c>
      <c r="MW14" s="78">
        <v>0</v>
      </c>
      <c r="MX14" s="78">
        <v>0</v>
      </c>
      <c r="MY14" s="78">
        <v>0</v>
      </c>
      <c r="MZ14" s="78">
        <v>0</v>
      </c>
      <c r="NA14" s="78">
        <v>0</v>
      </c>
      <c r="NB14" s="78">
        <v>0</v>
      </c>
      <c r="NC14" s="78">
        <v>0</v>
      </c>
      <c r="ND14" s="78">
        <v>0</v>
      </c>
      <c r="NE14" s="78">
        <v>0</v>
      </c>
      <c r="NF14" s="78">
        <v>4</v>
      </c>
      <c r="NG14" s="78">
        <v>2</v>
      </c>
      <c r="NH14" s="78">
        <v>3</v>
      </c>
      <c r="NI14" s="78">
        <v>2</v>
      </c>
      <c r="NJ14" s="78">
        <v>0</v>
      </c>
      <c r="NK14" s="78">
        <v>10</v>
      </c>
      <c r="NL14" s="78">
        <v>0</v>
      </c>
      <c r="NM14" s="78">
        <v>18</v>
      </c>
      <c r="NN14" s="78">
        <v>0</v>
      </c>
      <c r="NO14" s="78">
        <v>6</v>
      </c>
      <c r="NP14" s="78">
        <v>3</v>
      </c>
      <c r="NQ14" s="78">
        <v>0</v>
      </c>
      <c r="NR14" s="78">
        <v>3</v>
      </c>
      <c r="NS14" s="78">
        <v>2</v>
      </c>
      <c r="NT14" s="78">
        <v>0</v>
      </c>
      <c r="NU14" s="78">
        <v>0</v>
      </c>
      <c r="NV14" s="78">
        <v>2</v>
      </c>
      <c r="NW14" s="78">
        <v>0</v>
      </c>
      <c r="NX14" s="78">
        <v>0</v>
      </c>
      <c r="NY14" s="78">
        <v>3</v>
      </c>
      <c r="NZ14" s="78">
        <v>2</v>
      </c>
      <c r="OA14" s="78">
        <v>0</v>
      </c>
      <c r="OB14" s="78">
        <v>0</v>
      </c>
      <c r="OC14" s="78">
        <v>0</v>
      </c>
      <c r="OD14" s="78">
        <v>0</v>
      </c>
      <c r="OE14" s="78">
        <v>0</v>
      </c>
      <c r="OF14" s="78">
        <v>0</v>
      </c>
      <c r="OG14" s="78">
        <v>1</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5</v>
      </c>
      <c r="PB14" s="78">
        <v>0</v>
      </c>
      <c r="PC14" s="78">
        <v>0</v>
      </c>
      <c r="PD14" s="78">
        <v>0</v>
      </c>
      <c r="PE14" s="78">
        <v>0</v>
      </c>
      <c r="PF14" s="78">
        <v>0</v>
      </c>
      <c r="PG14" s="78">
        <v>0</v>
      </c>
      <c r="PH14" s="78">
        <v>0</v>
      </c>
      <c r="PI14" s="78">
        <v>0</v>
      </c>
      <c r="PJ14" s="78">
        <v>0</v>
      </c>
      <c r="PK14" s="78">
        <v>0</v>
      </c>
      <c r="PL14" s="78">
        <v>0</v>
      </c>
      <c r="PM14" s="78">
        <v>0</v>
      </c>
      <c r="PN14" s="78">
        <v>0</v>
      </c>
      <c r="PO14" s="78">
        <v>0</v>
      </c>
      <c r="PP14" s="78">
        <v>0</v>
      </c>
      <c r="PQ14" s="78">
        <v>0</v>
      </c>
      <c r="PR14" s="78">
        <v>0</v>
      </c>
      <c r="PS14" s="78">
        <v>0</v>
      </c>
      <c r="PT14" s="78">
        <v>3</v>
      </c>
      <c r="PU14" s="78">
        <v>0</v>
      </c>
      <c r="PV14" s="78">
        <v>0</v>
      </c>
      <c r="PW14" s="78">
        <v>1</v>
      </c>
      <c r="PX14" s="78">
        <v>0</v>
      </c>
      <c r="PY14" s="78">
        <v>0</v>
      </c>
      <c r="PZ14" s="78">
        <v>3</v>
      </c>
      <c r="QA14" s="78">
        <v>1</v>
      </c>
      <c r="QB14" s="78">
        <v>4</v>
      </c>
      <c r="QC14" s="78">
        <v>0</v>
      </c>
      <c r="QD14" s="78">
        <v>0</v>
      </c>
      <c r="QE14" s="78">
        <v>0</v>
      </c>
      <c r="QF14" s="78">
        <v>0</v>
      </c>
      <c r="QG14" s="78">
        <v>3</v>
      </c>
      <c r="QH14" s="78">
        <v>0</v>
      </c>
      <c r="QI14" s="78">
        <v>0</v>
      </c>
      <c r="QJ14" s="78">
        <v>0</v>
      </c>
      <c r="QK14" s="78">
        <v>0</v>
      </c>
      <c r="QL14" s="78">
        <v>0</v>
      </c>
      <c r="QM14" s="78">
        <v>0</v>
      </c>
      <c r="QN14" s="78">
        <v>0</v>
      </c>
      <c r="QO14" s="78">
        <v>0</v>
      </c>
      <c r="QP14" s="78">
        <v>1</v>
      </c>
      <c r="QQ14" s="78">
        <v>0</v>
      </c>
      <c r="QR14" s="78">
        <v>0</v>
      </c>
      <c r="QS14" s="78">
        <v>3</v>
      </c>
      <c r="QT14" s="78">
        <v>0</v>
      </c>
      <c r="QU14" s="78">
        <v>0</v>
      </c>
      <c r="QV14" s="78">
        <v>0</v>
      </c>
      <c r="QW14" s="78">
        <v>0</v>
      </c>
      <c r="QX14" s="78">
        <v>60</v>
      </c>
      <c r="QY14" s="78">
        <v>1</v>
      </c>
      <c r="QZ14" s="78">
        <v>0</v>
      </c>
      <c r="RA14" s="78">
        <v>0</v>
      </c>
      <c r="RB14" s="78">
        <v>5</v>
      </c>
      <c r="RC14" s="78">
        <v>0</v>
      </c>
      <c r="RD14" s="78">
        <v>0</v>
      </c>
      <c r="RE14" s="78">
        <v>0</v>
      </c>
      <c r="RF14" s="78">
        <v>3</v>
      </c>
      <c r="RG14" s="78">
        <v>1</v>
      </c>
      <c r="RH14" s="78">
        <v>4</v>
      </c>
      <c r="RI14" s="78">
        <v>4</v>
      </c>
      <c r="RJ14" s="78">
        <v>0</v>
      </c>
      <c r="RK14" s="78">
        <v>3</v>
      </c>
      <c r="RL14" s="78">
        <v>1</v>
      </c>
      <c r="RM14" s="78">
        <v>0</v>
      </c>
      <c r="RN14" s="78">
        <v>3</v>
      </c>
      <c r="RO14" s="78">
        <v>0</v>
      </c>
      <c r="RP14" s="78">
        <v>0</v>
      </c>
      <c r="RQ14" s="78">
        <v>0</v>
      </c>
      <c r="RR14" s="78">
        <v>0</v>
      </c>
      <c r="RS14" s="78">
        <v>60</v>
      </c>
      <c r="RT14" s="78">
        <v>4</v>
      </c>
      <c r="RU14" s="78">
        <v>0</v>
      </c>
      <c r="RV14" s="78">
        <v>0</v>
      </c>
      <c r="RW14" s="78">
        <v>5</v>
      </c>
      <c r="RX14" s="78">
        <v>0</v>
      </c>
      <c r="RY14" s="78">
        <v>0</v>
      </c>
      <c r="RZ14" s="78">
        <v>0</v>
      </c>
      <c r="SA14" s="78">
        <v>3</v>
      </c>
      <c r="SB14" s="78">
        <v>1</v>
      </c>
      <c r="SC14" s="78">
        <v>4</v>
      </c>
      <c r="SD14" s="78">
        <v>4</v>
      </c>
      <c r="SE14" s="78">
        <v>0</v>
      </c>
      <c r="SF14" s="78">
        <v>3</v>
      </c>
      <c r="SG14" s="78">
        <v>1</v>
      </c>
      <c r="SH14" s="78">
        <v>0</v>
      </c>
    </row>
    <row r="15" spans="1:503">
      <c r="A15" s="17" t="s">
        <v>2303</v>
      </c>
      <c r="B15" s="77">
        <v>7</v>
      </c>
      <c r="C15" s="77">
        <v>7</v>
      </c>
      <c r="D15" s="77">
        <v>1</v>
      </c>
      <c r="E15" s="77">
        <v>2010</v>
      </c>
      <c r="F15" s="77" t="s">
        <v>178</v>
      </c>
      <c r="G15" s="1017" t="s">
        <v>1627</v>
      </c>
      <c r="H15" s="77" t="s">
        <v>1628</v>
      </c>
      <c r="I15" s="1018"/>
      <c r="J15" s="80">
        <v>0</v>
      </c>
      <c r="K15" s="80">
        <v>0</v>
      </c>
      <c r="L15" s="80">
        <v>0</v>
      </c>
      <c r="M15" s="80">
        <v>0</v>
      </c>
      <c r="N15" s="80">
        <v>0</v>
      </c>
      <c r="O15" s="80">
        <v>0</v>
      </c>
      <c r="P15" s="80">
        <v>0</v>
      </c>
      <c r="Q15" s="80">
        <v>0</v>
      </c>
      <c r="R15" s="80">
        <v>36.411999999999999</v>
      </c>
      <c r="S15" s="80">
        <v>34.1</v>
      </c>
      <c r="T15" s="80">
        <v>38.279000000000003</v>
      </c>
      <c r="U15" s="80">
        <v>33.271000000000001</v>
      </c>
      <c r="V15" s="80">
        <v>0</v>
      </c>
      <c r="W15" s="80">
        <v>410.61399999999998</v>
      </c>
      <c r="X15" s="80">
        <v>0</v>
      </c>
      <c r="Y15" s="80">
        <v>562.12400000000002</v>
      </c>
      <c r="Z15" s="80">
        <v>0</v>
      </c>
      <c r="AA15" s="80">
        <v>44.201999999999998</v>
      </c>
      <c r="AB15" s="80">
        <v>15.052</v>
      </c>
      <c r="AC15" s="80">
        <v>0</v>
      </c>
      <c r="AD15" s="80">
        <v>54.826999999999998</v>
      </c>
      <c r="AE15" s="80">
        <v>396.8</v>
      </c>
      <c r="AF15" s="80">
        <v>0</v>
      </c>
      <c r="AG15" s="80">
        <v>0</v>
      </c>
      <c r="AH15" s="80">
        <v>50.96</v>
      </c>
      <c r="AI15" s="80">
        <v>0</v>
      </c>
      <c r="AJ15" s="80">
        <v>0</v>
      </c>
      <c r="AK15" s="80">
        <v>83.623000000000005</v>
      </c>
      <c r="AL15" s="80">
        <v>70.894000000000005</v>
      </c>
      <c r="AM15" s="80">
        <v>0</v>
      </c>
      <c r="AN15" s="80">
        <v>0</v>
      </c>
      <c r="AO15" s="80">
        <v>0</v>
      </c>
      <c r="AP15" s="80">
        <v>865.69899999999996</v>
      </c>
      <c r="AQ15" s="80">
        <v>0</v>
      </c>
      <c r="AR15" s="80">
        <v>0</v>
      </c>
      <c r="AS15" s="80">
        <v>4.9169999999999998</v>
      </c>
      <c r="AT15" s="80">
        <v>2.492</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19.963999999999999</v>
      </c>
      <c r="BN15" s="80">
        <v>0</v>
      </c>
      <c r="BO15" s="80">
        <v>0</v>
      </c>
      <c r="BP15" s="80">
        <v>0</v>
      </c>
      <c r="BQ15" s="80">
        <v>0</v>
      </c>
      <c r="BR15" s="80">
        <v>0</v>
      </c>
      <c r="BS15" s="80">
        <v>0</v>
      </c>
      <c r="BT15" s="80">
        <v>0</v>
      </c>
      <c r="BU15" s="80">
        <v>0</v>
      </c>
      <c r="BV15" s="80">
        <v>0</v>
      </c>
      <c r="BW15" s="80">
        <v>0</v>
      </c>
      <c r="BX15" s="80">
        <v>0</v>
      </c>
      <c r="BY15" s="80">
        <v>0</v>
      </c>
      <c r="BZ15" s="80">
        <v>0</v>
      </c>
      <c r="CA15" s="80">
        <v>0</v>
      </c>
      <c r="CB15" s="80">
        <v>0</v>
      </c>
      <c r="CC15" s="80">
        <v>0</v>
      </c>
      <c r="CD15" s="80">
        <v>0</v>
      </c>
      <c r="CE15" s="80">
        <v>0</v>
      </c>
      <c r="CF15" s="80">
        <v>18.936</v>
      </c>
      <c r="CG15" s="80">
        <v>0</v>
      </c>
      <c r="CH15" s="80">
        <v>0</v>
      </c>
      <c r="CI15" s="80">
        <v>3.6720000000000002</v>
      </c>
      <c r="CJ15" s="80">
        <v>0</v>
      </c>
      <c r="CK15" s="80">
        <v>0</v>
      </c>
      <c r="CL15" s="80">
        <v>33.866999999999997</v>
      </c>
      <c r="CM15" s="80">
        <v>2.6709999999999998</v>
      </c>
      <c r="CN15" s="80">
        <v>20.64</v>
      </c>
      <c r="CO15" s="80">
        <v>0</v>
      </c>
      <c r="CP15" s="80">
        <v>0</v>
      </c>
      <c r="CQ15" s="80">
        <v>0</v>
      </c>
      <c r="CR15" s="80">
        <v>0</v>
      </c>
      <c r="CS15" s="80">
        <v>11</v>
      </c>
      <c r="CT15" s="80">
        <v>0</v>
      </c>
      <c r="CU15" s="80">
        <v>0</v>
      </c>
      <c r="CV15" s="80">
        <v>0</v>
      </c>
      <c r="CW15" s="80">
        <v>0</v>
      </c>
      <c r="CX15" s="80">
        <v>0</v>
      </c>
      <c r="CY15" s="80">
        <v>0</v>
      </c>
      <c r="CZ15" s="80">
        <v>0</v>
      </c>
      <c r="DA15" s="80">
        <v>0</v>
      </c>
      <c r="DB15" s="80">
        <v>4.4870000000000001</v>
      </c>
      <c r="DC15" s="80">
        <v>0</v>
      </c>
      <c r="DD15" s="80">
        <v>0</v>
      </c>
      <c r="DE15" s="80">
        <v>0</v>
      </c>
      <c r="DF15" s="80">
        <v>0</v>
      </c>
      <c r="DG15" s="80">
        <v>865.69899999999996</v>
      </c>
      <c r="DH15" s="80">
        <v>0</v>
      </c>
      <c r="DI15" s="80">
        <v>0</v>
      </c>
      <c r="DJ15" s="80">
        <v>0</v>
      </c>
      <c r="DK15" s="80">
        <v>0</v>
      </c>
      <c r="DL15" s="80">
        <v>0</v>
      </c>
      <c r="DM15" s="80">
        <v>0</v>
      </c>
      <c r="DN15" s="80">
        <v>0</v>
      </c>
      <c r="DO15" s="80">
        <v>0</v>
      </c>
      <c r="DP15" s="80">
        <v>0</v>
      </c>
      <c r="DQ15" s="80">
        <v>0</v>
      </c>
      <c r="DR15" s="80">
        <v>0</v>
      </c>
      <c r="DS15" s="80">
        <v>36.411999999999999</v>
      </c>
      <c r="DT15" s="80">
        <v>34.1</v>
      </c>
      <c r="DU15" s="80">
        <v>38.279000000000003</v>
      </c>
      <c r="DV15" s="80">
        <v>33.271000000000001</v>
      </c>
      <c r="DW15" s="80">
        <v>0</v>
      </c>
      <c r="DX15" s="80">
        <v>410.61399999999998</v>
      </c>
      <c r="DY15" s="80">
        <v>0</v>
      </c>
      <c r="DZ15" s="80">
        <v>562.12400000000002</v>
      </c>
      <c r="EA15" s="80">
        <v>0</v>
      </c>
      <c r="EB15" s="80">
        <v>44.201999999999998</v>
      </c>
      <c r="EC15" s="80">
        <v>15.052</v>
      </c>
      <c r="ED15" s="80">
        <v>0</v>
      </c>
      <c r="EE15" s="80">
        <v>54.826999999999998</v>
      </c>
      <c r="EF15" s="80">
        <v>396.8</v>
      </c>
      <c r="EG15" s="80">
        <v>0</v>
      </c>
      <c r="EH15" s="80">
        <v>0</v>
      </c>
      <c r="EI15" s="80">
        <v>50.96</v>
      </c>
      <c r="EJ15" s="80">
        <v>0</v>
      </c>
      <c r="EK15" s="80">
        <v>0</v>
      </c>
      <c r="EL15" s="80">
        <v>83.623000000000005</v>
      </c>
      <c r="EM15" s="80">
        <v>70.894000000000005</v>
      </c>
      <c r="EN15" s="80">
        <v>0</v>
      </c>
      <c r="EO15" s="80">
        <v>0</v>
      </c>
      <c r="EP15" s="80">
        <v>0</v>
      </c>
      <c r="EQ15" s="80">
        <v>0</v>
      </c>
      <c r="ER15" s="80">
        <v>0</v>
      </c>
      <c r="ES15" s="80">
        <v>0</v>
      </c>
      <c r="ET15" s="80">
        <v>4.9169999999999998</v>
      </c>
      <c r="EU15" s="80">
        <v>2.492</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19.963999999999999</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18.936</v>
      </c>
      <c r="GH15" s="80">
        <v>0</v>
      </c>
      <c r="GI15" s="80">
        <v>0</v>
      </c>
      <c r="GJ15" s="80">
        <v>3.6720000000000002</v>
      </c>
      <c r="GK15" s="80">
        <v>0</v>
      </c>
      <c r="GL15" s="80">
        <v>0</v>
      </c>
      <c r="GM15" s="80">
        <v>33.866999999999997</v>
      </c>
      <c r="GN15" s="80">
        <v>2.6709999999999998</v>
      </c>
      <c r="GO15" s="80">
        <v>20.64</v>
      </c>
      <c r="GP15" s="80">
        <v>0</v>
      </c>
      <c r="GQ15" s="80">
        <v>0</v>
      </c>
      <c r="GR15" s="80">
        <v>0</v>
      </c>
      <c r="GS15" s="80">
        <v>0</v>
      </c>
      <c r="GT15" s="80">
        <v>11</v>
      </c>
      <c r="GU15" s="80">
        <v>0</v>
      </c>
      <c r="GV15" s="80">
        <v>0</v>
      </c>
      <c r="GW15" s="80">
        <v>0</v>
      </c>
      <c r="GX15" s="80">
        <v>0</v>
      </c>
      <c r="GY15" s="80">
        <v>0</v>
      </c>
      <c r="GZ15" s="80">
        <v>0</v>
      </c>
      <c r="HA15" s="80">
        <v>0</v>
      </c>
      <c r="HB15" s="80">
        <v>0</v>
      </c>
      <c r="HC15" s="80">
        <v>4.4870000000000001</v>
      </c>
      <c r="HD15" s="80">
        <v>0</v>
      </c>
      <c r="HE15" s="80">
        <v>0</v>
      </c>
      <c r="HF15" s="80">
        <v>865.69899999999996</v>
      </c>
      <c r="HG15" s="80">
        <v>0</v>
      </c>
      <c r="HH15" s="80">
        <v>0</v>
      </c>
      <c r="HI15" s="80">
        <v>0</v>
      </c>
      <c r="HJ15" s="80">
        <v>0</v>
      </c>
      <c r="HK15" s="80">
        <v>1831.1579999999999</v>
      </c>
      <c r="HL15" s="80">
        <v>4.9169999999999998</v>
      </c>
      <c r="HM15" s="80">
        <v>2.492</v>
      </c>
      <c r="HN15" s="80">
        <v>0</v>
      </c>
      <c r="HO15" s="80">
        <v>19.963999999999999</v>
      </c>
      <c r="HP15" s="80">
        <v>0</v>
      </c>
      <c r="HQ15" s="80">
        <v>0</v>
      </c>
      <c r="HR15" s="80">
        <v>0</v>
      </c>
      <c r="HS15" s="80">
        <v>18.936</v>
      </c>
      <c r="HT15" s="80">
        <v>3.6720000000000002</v>
      </c>
      <c r="HU15" s="80">
        <v>36.537999999999997</v>
      </c>
      <c r="HV15" s="80">
        <v>20.64</v>
      </c>
      <c r="HW15" s="80">
        <v>0</v>
      </c>
      <c r="HX15" s="80">
        <v>11</v>
      </c>
      <c r="HY15" s="80">
        <v>4.4870000000000001</v>
      </c>
      <c r="HZ15" s="80">
        <v>0</v>
      </c>
      <c r="IA15" s="80">
        <v>865.69899999999996</v>
      </c>
      <c r="IB15" s="80">
        <v>0</v>
      </c>
      <c r="IC15" s="80">
        <v>0</v>
      </c>
      <c r="ID15" s="80">
        <v>0</v>
      </c>
      <c r="IE15" s="80">
        <v>0</v>
      </c>
      <c r="IF15" s="80">
        <v>1831.1579999999999</v>
      </c>
      <c r="IG15" s="80">
        <v>870.61599999999999</v>
      </c>
      <c r="IH15" s="80">
        <v>2.492</v>
      </c>
      <c r="II15" s="80">
        <v>0</v>
      </c>
      <c r="IJ15" s="80">
        <v>19.963999999999999</v>
      </c>
      <c r="IK15" s="80">
        <v>0</v>
      </c>
      <c r="IL15" s="80">
        <v>0</v>
      </c>
      <c r="IM15" s="80">
        <v>0</v>
      </c>
      <c r="IN15" s="80">
        <v>18.936</v>
      </c>
      <c r="IO15" s="80">
        <v>3.6720000000000002</v>
      </c>
      <c r="IP15" s="80">
        <v>36.537999999999997</v>
      </c>
      <c r="IQ15" s="80">
        <v>20.64</v>
      </c>
      <c r="IR15" s="80">
        <v>0</v>
      </c>
      <c r="IS15" s="80">
        <v>11</v>
      </c>
      <c r="IT15" s="80">
        <v>4.4870000000000001</v>
      </c>
      <c r="IU15" s="80">
        <v>0</v>
      </c>
      <c r="IV15" s="81">
        <v>0</v>
      </c>
      <c r="IW15" s="78">
        <v>0</v>
      </c>
      <c r="IX15" s="78">
        <v>0</v>
      </c>
      <c r="IY15" s="78">
        <v>0</v>
      </c>
      <c r="IZ15" s="78">
        <v>0</v>
      </c>
      <c r="JA15" s="78">
        <v>0</v>
      </c>
      <c r="JB15" s="78">
        <v>0</v>
      </c>
      <c r="JC15" s="78">
        <v>0</v>
      </c>
      <c r="JD15" s="78">
        <v>0</v>
      </c>
      <c r="JE15" s="78">
        <v>5</v>
      </c>
      <c r="JF15" s="78">
        <v>3</v>
      </c>
      <c r="JG15" s="78">
        <v>3</v>
      </c>
      <c r="JH15" s="78">
        <v>2</v>
      </c>
      <c r="JI15" s="78">
        <v>0</v>
      </c>
      <c r="JJ15" s="78">
        <v>10</v>
      </c>
      <c r="JK15" s="78">
        <v>0</v>
      </c>
      <c r="JL15" s="78">
        <v>16</v>
      </c>
      <c r="JM15" s="78">
        <v>0</v>
      </c>
      <c r="JN15" s="78">
        <v>6</v>
      </c>
      <c r="JO15" s="78">
        <v>3</v>
      </c>
      <c r="JP15" s="78">
        <v>0</v>
      </c>
      <c r="JQ15" s="78">
        <v>2</v>
      </c>
      <c r="JR15" s="78">
        <v>2</v>
      </c>
      <c r="JS15" s="78">
        <v>0</v>
      </c>
      <c r="JT15" s="78">
        <v>0</v>
      </c>
      <c r="JU15" s="78">
        <v>2</v>
      </c>
      <c r="JV15" s="78">
        <v>0</v>
      </c>
      <c r="JW15" s="78">
        <v>0</v>
      </c>
      <c r="JX15" s="78">
        <v>3</v>
      </c>
      <c r="JY15" s="78">
        <v>2</v>
      </c>
      <c r="JZ15" s="78">
        <v>0</v>
      </c>
      <c r="KA15" s="78">
        <v>0</v>
      </c>
      <c r="KB15" s="78">
        <v>0</v>
      </c>
      <c r="KC15" s="78">
        <v>3</v>
      </c>
      <c r="KD15" s="78">
        <v>0</v>
      </c>
      <c r="KE15" s="78">
        <v>0</v>
      </c>
      <c r="KF15" s="78">
        <v>1</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5</v>
      </c>
      <c r="LA15" s="78">
        <v>0</v>
      </c>
      <c r="LB15" s="78">
        <v>0</v>
      </c>
      <c r="LC15" s="78">
        <v>0</v>
      </c>
      <c r="LD15" s="78">
        <v>0</v>
      </c>
      <c r="LE15" s="78">
        <v>0</v>
      </c>
      <c r="LF15" s="78">
        <v>0</v>
      </c>
      <c r="LG15" s="78">
        <v>0</v>
      </c>
      <c r="LH15" s="78">
        <v>0</v>
      </c>
      <c r="LI15" s="78">
        <v>0</v>
      </c>
      <c r="LJ15" s="78">
        <v>0</v>
      </c>
      <c r="LK15" s="78">
        <v>0</v>
      </c>
      <c r="LL15" s="78">
        <v>0</v>
      </c>
      <c r="LM15" s="78">
        <v>0</v>
      </c>
      <c r="LN15" s="78">
        <v>0</v>
      </c>
      <c r="LO15" s="78">
        <v>0</v>
      </c>
      <c r="LP15" s="78">
        <v>0</v>
      </c>
      <c r="LQ15" s="78">
        <v>0</v>
      </c>
      <c r="LR15" s="78">
        <v>0</v>
      </c>
      <c r="LS15" s="78">
        <v>3</v>
      </c>
      <c r="LT15" s="78">
        <v>0</v>
      </c>
      <c r="LU15" s="78">
        <v>0</v>
      </c>
      <c r="LV15" s="78">
        <v>1</v>
      </c>
      <c r="LW15" s="78">
        <v>0</v>
      </c>
      <c r="LX15" s="78">
        <v>0</v>
      </c>
      <c r="LY15" s="78">
        <v>3</v>
      </c>
      <c r="LZ15" s="78">
        <v>1</v>
      </c>
      <c r="MA15" s="78">
        <v>4</v>
      </c>
      <c r="MB15" s="78">
        <v>0</v>
      </c>
      <c r="MC15" s="78">
        <v>0</v>
      </c>
      <c r="MD15" s="78">
        <v>0</v>
      </c>
      <c r="ME15" s="78">
        <v>0</v>
      </c>
      <c r="MF15" s="78">
        <v>1</v>
      </c>
      <c r="MG15" s="78">
        <v>0</v>
      </c>
      <c r="MH15" s="78">
        <v>0</v>
      </c>
      <c r="MI15" s="78">
        <v>0</v>
      </c>
      <c r="MJ15" s="78">
        <v>0</v>
      </c>
      <c r="MK15" s="78">
        <v>0</v>
      </c>
      <c r="ML15" s="78">
        <v>0</v>
      </c>
      <c r="MM15" s="78">
        <v>0</v>
      </c>
      <c r="MN15" s="78">
        <v>0</v>
      </c>
      <c r="MO15" s="78">
        <v>1</v>
      </c>
      <c r="MP15" s="78">
        <v>0</v>
      </c>
      <c r="MQ15" s="78">
        <v>0</v>
      </c>
      <c r="MR15" s="78">
        <v>0</v>
      </c>
      <c r="MS15" s="78">
        <v>0</v>
      </c>
      <c r="MT15" s="78">
        <v>3</v>
      </c>
      <c r="MU15" s="78">
        <v>0</v>
      </c>
      <c r="MV15" s="78">
        <v>0</v>
      </c>
      <c r="MW15" s="78">
        <v>0</v>
      </c>
      <c r="MX15" s="78">
        <v>0</v>
      </c>
      <c r="MY15" s="78">
        <v>0</v>
      </c>
      <c r="MZ15" s="78">
        <v>0</v>
      </c>
      <c r="NA15" s="78">
        <v>0</v>
      </c>
      <c r="NB15" s="78">
        <v>0</v>
      </c>
      <c r="NC15" s="78">
        <v>0</v>
      </c>
      <c r="ND15" s="78">
        <v>0</v>
      </c>
      <c r="NE15" s="78">
        <v>0</v>
      </c>
      <c r="NF15" s="78">
        <v>5</v>
      </c>
      <c r="NG15" s="78">
        <v>3</v>
      </c>
      <c r="NH15" s="78">
        <v>3</v>
      </c>
      <c r="NI15" s="78">
        <v>2</v>
      </c>
      <c r="NJ15" s="78">
        <v>0</v>
      </c>
      <c r="NK15" s="78">
        <v>10</v>
      </c>
      <c r="NL15" s="78">
        <v>0</v>
      </c>
      <c r="NM15" s="78">
        <v>16</v>
      </c>
      <c r="NN15" s="78">
        <v>0</v>
      </c>
      <c r="NO15" s="78">
        <v>6</v>
      </c>
      <c r="NP15" s="78">
        <v>3</v>
      </c>
      <c r="NQ15" s="78">
        <v>0</v>
      </c>
      <c r="NR15" s="78">
        <v>2</v>
      </c>
      <c r="NS15" s="78">
        <v>2</v>
      </c>
      <c r="NT15" s="78">
        <v>0</v>
      </c>
      <c r="NU15" s="78">
        <v>0</v>
      </c>
      <c r="NV15" s="78">
        <v>2</v>
      </c>
      <c r="NW15" s="78">
        <v>0</v>
      </c>
      <c r="NX15" s="78">
        <v>0</v>
      </c>
      <c r="NY15" s="78">
        <v>3</v>
      </c>
      <c r="NZ15" s="78">
        <v>2</v>
      </c>
      <c r="OA15" s="78">
        <v>0</v>
      </c>
      <c r="OB15" s="78">
        <v>0</v>
      </c>
      <c r="OC15" s="78">
        <v>0</v>
      </c>
      <c r="OD15" s="78">
        <v>0</v>
      </c>
      <c r="OE15" s="78">
        <v>0</v>
      </c>
      <c r="OF15" s="78">
        <v>0</v>
      </c>
      <c r="OG15" s="78">
        <v>1</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5</v>
      </c>
      <c r="PB15" s="78">
        <v>0</v>
      </c>
      <c r="PC15" s="78">
        <v>0</v>
      </c>
      <c r="PD15" s="78">
        <v>0</v>
      </c>
      <c r="PE15" s="78">
        <v>0</v>
      </c>
      <c r="PF15" s="78">
        <v>0</v>
      </c>
      <c r="PG15" s="78">
        <v>0</v>
      </c>
      <c r="PH15" s="78">
        <v>0</v>
      </c>
      <c r="PI15" s="78">
        <v>0</v>
      </c>
      <c r="PJ15" s="78">
        <v>0</v>
      </c>
      <c r="PK15" s="78">
        <v>0</v>
      </c>
      <c r="PL15" s="78">
        <v>0</v>
      </c>
      <c r="PM15" s="78">
        <v>0</v>
      </c>
      <c r="PN15" s="78">
        <v>0</v>
      </c>
      <c r="PO15" s="78">
        <v>0</v>
      </c>
      <c r="PP15" s="78">
        <v>0</v>
      </c>
      <c r="PQ15" s="78">
        <v>0</v>
      </c>
      <c r="PR15" s="78">
        <v>0</v>
      </c>
      <c r="PS15" s="78">
        <v>0</v>
      </c>
      <c r="PT15" s="78">
        <v>3</v>
      </c>
      <c r="PU15" s="78">
        <v>0</v>
      </c>
      <c r="PV15" s="78">
        <v>0</v>
      </c>
      <c r="PW15" s="78">
        <v>1</v>
      </c>
      <c r="PX15" s="78">
        <v>0</v>
      </c>
      <c r="PY15" s="78">
        <v>0</v>
      </c>
      <c r="PZ15" s="78">
        <v>3</v>
      </c>
      <c r="QA15" s="78">
        <v>1</v>
      </c>
      <c r="QB15" s="78">
        <v>4</v>
      </c>
      <c r="QC15" s="78">
        <v>0</v>
      </c>
      <c r="QD15" s="78">
        <v>0</v>
      </c>
      <c r="QE15" s="78">
        <v>0</v>
      </c>
      <c r="QF15" s="78">
        <v>0</v>
      </c>
      <c r="QG15" s="78">
        <v>1</v>
      </c>
      <c r="QH15" s="78">
        <v>0</v>
      </c>
      <c r="QI15" s="78">
        <v>0</v>
      </c>
      <c r="QJ15" s="78">
        <v>0</v>
      </c>
      <c r="QK15" s="78">
        <v>0</v>
      </c>
      <c r="QL15" s="78">
        <v>0</v>
      </c>
      <c r="QM15" s="78">
        <v>0</v>
      </c>
      <c r="QN15" s="78">
        <v>0</v>
      </c>
      <c r="QO15" s="78">
        <v>0</v>
      </c>
      <c r="QP15" s="78">
        <v>1</v>
      </c>
      <c r="QQ15" s="78">
        <v>0</v>
      </c>
      <c r="QR15" s="78">
        <v>0</v>
      </c>
      <c r="QS15" s="78">
        <v>3</v>
      </c>
      <c r="QT15" s="78">
        <v>0</v>
      </c>
      <c r="QU15" s="78">
        <v>0</v>
      </c>
      <c r="QV15" s="78">
        <v>0</v>
      </c>
      <c r="QW15" s="78">
        <v>0</v>
      </c>
      <c r="QX15" s="78">
        <v>59</v>
      </c>
      <c r="QY15" s="78">
        <v>1</v>
      </c>
      <c r="QZ15" s="78">
        <v>1</v>
      </c>
      <c r="RA15" s="78">
        <v>0</v>
      </c>
      <c r="RB15" s="78">
        <v>5</v>
      </c>
      <c r="RC15" s="78">
        <v>0</v>
      </c>
      <c r="RD15" s="78">
        <v>0</v>
      </c>
      <c r="RE15" s="78">
        <v>0</v>
      </c>
      <c r="RF15" s="78">
        <v>3</v>
      </c>
      <c r="RG15" s="78">
        <v>1</v>
      </c>
      <c r="RH15" s="78">
        <v>4</v>
      </c>
      <c r="RI15" s="78">
        <v>4</v>
      </c>
      <c r="RJ15" s="78">
        <v>0</v>
      </c>
      <c r="RK15" s="78">
        <v>1</v>
      </c>
      <c r="RL15" s="78">
        <v>1</v>
      </c>
      <c r="RM15" s="78">
        <v>0</v>
      </c>
      <c r="RN15" s="78">
        <v>3</v>
      </c>
      <c r="RO15" s="78">
        <v>0</v>
      </c>
      <c r="RP15" s="78">
        <v>0</v>
      </c>
      <c r="RQ15" s="78">
        <v>0</v>
      </c>
      <c r="RR15" s="78">
        <v>0</v>
      </c>
      <c r="RS15" s="78">
        <v>59</v>
      </c>
      <c r="RT15" s="78">
        <v>4</v>
      </c>
      <c r="RU15" s="78">
        <v>1</v>
      </c>
      <c r="RV15" s="78">
        <v>0</v>
      </c>
      <c r="RW15" s="78">
        <v>5</v>
      </c>
      <c r="RX15" s="78">
        <v>0</v>
      </c>
      <c r="RY15" s="78">
        <v>0</v>
      </c>
      <c r="RZ15" s="78">
        <v>0</v>
      </c>
      <c r="SA15" s="78">
        <v>3</v>
      </c>
      <c r="SB15" s="78">
        <v>1</v>
      </c>
      <c r="SC15" s="78">
        <v>4</v>
      </c>
      <c r="SD15" s="78">
        <v>4</v>
      </c>
      <c r="SE15" s="78">
        <v>0</v>
      </c>
      <c r="SF15" s="78">
        <v>1</v>
      </c>
      <c r="SG15" s="78">
        <v>1</v>
      </c>
      <c r="SH15" s="78">
        <v>0</v>
      </c>
    </row>
    <row r="16" spans="1:503">
      <c r="A16" s="17" t="s">
        <v>2304</v>
      </c>
      <c r="B16" s="77">
        <v>8</v>
      </c>
      <c r="C16" s="77">
        <v>8</v>
      </c>
      <c r="D16" s="77">
        <v>1</v>
      </c>
      <c r="E16" s="77">
        <v>2011</v>
      </c>
      <c r="F16" s="77" t="s">
        <v>179</v>
      </c>
      <c r="G16" s="1017" t="s">
        <v>1627</v>
      </c>
      <c r="H16" s="77" t="s">
        <v>1628</v>
      </c>
      <c r="I16" s="1018"/>
      <c r="J16" s="80">
        <v>0</v>
      </c>
      <c r="K16" s="80">
        <v>0</v>
      </c>
      <c r="L16" s="80">
        <v>0</v>
      </c>
      <c r="M16" s="80">
        <v>0</v>
      </c>
      <c r="N16" s="80">
        <v>0</v>
      </c>
      <c r="O16" s="80">
        <v>0</v>
      </c>
      <c r="P16" s="80">
        <v>0</v>
      </c>
      <c r="Q16" s="80">
        <v>0</v>
      </c>
      <c r="R16" s="80">
        <v>29.29</v>
      </c>
      <c r="S16" s="80">
        <v>32.161000000000001</v>
      </c>
      <c r="T16" s="80">
        <v>35.569000000000003</v>
      </c>
      <c r="U16" s="80">
        <v>29.885000000000002</v>
      </c>
      <c r="V16" s="80">
        <v>0</v>
      </c>
      <c r="W16" s="80">
        <v>381.84800000000001</v>
      </c>
      <c r="X16" s="80">
        <v>0</v>
      </c>
      <c r="Y16" s="80">
        <v>481.90100000000001</v>
      </c>
      <c r="Z16" s="80">
        <v>0</v>
      </c>
      <c r="AA16" s="80">
        <v>37.622</v>
      </c>
      <c r="AB16" s="80">
        <v>13.486000000000001</v>
      </c>
      <c r="AC16" s="80">
        <v>0</v>
      </c>
      <c r="AD16" s="80">
        <v>64.168999999999997</v>
      </c>
      <c r="AE16" s="80">
        <v>295.53500000000003</v>
      </c>
      <c r="AF16" s="80">
        <v>0</v>
      </c>
      <c r="AG16" s="80">
        <v>0</v>
      </c>
      <c r="AH16" s="80">
        <v>40.75</v>
      </c>
      <c r="AI16" s="80">
        <v>0</v>
      </c>
      <c r="AJ16" s="80">
        <v>0</v>
      </c>
      <c r="AK16" s="80">
        <v>107.25700000000001</v>
      </c>
      <c r="AL16" s="80">
        <v>58.6</v>
      </c>
      <c r="AM16" s="80">
        <v>0</v>
      </c>
      <c r="AN16" s="80">
        <v>0</v>
      </c>
      <c r="AO16" s="80">
        <v>0</v>
      </c>
      <c r="AP16" s="80">
        <v>1011.104</v>
      </c>
      <c r="AQ16" s="80">
        <v>0</v>
      </c>
      <c r="AR16" s="80">
        <v>0</v>
      </c>
      <c r="AS16" s="80">
        <v>3.2919999999999998</v>
      </c>
      <c r="AT16" s="80">
        <v>1.867</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15.564</v>
      </c>
      <c r="BN16" s="80">
        <v>0</v>
      </c>
      <c r="BO16" s="80">
        <v>0</v>
      </c>
      <c r="BP16" s="80">
        <v>0</v>
      </c>
      <c r="BQ16" s="80">
        <v>0</v>
      </c>
      <c r="BR16" s="80">
        <v>0</v>
      </c>
      <c r="BS16" s="80">
        <v>0</v>
      </c>
      <c r="BT16" s="80">
        <v>0</v>
      </c>
      <c r="BU16" s="80">
        <v>0</v>
      </c>
      <c r="BV16" s="80">
        <v>0</v>
      </c>
      <c r="BW16" s="80">
        <v>0</v>
      </c>
      <c r="BX16" s="80">
        <v>0</v>
      </c>
      <c r="BY16" s="80">
        <v>0</v>
      </c>
      <c r="BZ16" s="80">
        <v>0</v>
      </c>
      <c r="CA16" s="80">
        <v>0</v>
      </c>
      <c r="CB16" s="80">
        <v>0</v>
      </c>
      <c r="CC16" s="80">
        <v>0</v>
      </c>
      <c r="CD16" s="80">
        <v>0</v>
      </c>
      <c r="CE16" s="80">
        <v>0</v>
      </c>
      <c r="CF16" s="80">
        <v>15.948</v>
      </c>
      <c r="CG16" s="80">
        <v>0</v>
      </c>
      <c r="CH16" s="80">
        <v>0</v>
      </c>
      <c r="CI16" s="80">
        <v>3.4540000000000002</v>
      </c>
      <c r="CJ16" s="80">
        <v>0</v>
      </c>
      <c r="CK16" s="80">
        <v>0</v>
      </c>
      <c r="CL16" s="80">
        <v>28.864000000000001</v>
      </c>
      <c r="CM16" s="80">
        <v>1.8480000000000001</v>
      </c>
      <c r="CN16" s="80">
        <v>18.125</v>
      </c>
      <c r="CO16" s="80">
        <v>0</v>
      </c>
      <c r="CP16" s="80">
        <v>0</v>
      </c>
      <c r="CQ16" s="80">
        <v>0</v>
      </c>
      <c r="CR16" s="80">
        <v>0</v>
      </c>
      <c r="CS16" s="80">
        <v>14.663</v>
      </c>
      <c r="CT16" s="80">
        <v>0</v>
      </c>
      <c r="CU16" s="80">
        <v>0</v>
      </c>
      <c r="CV16" s="80">
        <v>0</v>
      </c>
      <c r="CW16" s="80">
        <v>0</v>
      </c>
      <c r="CX16" s="80">
        <v>0</v>
      </c>
      <c r="CY16" s="80">
        <v>0</v>
      </c>
      <c r="CZ16" s="80">
        <v>0</v>
      </c>
      <c r="DA16" s="80">
        <v>0</v>
      </c>
      <c r="DB16" s="80">
        <v>3.758</v>
      </c>
      <c r="DC16" s="80">
        <v>0</v>
      </c>
      <c r="DD16" s="80">
        <v>0</v>
      </c>
      <c r="DE16" s="80">
        <v>0</v>
      </c>
      <c r="DF16" s="80">
        <v>0</v>
      </c>
      <c r="DG16" s="80">
        <v>1011.104</v>
      </c>
      <c r="DH16" s="80">
        <v>0</v>
      </c>
      <c r="DI16" s="80">
        <v>0</v>
      </c>
      <c r="DJ16" s="80">
        <v>0</v>
      </c>
      <c r="DK16" s="80">
        <v>0</v>
      </c>
      <c r="DL16" s="80">
        <v>0</v>
      </c>
      <c r="DM16" s="80">
        <v>0</v>
      </c>
      <c r="DN16" s="80">
        <v>0</v>
      </c>
      <c r="DO16" s="80">
        <v>0</v>
      </c>
      <c r="DP16" s="80">
        <v>0</v>
      </c>
      <c r="DQ16" s="80">
        <v>0</v>
      </c>
      <c r="DR16" s="80">
        <v>0</v>
      </c>
      <c r="DS16" s="80">
        <v>29.29</v>
      </c>
      <c r="DT16" s="80">
        <v>32.161000000000001</v>
      </c>
      <c r="DU16" s="80">
        <v>35.569000000000003</v>
      </c>
      <c r="DV16" s="80">
        <v>29.885000000000002</v>
      </c>
      <c r="DW16" s="80">
        <v>0</v>
      </c>
      <c r="DX16" s="80">
        <v>381.84800000000001</v>
      </c>
      <c r="DY16" s="80">
        <v>0</v>
      </c>
      <c r="DZ16" s="80">
        <v>481.90100000000001</v>
      </c>
      <c r="EA16" s="80">
        <v>0</v>
      </c>
      <c r="EB16" s="80">
        <v>37.622</v>
      </c>
      <c r="EC16" s="80">
        <v>13.486000000000001</v>
      </c>
      <c r="ED16" s="80">
        <v>0</v>
      </c>
      <c r="EE16" s="80">
        <v>64.168999999999997</v>
      </c>
      <c r="EF16" s="80">
        <v>295.53500000000003</v>
      </c>
      <c r="EG16" s="80">
        <v>0</v>
      </c>
      <c r="EH16" s="80">
        <v>0</v>
      </c>
      <c r="EI16" s="80">
        <v>40.75</v>
      </c>
      <c r="EJ16" s="80">
        <v>0</v>
      </c>
      <c r="EK16" s="80">
        <v>0</v>
      </c>
      <c r="EL16" s="80">
        <v>107.25700000000001</v>
      </c>
      <c r="EM16" s="80">
        <v>58.6</v>
      </c>
      <c r="EN16" s="80">
        <v>0</v>
      </c>
      <c r="EO16" s="80">
        <v>0</v>
      </c>
      <c r="EP16" s="80">
        <v>0</v>
      </c>
      <c r="EQ16" s="80">
        <v>0</v>
      </c>
      <c r="ER16" s="80">
        <v>0</v>
      </c>
      <c r="ES16" s="80">
        <v>0</v>
      </c>
      <c r="ET16" s="80">
        <v>3.2919999999999998</v>
      </c>
      <c r="EU16" s="80">
        <v>1.867</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15.564</v>
      </c>
      <c r="FO16" s="80">
        <v>0</v>
      </c>
      <c r="FP16" s="80">
        <v>0</v>
      </c>
      <c r="FQ16" s="80">
        <v>0</v>
      </c>
      <c r="FR16" s="80">
        <v>0</v>
      </c>
      <c r="FS16" s="80">
        <v>0</v>
      </c>
      <c r="FT16" s="80">
        <v>0</v>
      </c>
      <c r="FU16" s="80">
        <v>0</v>
      </c>
      <c r="FV16" s="80">
        <v>0</v>
      </c>
      <c r="FW16" s="80">
        <v>0</v>
      </c>
      <c r="FX16" s="80">
        <v>0</v>
      </c>
      <c r="FY16" s="80">
        <v>0</v>
      </c>
      <c r="FZ16" s="80">
        <v>0</v>
      </c>
      <c r="GA16" s="80">
        <v>0</v>
      </c>
      <c r="GB16" s="80">
        <v>0</v>
      </c>
      <c r="GC16" s="80">
        <v>0</v>
      </c>
      <c r="GD16" s="80">
        <v>0</v>
      </c>
      <c r="GE16" s="80">
        <v>0</v>
      </c>
      <c r="GF16" s="80">
        <v>0</v>
      </c>
      <c r="GG16" s="80">
        <v>15.948</v>
      </c>
      <c r="GH16" s="80">
        <v>0</v>
      </c>
      <c r="GI16" s="80">
        <v>0</v>
      </c>
      <c r="GJ16" s="80">
        <v>3.4540000000000002</v>
      </c>
      <c r="GK16" s="80">
        <v>0</v>
      </c>
      <c r="GL16" s="80">
        <v>0</v>
      </c>
      <c r="GM16" s="80">
        <v>28.864000000000001</v>
      </c>
      <c r="GN16" s="80">
        <v>1.8480000000000001</v>
      </c>
      <c r="GO16" s="80">
        <v>18.125</v>
      </c>
      <c r="GP16" s="80">
        <v>0</v>
      </c>
      <c r="GQ16" s="80">
        <v>0</v>
      </c>
      <c r="GR16" s="80">
        <v>0</v>
      </c>
      <c r="GS16" s="80">
        <v>0</v>
      </c>
      <c r="GT16" s="80">
        <v>14.663</v>
      </c>
      <c r="GU16" s="80">
        <v>0</v>
      </c>
      <c r="GV16" s="80">
        <v>0</v>
      </c>
      <c r="GW16" s="80">
        <v>0</v>
      </c>
      <c r="GX16" s="80">
        <v>0</v>
      </c>
      <c r="GY16" s="80">
        <v>0</v>
      </c>
      <c r="GZ16" s="80">
        <v>0</v>
      </c>
      <c r="HA16" s="80">
        <v>0</v>
      </c>
      <c r="HB16" s="80">
        <v>0</v>
      </c>
      <c r="HC16" s="80">
        <v>3.758</v>
      </c>
      <c r="HD16" s="80">
        <v>0</v>
      </c>
      <c r="HE16" s="80">
        <v>0</v>
      </c>
      <c r="HF16" s="80">
        <v>1011.104</v>
      </c>
      <c r="HG16" s="80">
        <v>0</v>
      </c>
      <c r="HH16" s="80">
        <v>0</v>
      </c>
      <c r="HI16" s="80">
        <v>0</v>
      </c>
      <c r="HJ16" s="80">
        <v>0</v>
      </c>
      <c r="HK16" s="80">
        <v>1608.0730000000001</v>
      </c>
      <c r="HL16" s="80">
        <v>3.2919999999999998</v>
      </c>
      <c r="HM16" s="80">
        <v>1.867</v>
      </c>
      <c r="HN16" s="80">
        <v>0</v>
      </c>
      <c r="HO16" s="80">
        <v>15.564</v>
      </c>
      <c r="HP16" s="80">
        <v>0</v>
      </c>
      <c r="HQ16" s="80">
        <v>0</v>
      </c>
      <c r="HR16" s="80">
        <v>0</v>
      </c>
      <c r="HS16" s="80">
        <v>15.948</v>
      </c>
      <c r="HT16" s="80">
        <v>3.4540000000000002</v>
      </c>
      <c r="HU16" s="80">
        <v>30.712</v>
      </c>
      <c r="HV16" s="80">
        <v>18.125</v>
      </c>
      <c r="HW16" s="80">
        <v>0</v>
      </c>
      <c r="HX16" s="80">
        <v>14.663</v>
      </c>
      <c r="HY16" s="80">
        <v>3.758</v>
      </c>
      <c r="HZ16" s="80">
        <v>0</v>
      </c>
      <c r="IA16" s="80">
        <v>1011.104</v>
      </c>
      <c r="IB16" s="80">
        <v>0</v>
      </c>
      <c r="IC16" s="80">
        <v>0</v>
      </c>
      <c r="ID16" s="80">
        <v>0</v>
      </c>
      <c r="IE16" s="80">
        <v>0</v>
      </c>
      <c r="IF16" s="80">
        <v>1608.0730000000001</v>
      </c>
      <c r="IG16" s="80">
        <v>1014.396</v>
      </c>
      <c r="IH16" s="80">
        <v>1.867</v>
      </c>
      <c r="II16" s="80">
        <v>0</v>
      </c>
      <c r="IJ16" s="80">
        <v>15.564</v>
      </c>
      <c r="IK16" s="80">
        <v>0</v>
      </c>
      <c r="IL16" s="80">
        <v>0</v>
      </c>
      <c r="IM16" s="80">
        <v>0</v>
      </c>
      <c r="IN16" s="80">
        <v>15.948</v>
      </c>
      <c r="IO16" s="80">
        <v>3.4540000000000002</v>
      </c>
      <c r="IP16" s="80">
        <v>30.712</v>
      </c>
      <c r="IQ16" s="80">
        <v>18.125</v>
      </c>
      <c r="IR16" s="80">
        <v>0</v>
      </c>
      <c r="IS16" s="80">
        <v>14.663</v>
      </c>
      <c r="IT16" s="80">
        <v>3.758</v>
      </c>
      <c r="IU16" s="80">
        <v>0</v>
      </c>
      <c r="IV16" s="81">
        <v>0</v>
      </c>
      <c r="IW16" s="78">
        <v>0</v>
      </c>
      <c r="IX16" s="78">
        <v>0</v>
      </c>
      <c r="IY16" s="78">
        <v>0</v>
      </c>
      <c r="IZ16" s="78">
        <v>0</v>
      </c>
      <c r="JA16" s="78">
        <v>0</v>
      </c>
      <c r="JB16" s="78">
        <v>0</v>
      </c>
      <c r="JC16" s="78">
        <v>0</v>
      </c>
      <c r="JD16" s="78">
        <v>0</v>
      </c>
      <c r="JE16" s="78">
        <v>4</v>
      </c>
      <c r="JF16" s="78">
        <v>3</v>
      </c>
      <c r="JG16" s="78">
        <v>3</v>
      </c>
      <c r="JH16" s="78">
        <v>1</v>
      </c>
      <c r="JI16" s="78">
        <v>0</v>
      </c>
      <c r="JJ16" s="78">
        <v>12</v>
      </c>
      <c r="JK16" s="78">
        <v>0</v>
      </c>
      <c r="JL16" s="78">
        <v>17</v>
      </c>
      <c r="JM16" s="78">
        <v>0</v>
      </c>
      <c r="JN16" s="78">
        <v>6</v>
      </c>
      <c r="JO16" s="78">
        <v>3</v>
      </c>
      <c r="JP16" s="78">
        <v>0</v>
      </c>
      <c r="JQ16" s="78">
        <v>2</v>
      </c>
      <c r="JR16" s="78">
        <v>1</v>
      </c>
      <c r="JS16" s="78">
        <v>0</v>
      </c>
      <c r="JT16" s="78">
        <v>0</v>
      </c>
      <c r="JU16" s="78">
        <v>2</v>
      </c>
      <c r="JV16" s="78">
        <v>0</v>
      </c>
      <c r="JW16" s="78">
        <v>0</v>
      </c>
      <c r="JX16" s="78">
        <v>3</v>
      </c>
      <c r="JY16" s="78">
        <v>2</v>
      </c>
      <c r="JZ16" s="78">
        <v>0</v>
      </c>
      <c r="KA16" s="78">
        <v>0</v>
      </c>
      <c r="KB16" s="78">
        <v>0</v>
      </c>
      <c r="KC16" s="78">
        <v>3</v>
      </c>
      <c r="KD16" s="78">
        <v>0</v>
      </c>
      <c r="KE16" s="78">
        <v>0</v>
      </c>
      <c r="KF16" s="78">
        <v>1</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5</v>
      </c>
      <c r="LA16" s="78">
        <v>0</v>
      </c>
      <c r="LB16" s="78">
        <v>0</v>
      </c>
      <c r="LC16" s="78">
        <v>0</v>
      </c>
      <c r="LD16" s="78">
        <v>0</v>
      </c>
      <c r="LE16" s="78">
        <v>0</v>
      </c>
      <c r="LF16" s="78">
        <v>0</v>
      </c>
      <c r="LG16" s="78">
        <v>0</v>
      </c>
      <c r="LH16" s="78">
        <v>0</v>
      </c>
      <c r="LI16" s="78">
        <v>0</v>
      </c>
      <c r="LJ16" s="78">
        <v>0</v>
      </c>
      <c r="LK16" s="78">
        <v>0</v>
      </c>
      <c r="LL16" s="78">
        <v>0</v>
      </c>
      <c r="LM16" s="78">
        <v>0</v>
      </c>
      <c r="LN16" s="78">
        <v>0</v>
      </c>
      <c r="LO16" s="78">
        <v>0</v>
      </c>
      <c r="LP16" s="78">
        <v>0</v>
      </c>
      <c r="LQ16" s="78">
        <v>0</v>
      </c>
      <c r="LR16" s="78">
        <v>0</v>
      </c>
      <c r="LS16" s="78">
        <v>3</v>
      </c>
      <c r="LT16" s="78">
        <v>0</v>
      </c>
      <c r="LU16" s="78">
        <v>0</v>
      </c>
      <c r="LV16" s="78">
        <v>1</v>
      </c>
      <c r="LW16" s="78">
        <v>0</v>
      </c>
      <c r="LX16" s="78">
        <v>0</v>
      </c>
      <c r="LY16" s="78">
        <v>3</v>
      </c>
      <c r="LZ16" s="78">
        <v>1</v>
      </c>
      <c r="MA16" s="78">
        <v>4</v>
      </c>
      <c r="MB16" s="78">
        <v>0</v>
      </c>
      <c r="MC16" s="78">
        <v>0</v>
      </c>
      <c r="MD16" s="78">
        <v>0</v>
      </c>
      <c r="ME16" s="78">
        <v>0</v>
      </c>
      <c r="MF16" s="78">
        <v>2</v>
      </c>
      <c r="MG16" s="78">
        <v>0</v>
      </c>
      <c r="MH16" s="78">
        <v>0</v>
      </c>
      <c r="MI16" s="78">
        <v>0</v>
      </c>
      <c r="MJ16" s="78">
        <v>0</v>
      </c>
      <c r="MK16" s="78">
        <v>0</v>
      </c>
      <c r="ML16" s="78">
        <v>0</v>
      </c>
      <c r="MM16" s="78">
        <v>0</v>
      </c>
      <c r="MN16" s="78">
        <v>0</v>
      </c>
      <c r="MO16" s="78">
        <v>1</v>
      </c>
      <c r="MP16" s="78">
        <v>0</v>
      </c>
      <c r="MQ16" s="78">
        <v>0</v>
      </c>
      <c r="MR16" s="78">
        <v>0</v>
      </c>
      <c r="MS16" s="78">
        <v>0</v>
      </c>
      <c r="MT16" s="78">
        <v>3</v>
      </c>
      <c r="MU16" s="78">
        <v>0</v>
      </c>
      <c r="MV16" s="78">
        <v>0</v>
      </c>
      <c r="MW16" s="78">
        <v>0</v>
      </c>
      <c r="MX16" s="78">
        <v>0</v>
      </c>
      <c r="MY16" s="78">
        <v>0</v>
      </c>
      <c r="MZ16" s="78">
        <v>0</v>
      </c>
      <c r="NA16" s="78">
        <v>0</v>
      </c>
      <c r="NB16" s="78">
        <v>0</v>
      </c>
      <c r="NC16" s="78">
        <v>0</v>
      </c>
      <c r="ND16" s="78">
        <v>0</v>
      </c>
      <c r="NE16" s="78">
        <v>0</v>
      </c>
      <c r="NF16" s="78">
        <v>4</v>
      </c>
      <c r="NG16" s="78">
        <v>3</v>
      </c>
      <c r="NH16" s="78">
        <v>3</v>
      </c>
      <c r="NI16" s="78">
        <v>1</v>
      </c>
      <c r="NJ16" s="78">
        <v>0</v>
      </c>
      <c r="NK16" s="78">
        <v>12</v>
      </c>
      <c r="NL16" s="78">
        <v>0</v>
      </c>
      <c r="NM16" s="78">
        <v>17</v>
      </c>
      <c r="NN16" s="78">
        <v>0</v>
      </c>
      <c r="NO16" s="78">
        <v>6</v>
      </c>
      <c r="NP16" s="78">
        <v>3</v>
      </c>
      <c r="NQ16" s="78">
        <v>0</v>
      </c>
      <c r="NR16" s="78">
        <v>2</v>
      </c>
      <c r="NS16" s="78">
        <v>1</v>
      </c>
      <c r="NT16" s="78">
        <v>0</v>
      </c>
      <c r="NU16" s="78">
        <v>0</v>
      </c>
      <c r="NV16" s="78">
        <v>2</v>
      </c>
      <c r="NW16" s="78">
        <v>0</v>
      </c>
      <c r="NX16" s="78">
        <v>0</v>
      </c>
      <c r="NY16" s="78">
        <v>3</v>
      </c>
      <c r="NZ16" s="78">
        <v>2</v>
      </c>
      <c r="OA16" s="78">
        <v>0</v>
      </c>
      <c r="OB16" s="78">
        <v>0</v>
      </c>
      <c r="OC16" s="78">
        <v>0</v>
      </c>
      <c r="OD16" s="78">
        <v>0</v>
      </c>
      <c r="OE16" s="78">
        <v>0</v>
      </c>
      <c r="OF16" s="78">
        <v>0</v>
      </c>
      <c r="OG16" s="78">
        <v>1</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5</v>
      </c>
      <c r="PB16" s="78">
        <v>0</v>
      </c>
      <c r="PC16" s="78">
        <v>0</v>
      </c>
      <c r="PD16" s="78">
        <v>0</v>
      </c>
      <c r="PE16" s="78">
        <v>0</v>
      </c>
      <c r="PF16" s="78">
        <v>0</v>
      </c>
      <c r="PG16" s="78">
        <v>0</v>
      </c>
      <c r="PH16" s="78">
        <v>0</v>
      </c>
      <c r="PI16" s="78">
        <v>0</v>
      </c>
      <c r="PJ16" s="78">
        <v>0</v>
      </c>
      <c r="PK16" s="78">
        <v>0</v>
      </c>
      <c r="PL16" s="78">
        <v>0</v>
      </c>
      <c r="PM16" s="78">
        <v>0</v>
      </c>
      <c r="PN16" s="78">
        <v>0</v>
      </c>
      <c r="PO16" s="78">
        <v>0</v>
      </c>
      <c r="PP16" s="78">
        <v>0</v>
      </c>
      <c r="PQ16" s="78">
        <v>0</v>
      </c>
      <c r="PR16" s="78">
        <v>0</v>
      </c>
      <c r="PS16" s="78">
        <v>0</v>
      </c>
      <c r="PT16" s="78">
        <v>3</v>
      </c>
      <c r="PU16" s="78">
        <v>0</v>
      </c>
      <c r="PV16" s="78">
        <v>0</v>
      </c>
      <c r="PW16" s="78">
        <v>1</v>
      </c>
      <c r="PX16" s="78">
        <v>0</v>
      </c>
      <c r="PY16" s="78">
        <v>0</v>
      </c>
      <c r="PZ16" s="78">
        <v>3</v>
      </c>
      <c r="QA16" s="78">
        <v>1</v>
      </c>
      <c r="QB16" s="78">
        <v>4</v>
      </c>
      <c r="QC16" s="78">
        <v>0</v>
      </c>
      <c r="QD16" s="78">
        <v>0</v>
      </c>
      <c r="QE16" s="78">
        <v>0</v>
      </c>
      <c r="QF16" s="78">
        <v>0</v>
      </c>
      <c r="QG16" s="78">
        <v>2</v>
      </c>
      <c r="QH16" s="78">
        <v>0</v>
      </c>
      <c r="QI16" s="78">
        <v>0</v>
      </c>
      <c r="QJ16" s="78">
        <v>0</v>
      </c>
      <c r="QK16" s="78">
        <v>0</v>
      </c>
      <c r="QL16" s="78">
        <v>0</v>
      </c>
      <c r="QM16" s="78">
        <v>0</v>
      </c>
      <c r="QN16" s="78">
        <v>0</v>
      </c>
      <c r="QO16" s="78">
        <v>0</v>
      </c>
      <c r="QP16" s="78">
        <v>1</v>
      </c>
      <c r="QQ16" s="78">
        <v>0</v>
      </c>
      <c r="QR16" s="78">
        <v>0</v>
      </c>
      <c r="QS16" s="78">
        <v>3</v>
      </c>
      <c r="QT16" s="78">
        <v>0</v>
      </c>
      <c r="QU16" s="78">
        <v>0</v>
      </c>
      <c r="QV16" s="78">
        <v>0</v>
      </c>
      <c r="QW16" s="78">
        <v>0</v>
      </c>
      <c r="QX16" s="78">
        <v>59</v>
      </c>
      <c r="QY16" s="78">
        <v>1</v>
      </c>
      <c r="QZ16" s="78">
        <v>1</v>
      </c>
      <c r="RA16" s="78">
        <v>0</v>
      </c>
      <c r="RB16" s="78">
        <v>5</v>
      </c>
      <c r="RC16" s="78">
        <v>0</v>
      </c>
      <c r="RD16" s="78">
        <v>0</v>
      </c>
      <c r="RE16" s="78">
        <v>0</v>
      </c>
      <c r="RF16" s="78">
        <v>3</v>
      </c>
      <c r="RG16" s="78">
        <v>1</v>
      </c>
      <c r="RH16" s="78">
        <v>4</v>
      </c>
      <c r="RI16" s="78">
        <v>4</v>
      </c>
      <c r="RJ16" s="78">
        <v>0</v>
      </c>
      <c r="RK16" s="78">
        <v>2</v>
      </c>
      <c r="RL16" s="78">
        <v>1</v>
      </c>
      <c r="RM16" s="78">
        <v>0</v>
      </c>
      <c r="RN16" s="78">
        <v>3</v>
      </c>
      <c r="RO16" s="78">
        <v>0</v>
      </c>
      <c r="RP16" s="78">
        <v>0</v>
      </c>
      <c r="RQ16" s="78">
        <v>0</v>
      </c>
      <c r="RR16" s="78">
        <v>0</v>
      </c>
      <c r="RS16" s="78">
        <v>59</v>
      </c>
      <c r="RT16" s="78">
        <v>4</v>
      </c>
      <c r="RU16" s="78">
        <v>1</v>
      </c>
      <c r="RV16" s="78">
        <v>0</v>
      </c>
      <c r="RW16" s="78">
        <v>5</v>
      </c>
      <c r="RX16" s="78">
        <v>0</v>
      </c>
      <c r="RY16" s="78">
        <v>0</v>
      </c>
      <c r="RZ16" s="78">
        <v>0</v>
      </c>
      <c r="SA16" s="78">
        <v>3</v>
      </c>
      <c r="SB16" s="78">
        <v>1</v>
      </c>
      <c r="SC16" s="78">
        <v>4</v>
      </c>
      <c r="SD16" s="78">
        <v>4</v>
      </c>
      <c r="SE16" s="78">
        <v>0</v>
      </c>
      <c r="SF16" s="78">
        <v>2</v>
      </c>
      <c r="SG16" s="78">
        <v>1</v>
      </c>
      <c r="SH16" s="78">
        <v>0</v>
      </c>
    </row>
    <row r="17" spans="1:502">
      <c r="A17" s="17" t="s">
        <v>2305</v>
      </c>
      <c r="B17" s="77">
        <v>9</v>
      </c>
      <c r="C17" s="77">
        <v>9</v>
      </c>
      <c r="D17" s="77">
        <v>1</v>
      </c>
      <c r="E17" s="77">
        <v>2012</v>
      </c>
      <c r="F17" s="77" t="s">
        <v>180</v>
      </c>
      <c r="G17" s="1017" t="s">
        <v>1627</v>
      </c>
      <c r="H17" s="77" t="s">
        <v>1628</v>
      </c>
      <c r="I17" s="1018"/>
      <c r="J17" s="80">
        <v>0</v>
      </c>
      <c r="K17" s="80">
        <v>0</v>
      </c>
      <c r="L17" s="80">
        <v>0</v>
      </c>
      <c r="M17" s="80">
        <v>0</v>
      </c>
      <c r="N17" s="80">
        <v>0</v>
      </c>
      <c r="O17" s="80">
        <v>0</v>
      </c>
      <c r="P17" s="80">
        <v>0</v>
      </c>
      <c r="Q17" s="80">
        <v>0</v>
      </c>
      <c r="R17" s="80">
        <v>24.51</v>
      </c>
      <c r="S17" s="80">
        <v>18.734999999999999</v>
      </c>
      <c r="T17" s="80">
        <v>35.323</v>
      </c>
      <c r="U17" s="80">
        <v>42.316000000000003</v>
      </c>
      <c r="V17" s="80">
        <v>0</v>
      </c>
      <c r="W17" s="80">
        <v>278.33100000000002</v>
      </c>
      <c r="X17" s="80">
        <v>0</v>
      </c>
      <c r="Y17" s="80">
        <v>607.73400000000004</v>
      </c>
      <c r="Z17" s="80">
        <v>0</v>
      </c>
      <c r="AA17" s="80">
        <v>53.109000000000002</v>
      </c>
      <c r="AB17" s="80">
        <v>9.5980000000000008</v>
      </c>
      <c r="AC17" s="80">
        <v>0</v>
      </c>
      <c r="AD17" s="80">
        <v>64.656000000000006</v>
      </c>
      <c r="AE17" s="80">
        <v>368.49</v>
      </c>
      <c r="AF17" s="80">
        <v>0</v>
      </c>
      <c r="AG17" s="80">
        <v>0</v>
      </c>
      <c r="AH17" s="80">
        <v>62.412999999999997</v>
      </c>
      <c r="AI17" s="80">
        <v>0</v>
      </c>
      <c r="AJ17" s="80">
        <v>0</v>
      </c>
      <c r="AK17" s="80">
        <v>161.81100000000001</v>
      </c>
      <c r="AL17" s="80">
        <v>77.171999999999997</v>
      </c>
      <c r="AM17" s="80">
        <v>0</v>
      </c>
      <c r="AN17" s="80">
        <v>0</v>
      </c>
      <c r="AO17" s="80">
        <v>0</v>
      </c>
      <c r="AP17" s="80">
        <v>941.80600000000004</v>
      </c>
      <c r="AQ17" s="80">
        <v>0</v>
      </c>
      <c r="AR17" s="80">
        <v>0</v>
      </c>
      <c r="AS17" s="80">
        <v>4.92</v>
      </c>
      <c r="AT17" s="80">
        <v>2.9689999999999999</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21.632000000000001</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20.344999999999999</v>
      </c>
      <c r="CG17" s="80">
        <v>0</v>
      </c>
      <c r="CH17" s="80">
        <v>0</v>
      </c>
      <c r="CI17" s="80">
        <v>3.6520000000000001</v>
      </c>
      <c r="CJ17" s="80">
        <v>0</v>
      </c>
      <c r="CK17" s="80">
        <v>0</v>
      </c>
      <c r="CL17" s="80">
        <v>40.121000000000002</v>
      </c>
      <c r="CM17" s="80">
        <v>0</v>
      </c>
      <c r="CN17" s="80">
        <v>25.497</v>
      </c>
      <c r="CO17" s="80">
        <v>0</v>
      </c>
      <c r="CP17" s="80">
        <v>0</v>
      </c>
      <c r="CQ17" s="80">
        <v>0</v>
      </c>
      <c r="CR17" s="80">
        <v>0</v>
      </c>
      <c r="CS17" s="80">
        <v>44.914000000000001</v>
      </c>
      <c r="CT17" s="80">
        <v>0</v>
      </c>
      <c r="CU17" s="80">
        <v>0</v>
      </c>
      <c r="CV17" s="80">
        <v>0</v>
      </c>
      <c r="CW17" s="80">
        <v>0</v>
      </c>
      <c r="CX17" s="80">
        <v>0</v>
      </c>
      <c r="CY17" s="80">
        <v>0</v>
      </c>
      <c r="CZ17" s="80">
        <v>0</v>
      </c>
      <c r="DA17" s="80">
        <v>0</v>
      </c>
      <c r="DB17" s="80">
        <v>4.9779999999999998</v>
      </c>
      <c r="DC17" s="80">
        <v>0</v>
      </c>
      <c r="DD17" s="80">
        <v>0</v>
      </c>
      <c r="DE17" s="80">
        <v>0</v>
      </c>
      <c r="DF17" s="80">
        <v>0</v>
      </c>
      <c r="DG17" s="80">
        <v>941.80600000000004</v>
      </c>
      <c r="DH17" s="80">
        <v>0</v>
      </c>
      <c r="DI17" s="80">
        <v>0</v>
      </c>
      <c r="DJ17" s="80">
        <v>0</v>
      </c>
      <c r="DK17" s="80">
        <v>0</v>
      </c>
      <c r="DL17" s="80">
        <v>0</v>
      </c>
      <c r="DM17" s="80">
        <v>0</v>
      </c>
      <c r="DN17" s="80">
        <v>0</v>
      </c>
      <c r="DO17" s="80">
        <v>0</v>
      </c>
      <c r="DP17" s="80">
        <v>0</v>
      </c>
      <c r="DQ17" s="80">
        <v>0</v>
      </c>
      <c r="DR17" s="80">
        <v>0</v>
      </c>
      <c r="DS17" s="80">
        <v>24.51</v>
      </c>
      <c r="DT17" s="80">
        <v>18.734999999999999</v>
      </c>
      <c r="DU17" s="80">
        <v>35.323</v>
      </c>
      <c r="DV17" s="80">
        <v>42.316000000000003</v>
      </c>
      <c r="DW17" s="80">
        <v>0</v>
      </c>
      <c r="DX17" s="80">
        <v>278.33100000000002</v>
      </c>
      <c r="DY17" s="80">
        <v>0</v>
      </c>
      <c r="DZ17" s="80">
        <v>607.73400000000004</v>
      </c>
      <c r="EA17" s="80">
        <v>0</v>
      </c>
      <c r="EB17" s="80">
        <v>53.109000000000002</v>
      </c>
      <c r="EC17" s="80">
        <v>9.5980000000000008</v>
      </c>
      <c r="ED17" s="80">
        <v>0</v>
      </c>
      <c r="EE17" s="80">
        <v>64.656000000000006</v>
      </c>
      <c r="EF17" s="80">
        <v>368.49</v>
      </c>
      <c r="EG17" s="80">
        <v>0</v>
      </c>
      <c r="EH17" s="80">
        <v>0</v>
      </c>
      <c r="EI17" s="80">
        <v>62.412999999999997</v>
      </c>
      <c r="EJ17" s="80">
        <v>0</v>
      </c>
      <c r="EK17" s="80">
        <v>0</v>
      </c>
      <c r="EL17" s="80">
        <v>161.81100000000001</v>
      </c>
      <c r="EM17" s="80">
        <v>77.171999999999997</v>
      </c>
      <c r="EN17" s="80">
        <v>0</v>
      </c>
      <c r="EO17" s="80">
        <v>0</v>
      </c>
      <c r="EP17" s="80">
        <v>0</v>
      </c>
      <c r="EQ17" s="80">
        <v>0</v>
      </c>
      <c r="ER17" s="80">
        <v>0</v>
      </c>
      <c r="ES17" s="80">
        <v>0</v>
      </c>
      <c r="ET17" s="80">
        <v>4.92</v>
      </c>
      <c r="EU17" s="80">
        <v>2.9689999999999999</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21.632000000000001</v>
      </c>
      <c r="FO17" s="80">
        <v>0</v>
      </c>
      <c r="FP17" s="80">
        <v>0</v>
      </c>
      <c r="FQ17" s="80">
        <v>0</v>
      </c>
      <c r="FR17" s="80">
        <v>0</v>
      </c>
      <c r="FS17" s="80">
        <v>0</v>
      </c>
      <c r="FT17" s="80">
        <v>0</v>
      </c>
      <c r="FU17" s="80">
        <v>0</v>
      </c>
      <c r="FV17" s="80">
        <v>0</v>
      </c>
      <c r="FW17" s="80">
        <v>0</v>
      </c>
      <c r="FX17" s="80">
        <v>0</v>
      </c>
      <c r="FY17" s="80">
        <v>0</v>
      </c>
      <c r="FZ17" s="80">
        <v>0</v>
      </c>
      <c r="GA17" s="80">
        <v>0</v>
      </c>
      <c r="GB17" s="80">
        <v>0</v>
      </c>
      <c r="GC17" s="80">
        <v>0</v>
      </c>
      <c r="GD17" s="80">
        <v>0</v>
      </c>
      <c r="GE17" s="80">
        <v>0</v>
      </c>
      <c r="GF17" s="80">
        <v>0</v>
      </c>
      <c r="GG17" s="80">
        <v>20.344999999999999</v>
      </c>
      <c r="GH17" s="80">
        <v>0</v>
      </c>
      <c r="GI17" s="80">
        <v>0</v>
      </c>
      <c r="GJ17" s="80">
        <v>3.6520000000000001</v>
      </c>
      <c r="GK17" s="80">
        <v>0</v>
      </c>
      <c r="GL17" s="80">
        <v>0</v>
      </c>
      <c r="GM17" s="80">
        <v>40.121000000000002</v>
      </c>
      <c r="GN17" s="80">
        <v>0</v>
      </c>
      <c r="GO17" s="80">
        <v>25.497</v>
      </c>
      <c r="GP17" s="80">
        <v>0</v>
      </c>
      <c r="GQ17" s="80">
        <v>0</v>
      </c>
      <c r="GR17" s="80">
        <v>0</v>
      </c>
      <c r="GS17" s="80">
        <v>0</v>
      </c>
      <c r="GT17" s="80">
        <v>44.914000000000001</v>
      </c>
      <c r="GU17" s="80">
        <v>0</v>
      </c>
      <c r="GV17" s="80">
        <v>0</v>
      </c>
      <c r="GW17" s="80">
        <v>0</v>
      </c>
      <c r="GX17" s="80">
        <v>0</v>
      </c>
      <c r="GY17" s="80">
        <v>0</v>
      </c>
      <c r="GZ17" s="80">
        <v>0</v>
      </c>
      <c r="HA17" s="80">
        <v>0</v>
      </c>
      <c r="HB17" s="80">
        <v>0</v>
      </c>
      <c r="HC17" s="80">
        <v>4.9779999999999998</v>
      </c>
      <c r="HD17" s="80">
        <v>0</v>
      </c>
      <c r="HE17" s="80">
        <v>0</v>
      </c>
      <c r="HF17" s="80">
        <v>941.80600000000004</v>
      </c>
      <c r="HG17" s="80">
        <v>0</v>
      </c>
      <c r="HH17" s="80">
        <v>0</v>
      </c>
      <c r="HI17" s="80">
        <v>0</v>
      </c>
      <c r="HJ17" s="80">
        <v>0</v>
      </c>
      <c r="HK17" s="80">
        <v>1804.1980000000001</v>
      </c>
      <c r="HL17" s="80">
        <v>4.92</v>
      </c>
      <c r="HM17" s="80">
        <v>2.9689999999999999</v>
      </c>
      <c r="HN17" s="80">
        <v>0</v>
      </c>
      <c r="HO17" s="80">
        <v>21.632000000000001</v>
      </c>
      <c r="HP17" s="80">
        <v>0</v>
      </c>
      <c r="HQ17" s="80">
        <v>0</v>
      </c>
      <c r="HR17" s="80">
        <v>0</v>
      </c>
      <c r="HS17" s="80">
        <v>20.344999999999999</v>
      </c>
      <c r="HT17" s="80">
        <v>3.6520000000000001</v>
      </c>
      <c r="HU17" s="80">
        <v>40.121000000000002</v>
      </c>
      <c r="HV17" s="80">
        <v>25.497</v>
      </c>
      <c r="HW17" s="80">
        <v>0</v>
      </c>
      <c r="HX17" s="80">
        <v>44.914000000000001</v>
      </c>
      <c r="HY17" s="80">
        <v>4.9779999999999998</v>
      </c>
      <c r="HZ17" s="80">
        <v>0</v>
      </c>
      <c r="IA17" s="80">
        <v>941.80600000000004</v>
      </c>
      <c r="IB17" s="80">
        <v>0</v>
      </c>
      <c r="IC17" s="80">
        <v>0</v>
      </c>
      <c r="ID17" s="80">
        <v>0</v>
      </c>
      <c r="IE17" s="80">
        <v>0</v>
      </c>
      <c r="IF17" s="80">
        <v>1804.1980000000001</v>
      </c>
      <c r="IG17" s="80">
        <v>946.726</v>
      </c>
      <c r="IH17" s="80">
        <v>2.9689999999999999</v>
      </c>
      <c r="II17" s="80">
        <v>0</v>
      </c>
      <c r="IJ17" s="80">
        <v>21.632000000000001</v>
      </c>
      <c r="IK17" s="80">
        <v>0</v>
      </c>
      <c r="IL17" s="80">
        <v>0</v>
      </c>
      <c r="IM17" s="80">
        <v>0</v>
      </c>
      <c r="IN17" s="80">
        <v>20.344999999999999</v>
      </c>
      <c r="IO17" s="80">
        <v>3.6520000000000001</v>
      </c>
      <c r="IP17" s="80">
        <v>40.121000000000002</v>
      </c>
      <c r="IQ17" s="80">
        <v>25.497</v>
      </c>
      <c r="IR17" s="80">
        <v>0</v>
      </c>
      <c r="IS17" s="80">
        <v>44.914000000000001</v>
      </c>
      <c r="IT17" s="80">
        <v>4.9779999999999998</v>
      </c>
      <c r="IU17" s="80">
        <v>0</v>
      </c>
      <c r="IV17" s="81">
        <v>0</v>
      </c>
      <c r="IW17" s="78">
        <v>0</v>
      </c>
      <c r="IX17" s="78">
        <v>0</v>
      </c>
      <c r="IY17" s="78">
        <v>0</v>
      </c>
      <c r="IZ17" s="78">
        <v>0</v>
      </c>
      <c r="JA17" s="78">
        <v>0</v>
      </c>
      <c r="JB17" s="78">
        <v>0</v>
      </c>
      <c r="JC17" s="78">
        <v>0</v>
      </c>
      <c r="JD17" s="78">
        <v>0</v>
      </c>
      <c r="JE17" s="78">
        <v>3</v>
      </c>
      <c r="JF17" s="78">
        <v>2</v>
      </c>
      <c r="JG17" s="78">
        <v>3</v>
      </c>
      <c r="JH17" s="78">
        <v>2</v>
      </c>
      <c r="JI17" s="78">
        <v>0</v>
      </c>
      <c r="JJ17" s="78">
        <v>11</v>
      </c>
      <c r="JK17" s="78">
        <v>0</v>
      </c>
      <c r="JL17" s="78">
        <v>18</v>
      </c>
      <c r="JM17" s="78">
        <v>0</v>
      </c>
      <c r="JN17" s="78">
        <v>6</v>
      </c>
      <c r="JO17" s="78">
        <v>2</v>
      </c>
      <c r="JP17" s="78">
        <v>0</v>
      </c>
      <c r="JQ17" s="78">
        <v>2</v>
      </c>
      <c r="JR17" s="78">
        <v>2</v>
      </c>
      <c r="JS17" s="78">
        <v>0</v>
      </c>
      <c r="JT17" s="78">
        <v>0</v>
      </c>
      <c r="JU17" s="78">
        <v>2</v>
      </c>
      <c r="JV17" s="78">
        <v>0</v>
      </c>
      <c r="JW17" s="78">
        <v>0</v>
      </c>
      <c r="JX17" s="78">
        <v>3</v>
      </c>
      <c r="JY17" s="78">
        <v>2</v>
      </c>
      <c r="JZ17" s="78">
        <v>0</v>
      </c>
      <c r="KA17" s="78">
        <v>0</v>
      </c>
      <c r="KB17" s="78">
        <v>0</v>
      </c>
      <c r="KC17" s="78">
        <v>3</v>
      </c>
      <c r="KD17" s="78">
        <v>0</v>
      </c>
      <c r="KE17" s="78">
        <v>0</v>
      </c>
      <c r="KF17" s="78">
        <v>1</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5</v>
      </c>
      <c r="LA17" s="78">
        <v>0</v>
      </c>
      <c r="LB17" s="78">
        <v>0</v>
      </c>
      <c r="LC17" s="78">
        <v>0</v>
      </c>
      <c r="LD17" s="78">
        <v>0</v>
      </c>
      <c r="LE17" s="78">
        <v>0</v>
      </c>
      <c r="LF17" s="78">
        <v>0</v>
      </c>
      <c r="LG17" s="78">
        <v>0</v>
      </c>
      <c r="LH17" s="78">
        <v>0</v>
      </c>
      <c r="LI17" s="78">
        <v>0</v>
      </c>
      <c r="LJ17" s="78">
        <v>0</v>
      </c>
      <c r="LK17" s="78">
        <v>0</v>
      </c>
      <c r="LL17" s="78">
        <v>0</v>
      </c>
      <c r="LM17" s="78">
        <v>0</v>
      </c>
      <c r="LN17" s="78">
        <v>0</v>
      </c>
      <c r="LO17" s="78">
        <v>0</v>
      </c>
      <c r="LP17" s="78">
        <v>0</v>
      </c>
      <c r="LQ17" s="78">
        <v>0</v>
      </c>
      <c r="LR17" s="78">
        <v>0</v>
      </c>
      <c r="LS17" s="78">
        <v>3</v>
      </c>
      <c r="LT17" s="78">
        <v>0</v>
      </c>
      <c r="LU17" s="78">
        <v>0</v>
      </c>
      <c r="LV17" s="78">
        <v>1</v>
      </c>
      <c r="LW17" s="78">
        <v>0</v>
      </c>
      <c r="LX17" s="78">
        <v>0</v>
      </c>
      <c r="LY17" s="78">
        <v>3</v>
      </c>
      <c r="LZ17" s="78">
        <v>0</v>
      </c>
      <c r="MA17" s="78">
        <v>4</v>
      </c>
      <c r="MB17" s="78">
        <v>0</v>
      </c>
      <c r="MC17" s="78">
        <v>0</v>
      </c>
      <c r="MD17" s="78">
        <v>0</v>
      </c>
      <c r="ME17" s="78">
        <v>0</v>
      </c>
      <c r="MF17" s="78">
        <v>5</v>
      </c>
      <c r="MG17" s="78">
        <v>0</v>
      </c>
      <c r="MH17" s="78">
        <v>0</v>
      </c>
      <c r="MI17" s="78">
        <v>0</v>
      </c>
      <c r="MJ17" s="78">
        <v>0</v>
      </c>
      <c r="MK17" s="78">
        <v>0</v>
      </c>
      <c r="ML17" s="78">
        <v>0</v>
      </c>
      <c r="MM17" s="78">
        <v>0</v>
      </c>
      <c r="MN17" s="78">
        <v>0</v>
      </c>
      <c r="MO17" s="78">
        <v>1</v>
      </c>
      <c r="MP17" s="78">
        <v>0</v>
      </c>
      <c r="MQ17" s="78">
        <v>0</v>
      </c>
      <c r="MR17" s="78">
        <v>0</v>
      </c>
      <c r="MS17" s="78">
        <v>0</v>
      </c>
      <c r="MT17" s="78">
        <v>3</v>
      </c>
      <c r="MU17" s="78">
        <v>0</v>
      </c>
      <c r="MV17" s="78">
        <v>0</v>
      </c>
      <c r="MW17" s="78">
        <v>0</v>
      </c>
      <c r="MX17" s="78">
        <v>0</v>
      </c>
      <c r="MY17" s="78">
        <v>0</v>
      </c>
      <c r="MZ17" s="78">
        <v>0</v>
      </c>
      <c r="NA17" s="78">
        <v>0</v>
      </c>
      <c r="NB17" s="78">
        <v>0</v>
      </c>
      <c r="NC17" s="78">
        <v>0</v>
      </c>
      <c r="ND17" s="78">
        <v>0</v>
      </c>
      <c r="NE17" s="78">
        <v>0</v>
      </c>
      <c r="NF17" s="78">
        <v>3</v>
      </c>
      <c r="NG17" s="78">
        <v>2</v>
      </c>
      <c r="NH17" s="78">
        <v>3</v>
      </c>
      <c r="NI17" s="78">
        <v>2</v>
      </c>
      <c r="NJ17" s="78">
        <v>0</v>
      </c>
      <c r="NK17" s="78">
        <v>11</v>
      </c>
      <c r="NL17" s="78">
        <v>0</v>
      </c>
      <c r="NM17" s="78">
        <v>18</v>
      </c>
      <c r="NN17" s="78">
        <v>0</v>
      </c>
      <c r="NO17" s="78">
        <v>6</v>
      </c>
      <c r="NP17" s="78">
        <v>2</v>
      </c>
      <c r="NQ17" s="78">
        <v>0</v>
      </c>
      <c r="NR17" s="78">
        <v>2</v>
      </c>
      <c r="NS17" s="78">
        <v>2</v>
      </c>
      <c r="NT17" s="78">
        <v>0</v>
      </c>
      <c r="NU17" s="78">
        <v>0</v>
      </c>
      <c r="NV17" s="78">
        <v>2</v>
      </c>
      <c r="NW17" s="78">
        <v>0</v>
      </c>
      <c r="NX17" s="78">
        <v>0</v>
      </c>
      <c r="NY17" s="78">
        <v>3</v>
      </c>
      <c r="NZ17" s="78">
        <v>2</v>
      </c>
      <c r="OA17" s="78">
        <v>0</v>
      </c>
      <c r="OB17" s="78">
        <v>0</v>
      </c>
      <c r="OC17" s="78">
        <v>0</v>
      </c>
      <c r="OD17" s="78">
        <v>0</v>
      </c>
      <c r="OE17" s="78">
        <v>0</v>
      </c>
      <c r="OF17" s="78">
        <v>0</v>
      </c>
      <c r="OG17" s="78">
        <v>1</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5</v>
      </c>
      <c r="PB17" s="78">
        <v>0</v>
      </c>
      <c r="PC17" s="78">
        <v>0</v>
      </c>
      <c r="PD17" s="78">
        <v>0</v>
      </c>
      <c r="PE17" s="78">
        <v>0</v>
      </c>
      <c r="PF17" s="78">
        <v>0</v>
      </c>
      <c r="PG17" s="78">
        <v>0</v>
      </c>
      <c r="PH17" s="78">
        <v>0</v>
      </c>
      <c r="PI17" s="78">
        <v>0</v>
      </c>
      <c r="PJ17" s="78">
        <v>0</v>
      </c>
      <c r="PK17" s="78">
        <v>0</v>
      </c>
      <c r="PL17" s="78">
        <v>0</v>
      </c>
      <c r="PM17" s="78">
        <v>0</v>
      </c>
      <c r="PN17" s="78">
        <v>0</v>
      </c>
      <c r="PO17" s="78">
        <v>0</v>
      </c>
      <c r="PP17" s="78">
        <v>0</v>
      </c>
      <c r="PQ17" s="78">
        <v>0</v>
      </c>
      <c r="PR17" s="78">
        <v>0</v>
      </c>
      <c r="PS17" s="78">
        <v>0</v>
      </c>
      <c r="PT17" s="78">
        <v>3</v>
      </c>
      <c r="PU17" s="78">
        <v>0</v>
      </c>
      <c r="PV17" s="78">
        <v>0</v>
      </c>
      <c r="PW17" s="78">
        <v>1</v>
      </c>
      <c r="PX17" s="78">
        <v>0</v>
      </c>
      <c r="PY17" s="78">
        <v>0</v>
      </c>
      <c r="PZ17" s="78">
        <v>3</v>
      </c>
      <c r="QA17" s="78">
        <v>0</v>
      </c>
      <c r="QB17" s="78">
        <v>4</v>
      </c>
      <c r="QC17" s="78">
        <v>0</v>
      </c>
      <c r="QD17" s="78">
        <v>0</v>
      </c>
      <c r="QE17" s="78">
        <v>0</v>
      </c>
      <c r="QF17" s="78">
        <v>0</v>
      </c>
      <c r="QG17" s="78">
        <v>5</v>
      </c>
      <c r="QH17" s="78">
        <v>0</v>
      </c>
      <c r="QI17" s="78">
        <v>0</v>
      </c>
      <c r="QJ17" s="78">
        <v>0</v>
      </c>
      <c r="QK17" s="78">
        <v>0</v>
      </c>
      <c r="QL17" s="78">
        <v>0</v>
      </c>
      <c r="QM17" s="78">
        <v>0</v>
      </c>
      <c r="QN17" s="78">
        <v>0</v>
      </c>
      <c r="QO17" s="78">
        <v>0</v>
      </c>
      <c r="QP17" s="78">
        <v>1</v>
      </c>
      <c r="QQ17" s="78">
        <v>0</v>
      </c>
      <c r="QR17" s="78">
        <v>0</v>
      </c>
      <c r="QS17" s="78">
        <v>3</v>
      </c>
      <c r="QT17" s="78">
        <v>0</v>
      </c>
      <c r="QU17" s="78">
        <v>0</v>
      </c>
      <c r="QV17" s="78">
        <v>0</v>
      </c>
      <c r="QW17" s="78">
        <v>0</v>
      </c>
      <c r="QX17" s="78">
        <v>58</v>
      </c>
      <c r="QY17" s="78">
        <v>1</v>
      </c>
      <c r="QZ17" s="78">
        <v>1</v>
      </c>
      <c r="RA17" s="78">
        <v>0</v>
      </c>
      <c r="RB17" s="78">
        <v>5</v>
      </c>
      <c r="RC17" s="78">
        <v>0</v>
      </c>
      <c r="RD17" s="78">
        <v>0</v>
      </c>
      <c r="RE17" s="78">
        <v>0</v>
      </c>
      <c r="RF17" s="78">
        <v>3</v>
      </c>
      <c r="RG17" s="78">
        <v>1</v>
      </c>
      <c r="RH17" s="78">
        <v>3</v>
      </c>
      <c r="RI17" s="78">
        <v>4</v>
      </c>
      <c r="RJ17" s="78">
        <v>0</v>
      </c>
      <c r="RK17" s="78">
        <v>5</v>
      </c>
      <c r="RL17" s="78">
        <v>1</v>
      </c>
      <c r="RM17" s="78">
        <v>0</v>
      </c>
      <c r="RN17" s="78">
        <v>3</v>
      </c>
      <c r="RO17" s="78">
        <v>0</v>
      </c>
      <c r="RP17" s="78">
        <v>0</v>
      </c>
      <c r="RQ17" s="78">
        <v>0</v>
      </c>
      <c r="RR17" s="78">
        <v>0</v>
      </c>
      <c r="RS17" s="78">
        <v>58</v>
      </c>
      <c r="RT17" s="78">
        <v>4</v>
      </c>
      <c r="RU17" s="78">
        <v>1</v>
      </c>
      <c r="RV17" s="78">
        <v>0</v>
      </c>
      <c r="RW17" s="78">
        <v>5</v>
      </c>
      <c r="RX17" s="78">
        <v>0</v>
      </c>
      <c r="RY17" s="78">
        <v>0</v>
      </c>
      <c r="RZ17" s="78">
        <v>0</v>
      </c>
      <c r="SA17" s="78">
        <v>3</v>
      </c>
      <c r="SB17" s="78">
        <v>1</v>
      </c>
      <c r="SC17" s="78">
        <v>3</v>
      </c>
      <c r="SD17" s="78">
        <v>4</v>
      </c>
      <c r="SE17" s="78">
        <v>0</v>
      </c>
      <c r="SF17" s="78">
        <v>5</v>
      </c>
      <c r="SG17" s="78">
        <v>1</v>
      </c>
      <c r="SH17" s="78">
        <v>0</v>
      </c>
    </row>
    <row r="18" spans="1:502">
      <c r="A18" s="17" t="s">
        <v>2306</v>
      </c>
      <c r="B18" s="77">
        <v>10</v>
      </c>
      <c r="C18" s="77">
        <v>10</v>
      </c>
      <c r="D18" s="77">
        <v>1</v>
      </c>
      <c r="E18" s="77">
        <v>2013</v>
      </c>
      <c r="F18" s="77" t="s">
        <v>181</v>
      </c>
      <c r="G18" s="1017" t="s">
        <v>1627</v>
      </c>
      <c r="H18" s="77" t="s">
        <v>1628</v>
      </c>
      <c r="I18" s="1018"/>
      <c r="J18" s="80">
        <v>0</v>
      </c>
      <c r="K18" s="80">
        <v>0</v>
      </c>
      <c r="L18" s="80">
        <v>0</v>
      </c>
      <c r="M18" s="80">
        <v>0</v>
      </c>
      <c r="N18" s="80">
        <v>0</v>
      </c>
      <c r="O18" s="80">
        <v>0</v>
      </c>
      <c r="P18" s="80">
        <v>0</v>
      </c>
      <c r="Q18" s="80">
        <v>0</v>
      </c>
      <c r="R18" s="80">
        <v>46.066000000000003</v>
      </c>
      <c r="S18" s="80">
        <v>21.265999999999998</v>
      </c>
      <c r="T18" s="80">
        <v>39.396999999999998</v>
      </c>
      <c r="U18" s="80">
        <v>50.295000000000002</v>
      </c>
      <c r="V18" s="80">
        <v>0</v>
      </c>
      <c r="W18" s="80">
        <v>482.64499999999998</v>
      </c>
      <c r="X18" s="80">
        <v>0</v>
      </c>
      <c r="Y18" s="80">
        <v>687.88400000000001</v>
      </c>
      <c r="Z18" s="80">
        <v>0</v>
      </c>
      <c r="AA18" s="80">
        <v>63.387</v>
      </c>
      <c r="AB18" s="80">
        <v>22.373000000000001</v>
      </c>
      <c r="AC18" s="80">
        <v>0</v>
      </c>
      <c r="AD18" s="80">
        <v>66.896000000000001</v>
      </c>
      <c r="AE18" s="80">
        <v>447.40499999999997</v>
      </c>
      <c r="AF18" s="80">
        <v>0</v>
      </c>
      <c r="AG18" s="80">
        <v>0</v>
      </c>
      <c r="AH18" s="80">
        <v>80.007000000000005</v>
      </c>
      <c r="AI18" s="80">
        <v>0</v>
      </c>
      <c r="AJ18" s="80">
        <v>0</v>
      </c>
      <c r="AK18" s="80">
        <v>194.50899999999999</v>
      </c>
      <c r="AL18" s="80">
        <v>87.489000000000004</v>
      </c>
      <c r="AM18" s="80">
        <v>0</v>
      </c>
      <c r="AN18" s="80">
        <v>0</v>
      </c>
      <c r="AO18" s="80">
        <v>0</v>
      </c>
      <c r="AP18" s="80">
        <v>1021.831</v>
      </c>
      <c r="AQ18" s="80">
        <v>0</v>
      </c>
      <c r="AR18" s="80">
        <v>0</v>
      </c>
      <c r="AS18" s="80">
        <v>6.298</v>
      </c>
      <c r="AT18" s="80">
        <v>0</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27.879000000000001</v>
      </c>
      <c r="BN18" s="80">
        <v>0</v>
      </c>
      <c r="BO18" s="80">
        <v>0</v>
      </c>
      <c r="BP18" s="80">
        <v>0</v>
      </c>
      <c r="BQ18" s="80">
        <v>0</v>
      </c>
      <c r="BR18" s="80">
        <v>0</v>
      </c>
      <c r="BS18" s="80">
        <v>0</v>
      </c>
      <c r="BT18" s="80">
        <v>0</v>
      </c>
      <c r="BU18" s="80">
        <v>0</v>
      </c>
      <c r="BV18" s="80">
        <v>0</v>
      </c>
      <c r="BW18" s="80">
        <v>0</v>
      </c>
      <c r="BX18" s="80">
        <v>0</v>
      </c>
      <c r="BY18" s="80">
        <v>0</v>
      </c>
      <c r="BZ18" s="80">
        <v>0</v>
      </c>
      <c r="CA18" s="80">
        <v>0</v>
      </c>
      <c r="CB18" s="80">
        <v>0</v>
      </c>
      <c r="CC18" s="80">
        <v>0</v>
      </c>
      <c r="CD18" s="80">
        <v>0</v>
      </c>
      <c r="CE18" s="80">
        <v>0</v>
      </c>
      <c r="CF18" s="80">
        <v>21.678000000000001</v>
      </c>
      <c r="CG18" s="80">
        <v>0</v>
      </c>
      <c r="CH18" s="80">
        <v>0</v>
      </c>
      <c r="CI18" s="80">
        <v>0</v>
      </c>
      <c r="CJ18" s="80">
        <v>0</v>
      </c>
      <c r="CK18" s="80">
        <v>0</v>
      </c>
      <c r="CL18" s="80">
        <v>48.100999999999999</v>
      </c>
      <c r="CM18" s="80">
        <v>0</v>
      </c>
      <c r="CN18" s="80">
        <v>23.896999999999998</v>
      </c>
      <c r="CO18" s="80">
        <v>0</v>
      </c>
      <c r="CP18" s="80">
        <v>0</v>
      </c>
      <c r="CQ18" s="80">
        <v>0</v>
      </c>
      <c r="CR18" s="80">
        <v>0</v>
      </c>
      <c r="CS18" s="80">
        <v>61.46</v>
      </c>
      <c r="CT18" s="80">
        <v>0</v>
      </c>
      <c r="CU18" s="80">
        <v>0</v>
      </c>
      <c r="CV18" s="80">
        <v>0</v>
      </c>
      <c r="CW18" s="80">
        <v>0</v>
      </c>
      <c r="CX18" s="80">
        <v>0</v>
      </c>
      <c r="CY18" s="80">
        <v>0</v>
      </c>
      <c r="CZ18" s="80">
        <v>0</v>
      </c>
      <c r="DA18" s="80">
        <v>0</v>
      </c>
      <c r="DB18" s="80">
        <v>5.7569999999999997</v>
      </c>
      <c r="DC18" s="80">
        <v>0</v>
      </c>
      <c r="DD18" s="80">
        <v>0</v>
      </c>
      <c r="DE18" s="80">
        <v>0</v>
      </c>
      <c r="DF18" s="80">
        <v>0</v>
      </c>
      <c r="DG18" s="80">
        <v>1021.831</v>
      </c>
      <c r="DH18" s="80">
        <v>0</v>
      </c>
      <c r="DI18" s="80">
        <v>0</v>
      </c>
      <c r="DJ18" s="80">
        <v>0</v>
      </c>
      <c r="DK18" s="80">
        <v>0</v>
      </c>
      <c r="DL18" s="80">
        <v>0</v>
      </c>
      <c r="DM18" s="80">
        <v>0</v>
      </c>
      <c r="DN18" s="80">
        <v>0</v>
      </c>
      <c r="DO18" s="80">
        <v>0</v>
      </c>
      <c r="DP18" s="80">
        <v>0</v>
      </c>
      <c r="DQ18" s="80">
        <v>0</v>
      </c>
      <c r="DR18" s="80">
        <v>0</v>
      </c>
      <c r="DS18" s="80">
        <v>46.066000000000003</v>
      </c>
      <c r="DT18" s="80">
        <v>21.265999999999998</v>
      </c>
      <c r="DU18" s="80">
        <v>39.396999999999998</v>
      </c>
      <c r="DV18" s="80">
        <v>50.295000000000002</v>
      </c>
      <c r="DW18" s="80">
        <v>0</v>
      </c>
      <c r="DX18" s="80">
        <v>482.64499999999998</v>
      </c>
      <c r="DY18" s="80">
        <v>0</v>
      </c>
      <c r="DZ18" s="80">
        <v>687.88400000000001</v>
      </c>
      <c r="EA18" s="80">
        <v>0</v>
      </c>
      <c r="EB18" s="80">
        <v>63.387</v>
      </c>
      <c r="EC18" s="80">
        <v>22.373000000000001</v>
      </c>
      <c r="ED18" s="80">
        <v>0</v>
      </c>
      <c r="EE18" s="80">
        <v>66.896000000000001</v>
      </c>
      <c r="EF18" s="80">
        <v>447.40499999999997</v>
      </c>
      <c r="EG18" s="80">
        <v>0</v>
      </c>
      <c r="EH18" s="80">
        <v>0</v>
      </c>
      <c r="EI18" s="80">
        <v>80.007000000000005</v>
      </c>
      <c r="EJ18" s="80">
        <v>0</v>
      </c>
      <c r="EK18" s="80">
        <v>0</v>
      </c>
      <c r="EL18" s="80">
        <v>194.50899999999999</v>
      </c>
      <c r="EM18" s="80">
        <v>87.489000000000004</v>
      </c>
      <c r="EN18" s="80">
        <v>0</v>
      </c>
      <c r="EO18" s="80">
        <v>0</v>
      </c>
      <c r="EP18" s="80">
        <v>0</v>
      </c>
      <c r="EQ18" s="80">
        <v>0</v>
      </c>
      <c r="ER18" s="80">
        <v>0</v>
      </c>
      <c r="ES18" s="80">
        <v>0</v>
      </c>
      <c r="ET18" s="80">
        <v>6.298</v>
      </c>
      <c r="EU18" s="80">
        <v>0</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27.879000000000001</v>
      </c>
      <c r="FO18" s="80">
        <v>0</v>
      </c>
      <c r="FP18" s="80">
        <v>0</v>
      </c>
      <c r="FQ18" s="80">
        <v>0</v>
      </c>
      <c r="FR18" s="80">
        <v>0</v>
      </c>
      <c r="FS18" s="80">
        <v>0</v>
      </c>
      <c r="FT18" s="80">
        <v>0</v>
      </c>
      <c r="FU18" s="80">
        <v>0</v>
      </c>
      <c r="FV18" s="80">
        <v>0</v>
      </c>
      <c r="FW18" s="80">
        <v>0</v>
      </c>
      <c r="FX18" s="80">
        <v>0</v>
      </c>
      <c r="FY18" s="80">
        <v>0</v>
      </c>
      <c r="FZ18" s="80">
        <v>0</v>
      </c>
      <c r="GA18" s="80">
        <v>0</v>
      </c>
      <c r="GB18" s="80">
        <v>0</v>
      </c>
      <c r="GC18" s="80">
        <v>0</v>
      </c>
      <c r="GD18" s="80">
        <v>0</v>
      </c>
      <c r="GE18" s="80">
        <v>0</v>
      </c>
      <c r="GF18" s="80">
        <v>0</v>
      </c>
      <c r="GG18" s="80">
        <v>21.678000000000001</v>
      </c>
      <c r="GH18" s="80">
        <v>0</v>
      </c>
      <c r="GI18" s="80">
        <v>0</v>
      </c>
      <c r="GJ18" s="80">
        <v>0</v>
      </c>
      <c r="GK18" s="80">
        <v>0</v>
      </c>
      <c r="GL18" s="80">
        <v>0</v>
      </c>
      <c r="GM18" s="80">
        <v>48.100999999999999</v>
      </c>
      <c r="GN18" s="80">
        <v>0</v>
      </c>
      <c r="GO18" s="80">
        <v>23.896999999999998</v>
      </c>
      <c r="GP18" s="80">
        <v>0</v>
      </c>
      <c r="GQ18" s="80">
        <v>0</v>
      </c>
      <c r="GR18" s="80">
        <v>0</v>
      </c>
      <c r="GS18" s="80">
        <v>0</v>
      </c>
      <c r="GT18" s="80">
        <v>61.46</v>
      </c>
      <c r="GU18" s="80">
        <v>0</v>
      </c>
      <c r="GV18" s="80">
        <v>0</v>
      </c>
      <c r="GW18" s="80">
        <v>0</v>
      </c>
      <c r="GX18" s="80">
        <v>0</v>
      </c>
      <c r="GY18" s="80">
        <v>0</v>
      </c>
      <c r="GZ18" s="80">
        <v>0</v>
      </c>
      <c r="HA18" s="80">
        <v>0</v>
      </c>
      <c r="HB18" s="80">
        <v>0</v>
      </c>
      <c r="HC18" s="80">
        <v>5.7569999999999997</v>
      </c>
      <c r="HD18" s="80">
        <v>0</v>
      </c>
      <c r="HE18" s="80">
        <v>0</v>
      </c>
      <c r="HF18" s="80">
        <v>1021.831</v>
      </c>
      <c r="HG18" s="80">
        <v>0</v>
      </c>
      <c r="HH18" s="80">
        <v>0</v>
      </c>
      <c r="HI18" s="80">
        <v>0</v>
      </c>
      <c r="HJ18" s="80">
        <v>0</v>
      </c>
      <c r="HK18" s="80">
        <v>2289.6190000000001</v>
      </c>
      <c r="HL18" s="80">
        <v>6.298</v>
      </c>
      <c r="HM18" s="80">
        <v>0</v>
      </c>
      <c r="HN18" s="80">
        <v>0</v>
      </c>
      <c r="HO18" s="80">
        <v>27.879000000000001</v>
      </c>
      <c r="HP18" s="80">
        <v>0</v>
      </c>
      <c r="HQ18" s="80">
        <v>0</v>
      </c>
      <c r="HR18" s="80">
        <v>0</v>
      </c>
      <c r="HS18" s="80">
        <v>21.678000000000001</v>
      </c>
      <c r="HT18" s="80">
        <v>0</v>
      </c>
      <c r="HU18" s="80">
        <v>48.100999999999999</v>
      </c>
      <c r="HV18" s="80">
        <v>23.896999999999998</v>
      </c>
      <c r="HW18" s="80">
        <v>0</v>
      </c>
      <c r="HX18" s="80">
        <v>61.46</v>
      </c>
      <c r="HY18" s="80">
        <v>5.7569999999999997</v>
      </c>
      <c r="HZ18" s="80">
        <v>0</v>
      </c>
      <c r="IA18" s="80">
        <v>1021.831</v>
      </c>
      <c r="IB18" s="80">
        <v>0</v>
      </c>
      <c r="IC18" s="80">
        <v>0</v>
      </c>
      <c r="ID18" s="80">
        <v>0</v>
      </c>
      <c r="IE18" s="80">
        <v>0</v>
      </c>
      <c r="IF18" s="80">
        <v>2289.6190000000001</v>
      </c>
      <c r="IG18" s="80">
        <v>1028.1289999999999</v>
      </c>
      <c r="IH18" s="80">
        <v>0</v>
      </c>
      <c r="II18" s="80">
        <v>0</v>
      </c>
      <c r="IJ18" s="80">
        <v>27.879000000000001</v>
      </c>
      <c r="IK18" s="80">
        <v>0</v>
      </c>
      <c r="IL18" s="80">
        <v>0</v>
      </c>
      <c r="IM18" s="80">
        <v>0</v>
      </c>
      <c r="IN18" s="80">
        <v>21.678000000000001</v>
      </c>
      <c r="IO18" s="80">
        <v>0</v>
      </c>
      <c r="IP18" s="80">
        <v>48.100999999999999</v>
      </c>
      <c r="IQ18" s="80">
        <v>23.896999999999998</v>
      </c>
      <c r="IR18" s="80">
        <v>0</v>
      </c>
      <c r="IS18" s="80">
        <v>61.46</v>
      </c>
      <c r="IT18" s="80">
        <v>5.7569999999999997</v>
      </c>
      <c r="IU18" s="80">
        <v>0</v>
      </c>
      <c r="IV18" s="81">
        <v>0</v>
      </c>
      <c r="IW18" s="78">
        <v>0</v>
      </c>
      <c r="IX18" s="78">
        <v>0</v>
      </c>
      <c r="IY18" s="78">
        <v>0</v>
      </c>
      <c r="IZ18" s="78">
        <v>0</v>
      </c>
      <c r="JA18" s="78">
        <v>0</v>
      </c>
      <c r="JB18" s="78">
        <v>0</v>
      </c>
      <c r="JC18" s="78">
        <v>0</v>
      </c>
      <c r="JD18" s="78">
        <v>0</v>
      </c>
      <c r="JE18" s="78">
        <v>4</v>
      </c>
      <c r="JF18" s="78">
        <v>2</v>
      </c>
      <c r="JG18" s="78">
        <v>3</v>
      </c>
      <c r="JH18" s="78">
        <v>2</v>
      </c>
      <c r="JI18" s="78">
        <v>0</v>
      </c>
      <c r="JJ18" s="78">
        <v>11</v>
      </c>
      <c r="JK18" s="78">
        <v>0</v>
      </c>
      <c r="JL18" s="78">
        <v>19</v>
      </c>
      <c r="JM18" s="78">
        <v>0</v>
      </c>
      <c r="JN18" s="78">
        <v>6</v>
      </c>
      <c r="JO18" s="78">
        <v>3</v>
      </c>
      <c r="JP18" s="78">
        <v>0</v>
      </c>
      <c r="JQ18" s="78">
        <v>2</v>
      </c>
      <c r="JR18" s="78">
        <v>2</v>
      </c>
      <c r="JS18" s="78">
        <v>0</v>
      </c>
      <c r="JT18" s="78">
        <v>0</v>
      </c>
      <c r="JU18" s="78">
        <v>2</v>
      </c>
      <c r="JV18" s="78">
        <v>0</v>
      </c>
      <c r="JW18" s="78">
        <v>0</v>
      </c>
      <c r="JX18" s="78">
        <v>3</v>
      </c>
      <c r="JY18" s="78">
        <v>2</v>
      </c>
      <c r="JZ18" s="78">
        <v>0</v>
      </c>
      <c r="KA18" s="78">
        <v>0</v>
      </c>
      <c r="KB18" s="78">
        <v>0</v>
      </c>
      <c r="KC18" s="78">
        <v>3</v>
      </c>
      <c r="KD18" s="78">
        <v>0</v>
      </c>
      <c r="KE18" s="78">
        <v>0</v>
      </c>
      <c r="KF18" s="78">
        <v>1</v>
      </c>
      <c r="KG18" s="78">
        <v>0</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5</v>
      </c>
      <c r="LA18" s="78">
        <v>0</v>
      </c>
      <c r="LB18" s="78">
        <v>0</v>
      </c>
      <c r="LC18" s="78">
        <v>0</v>
      </c>
      <c r="LD18" s="78">
        <v>0</v>
      </c>
      <c r="LE18" s="78">
        <v>0</v>
      </c>
      <c r="LF18" s="78">
        <v>0</v>
      </c>
      <c r="LG18" s="78">
        <v>0</v>
      </c>
      <c r="LH18" s="78">
        <v>0</v>
      </c>
      <c r="LI18" s="78">
        <v>0</v>
      </c>
      <c r="LJ18" s="78">
        <v>0</v>
      </c>
      <c r="LK18" s="78">
        <v>0</v>
      </c>
      <c r="LL18" s="78">
        <v>0</v>
      </c>
      <c r="LM18" s="78">
        <v>0</v>
      </c>
      <c r="LN18" s="78">
        <v>0</v>
      </c>
      <c r="LO18" s="78">
        <v>0</v>
      </c>
      <c r="LP18" s="78">
        <v>0</v>
      </c>
      <c r="LQ18" s="78">
        <v>0</v>
      </c>
      <c r="LR18" s="78">
        <v>0</v>
      </c>
      <c r="LS18" s="78">
        <v>3</v>
      </c>
      <c r="LT18" s="78">
        <v>0</v>
      </c>
      <c r="LU18" s="78">
        <v>0</v>
      </c>
      <c r="LV18" s="78">
        <v>0</v>
      </c>
      <c r="LW18" s="78">
        <v>0</v>
      </c>
      <c r="LX18" s="78">
        <v>0</v>
      </c>
      <c r="LY18" s="78">
        <v>3</v>
      </c>
      <c r="LZ18" s="78">
        <v>0</v>
      </c>
      <c r="MA18" s="78">
        <v>3</v>
      </c>
      <c r="MB18" s="78">
        <v>0</v>
      </c>
      <c r="MC18" s="78">
        <v>0</v>
      </c>
      <c r="MD18" s="78">
        <v>0</v>
      </c>
      <c r="ME18" s="78">
        <v>0</v>
      </c>
      <c r="MF18" s="78">
        <v>5</v>
      </c>
      <c r="MG18" s="78">
        <v>0</v>
      </c>
      <c r="MH18" s="78">
        <v>0</v>
      </c>
      <c r="MI18" s="78">
        <v>0</v>
      </c>
      <c r="MJ18" s="78">
        <v>0</v>
      </c>
      <c r="MK18" s="78">
        <v>0</v>
      </c>
      <c r="ML18" s="78">
        <v>0</v>
      </c>
      <c r="MM18" s="78">
        <v>0</v>
      </c>
      <c r="MN18" s="78">
        <v>0</v>
      </c>
      <c r="MO18" s="78">
        <v>1</v>
      </c>
      <c r="MP18" s="78">
        <v>0</v>
      </c>
      <c r="MQ18" s="78">
        <v>0</v>
      </c>
      <c r="MR18" s="78">
        <v>0</v>
      </c>
      <c r="MS18" s="78">
        <v>0</v>
      </c>
      <c r="MT18" s="78">
        <v>3</v>
      </c>
      <c r="MU18" s="78">
        <v>0</v>
      </c>
      <c r="MV18" s="78">
        <v>0</v>
      </c>
      <c r="MW18" s="78">
        <v>0</v>
      </c>
      <c r="MX18" s="78">
        <v>0</v>
      </c>
      <c r="MY18" s="78">
        <v>0</v>
      </c>
      <c r="MZ18" s="78">
        <v>0</v>
      </c>
      <c r="NA18" s="78">
        <v>0</v>
      </c>
      <c r="NB18" s="78">
        <v>0</v>
      </c>
      <c r="NC18" s="78">
        <v>0</v>
      </c>
      <c r="ND18" s="78">
        <v>0</v>
      </c>
      <c r="NE18" s="78">
        <v>0</v>
      </c>
      <c r="NF18" s="78">
        <v>4</v>
      </c>
      <c r="NG18" s="78">
        <v>2</v>
      </c>
      <c r="NH18" s="78">
        <v>3</v>
      </c>
      <c r="NI18" s="78">
        <v>2</v>
      </c>
      <c r="NJ18" s="78">
        <v>0</v>
      </c>
      <c r="NK18" s="78">
        <v>11</v>
      </c>
      <c r="NL18" s="78">
        <v>0</v>
      </c>
      <c r="NM18" s="78">
        <v>19</v>
      </c>
      <c r="NN18" s="78">
        <v>0</v>
      </c>
      <c r="NO18" s="78">
        <v>6</v>
      </c>
      <c r="NP18" s="78">
        <v>3</v>
      </c>
      <c r="NQ18" s="78">
        <v>0</v>
      </c>
      <c r="NR18" s="78">
        <v>2</v>
      </c>
      <c r="NS18" s="78">
        <v>2</v>
      </c>
      <c r="NT18" s="78">
        <v>0</v>
      </c>
      <c r="NU18" s="78">
        <v>0</v>
      </c>
      <c r="NV18" s="78">
        <v>2</v>
      </c>
      <c r="NW18" s="78">
        <v>0</v>
      </c>
      <c r="NX18" s="78">
        <v>0</v>
      </c>
      <c r="NY18" s="78">
        <v>3</v>
      </c>
      <c r="NZ18" s="78">
        <v>2</v>
      </c>
      <c r="OA18" s="78">
        <v>0</v>
      </c>
      <c r="OB18" s="78">
        <v>0</v>
      </c>
      <c r="OC18" s="78">
        <v>0</v>
      </c>
      <c r="OD18" s="78">
        <v>0</v>
      </c>
      <c r="OE18" s="78">
        <v>0</v>
      </c>
      <c r="OF18" s="78">
        <v>0</v>
      </c>
      <c r="OG18" s="78">
        <v>1</v>
      </c>
      <c r="OH18" s="78">
        <v>0</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5</v>
      </c>
      <c r="PB18" s="78">
        <v>0</v>
      </c>
      <c r="PC18" s="78">
        <v>0</v>
      </c>
      <c r="PD18" s="78">
        <v>0</v>
      </c>
      <c r="PE18" s="78">
        <v>0</v>
      </c>
      <c r="PF18" s="78">
        <v>0</v>
      </c>
      <c r="PG18" s="78">
        <v>0</v>
      </c>
      <c r="PH18" s="78">
        <v>0</v>
      </c>
      <c r="PI18" s="78">
        <v>0</v>
      </c>
      <c r="PJ18" s="78">
        <v>0</v>
      </c>
      <c r="PK18" s="78">
        <v>0</v>
      </c>
      <c r="PL18" s="78">
        <v>0</v>
      </c>
      <c r="PM18" s="78">
        <v>0</v>
      </c>
      <c r="PN18" s="78">
        <v>0</v>
      </c>
      <c r="PO18" s="78">
        <v>0</v>
      </c>
      <c r="PP18" s="78">
        <v>0</v>
      </c>
      <c r="PQ18" s="78">
        <v>0</v>
      </c>
      <c r="PR18" s="78">
        <v>0</v>
      </c>
      <c r="PS18" s="78">
        <v>0</v>
      </c>
      <c r="PT18" s="78">
        <v>3</v>
      </c>
      <c r="PU18" s="78">
        <v>0</v>
      </c>
      <c r="PV18" s="78">
        <v>0</v>
      </c>
      <c r="PW18" s="78">
        <v>0</v>
      </c>
      <c r="PX18" s="78">
        <v>0</v>
      </c>
      <c r="PY18" s="78">
        <v>0</v>
      </c>
      <c r="PZ18" s="78">
        <v>3</v>
      </c>
      <c r="QA18" s="78">
        <v>0</v>
      </c>
      <c r="QB18" s="78">
        <v>3</v>
      </c>
      <c r="QC18" s="78">
        <v>0</v>
      </c>
      <c r="QD18" s="78">
        <v>0</v>
      </c>
      <c r="QE18" s="78">
        <v>0</v>
      </c>
      <c r="QF18" s="78">
        <v>0</v>
      </c>
      <c r="QG18" s="78">
        <v>5</v>
      </c>
      <c r="QH18" s="78">
        <v>0</v>
      </c>
      <c r="QI18" s="78">
        <v>0</v>
      </c>
      <c r="QJ18" s="78">
        <v>0</v>
      </c>
      <c r="QK18" s="78">
        <v>0</v>
      </c>
      <c r="QL18" s="78">
        <v>0</v>
      </c>
      <c r="QM18" s="78">
        <v>0</v>
      </c>
      <c r="QN18" s="78">
        <v>0</v>
      </c>
      <c r="QO18" s="78">
        <v>0</v>
      </c>
      <c r="QP18" s="78">
        <v>1</v>
      </c>
      <c r="QQ18" s="78">
        <v>0</v>
      </c>
      <c r="QR18" s="78">
        <v>0</v>
      </c>
      <c r="QS18" s="78">
        <v>3</v>
      </c>
      <c r="QT18" s="78">
        <v>0</v>
      </c>
      <c r="QU18" s="78">
        <v>0</v>
      </c>
      <c r="QV18" s="78">
        <v>0</v>
      </c>
      <c r="QW18" s="78">
        <v>0</v>
      </c>
      <c r="QX18" s="78">
        <v>61</v>
      </c>
      <c r="QY18" s="78">
        <v>1</v>
      </c>
      <c r="QZ18" s="78">
        <v>0</v>
      </c>
      <c r="RA18" s="78">
        <v>0</v>
      </c>
      <c r="RB18" s="78">
        <v>5</v>
      </c>
      <c r="RC18" s="78">
        <v>0</v>
      </c>
      <c r="RD18" s="78">
        <v>0</v>
      </c>
      <c r="RE18" s="78">
        <v>0</v>
      </c>
      <c r="RF18" s="78">
        <v>3</v>
      </c>
      <c r="RG18" s="78">
        <v>0</v>
      </c>
      <c r="RH18" s="78">
        <v>3</v>
      </c>
      <c r="RI18" s="78">
        <v>3</v>
      </c>
      <c r="RJ18" s="78">
        <v>0</v>
      </c>
      <c r="RK18" s="78">
        <v>5</v>
      </c>
      <c r="RL18" s="78">
        <v>1</v>
      </c>
      <c r="RM18" s="78">
        <v>0</v>
      </c>
      <c r="RN18" s="78">
        <v>3</v>
      </c>
      <c r="RO18" s="78">
        <v>0</v>
      </c>
      <c r="RP18" s="78">
        <v>0</v>
      </c>
      <c r="RQ18" s="78">
        <v>0</v>
      </c>
      <c r="RR18" s="78">
        <v>0</v>
      </c>
      <c r="RS18" s="78">
        <v>61</v>
      </c>
      <c r="RT18" s="78">
        <v>4</v>
      </c>
      <c r="RU18" s="78">
        <v>0</v>
      </c>
      <c r="RV18" s="78">
        <v>0</v>
      </c>
      <c r="RW18" s="78">
        <v>5</v>
      </c>
      <c r="RX18" s="78">
        <v>0</v>
      </c>
      <c r="RY18" s="78">
        <v>0</v>
      </c>
      <c r="RZ18" s="78">
        <v>0</v>
      </c>
      <c r="SA18" s="78">
        <v>3</v>
      </c>
      <c r="SB18" s="78">
        <v>0</v>
      </c>
      <c r="SC18" s="78">
        <v>3</v>
      </c>
      <c r="SD18" s="78">
        <v>3</v>
      </c>
      <c r="SE18" s="78">
        <v>0</v>
      </c>
      <c r="SF18" s="78">
        <v>5</v>
      </c>
      <c r="SG18" s="78">
        <v>1</v>
      </c>
      <c r="SH18" s="78">
        <v>0</v>
      </c>
    </row>
    <row r="19" spans="1:502">
      <c r="A19" s="17" t="s">
        <v>2307</v>
      </c>
      <c r="B19" s="77">
        <v>11</v>
      </c>
      <c r="C19" s="77">
        <v>11</v>
      </c>
      <c r="D19" s="77">
        <v>1</v>
      </c>
      <c r="E19" s="77">
        <v>2014</v>
      </c>
      <c r="F19" s="77" t="s">
        <v>182</v>
      </c>
      <c r="G19" s="1017" t="s">
        <v>1627</v>
      </c>
      <c r="H19" s="77" t="s">
        <v>1628</v>
      </c>
      <c r="I19" s="1018"/>
      <c r="J19" s="80">
        <v>0</v>
      </c>
      <c r="K19" s="80">
        <v>0</v>
      </c>
      <c r="L19" s="80">
        <v>0</v>
      </c>
      <c r="M19" s="80">
        <v>0</v>
      </c>
      <c r="N19" s="80">
        <v>0</v>
      </c>
      <c r="O19" s="80">
        <v>0</v>
      </c>
      <c r="P19" s="80">
        <v>0</v>
      </c>
      <c r="Q19" s="80">
        <v>0</v>
      </c>
      <c r="R19" s="80">
        <v>45.598999999999997</v>
      </c>
      <c r="S19" s="80">
        <v>22.184000000000001</v>
      </c>
      <c r="T19" s="80">
        <v>32.968000000000004</v>
      </c>
      <c r="U19" s="80">
        <v>50.021999999999998</v>
      </c>
      <c r="V19" s="80">
        <v>0</v>
      </c>
      <c r="W19" s="80">
        <v>472.16</v>
      </c>
      <c r="X19" s="80">
        <v>0</v>
      </c>
      <c r="Y19" s="80">
        <v>675.03</v>
      </c>
      <c r="Z19" s="80">
        <v>0</v>
      </c>
      <c r="AA19" s="80">
        <v>61.024999999999999</v>
      </c>
      <c r="AB19" s="80">
        <v>21.358000000000001</v>
      </c>
      <c r="AC19" s="80">
        <v>0</v>
      </c>
      <c r="AD19" s="80">
        <v>65.682000000000002</v>
      </c>
      <c r="AE19" s="80">
        <v>498.4</v>
      </c>
      <c r="AF19" s="80">
        <v>0</v>
      </c>
      <c r="AG19" s="80">
        <v>0</v>
      </c>
      <c r="AH19" s="80">
        <v>78.491</v>
      </c>
      <c r="AI19" s="80">
        <v>0</v>
      </c>
      <c r="AJ19" s="80">
        <v>0</v>
      </c>
      <c r="AK19" s="80">
        <v>212.983</v>
      </c>
      <c r="AL19" s="80">
        <v>89.686000000000007</v>
      </c>
      <c r="AM19" s="80">
        <v>0</v>
      </c>
      <c r="AN19" s="80">
        <v>0</v>
      </c>
      <c r="AO19" s="80">
        <v>0</v>
      </c>
      <c r="AP19" s="80">
        <v>1002.171</v>
      </c>
      <c r="AQ19" s="80">
        <v>0</v>
      </c>
      <c r="AR19" s="80">
        <v>0</v>
      </c>
      <c r="AS19" s="80">
        <v>6.008</v>
      </c>
      <c r="AT19" s="80">
        <v>0</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23.265000000000001</v>
      </c>
      <c r="BN19" s="80">
        <v>0</v>
      </c>
      <c r="BO19" s="80">
        <v>0</v>
      </c>
      <c r="BP19" s="80">
        <v>0</v>
      </c>
      <c r="BQ19" s="80">
        <v>0</v>
      </c>
      <c r="BR19" s="80">
        <v>0</v>
      </c>
      <c r="BS19" s="80">
        <v>0</v>
      </c>
      <c r="BT19" s="80">
        <v>0</v>
      </c>
      <c r="BU19" s="80">
        <v>0</v>
      </c>
      <c r="BV19" s="80">
        <v>0</v>
      </c>
      <c r="BW19" s="80">
        <v>0</v>
      </c>
      <c r="BX19" s="80">
        <v>0</v>
      </c>
      <c r="BY19" s="80">
        <v>0</v>
      </c>
      <c r="BZ19" s="80">
        <v>0</v>
      </c>
      <c r="CA19" s="80">
        <v>0</v>
      </c>
      <c r="CB19" s="80">
        <v>0</v>
      </c>
      <c r="CC19" s="80">
        <v>0</v>
      </c>
      <c r="CD19" s="80">
        <v>0</v>
      </c>
      <c r="CE19" s="80">
        <v>0</v>
      </c>
      <c r="CF19" s="80">
        <v>14.352</v>
      </c>
      <c r="CG19" s="80">
        <v>0</v>
      </c>
      <c r="CH19" s="80">
        <v>0</v>
      </c>
      <c r="CI19" s="80">
        <v>4.3330000000000002</v>
      </c>
      <c r="CJ19" s="80">
        <v>0</v>
      </c>
      <c r="CK19" s="80">
        <v>0</v>
      </c>
      <c r="CL19" s="80">
        <v>44.176000000000002</v>
      </c>
      <c r="CM19" s="80">
        <v>0</v>
      </c>
      <c r="CN19" s="80">
        <v>30.173999999999999</v>
      </c>
      <c r="CO19" s="80">
        <v>0</v>
      </c>
      <c r="CP19" s="80">
        <v>0</v>
      </c>
      <c r="CQ19" s="80">
        <v>0</v>
      </c>
      <c r="CR19" s="80">
        <v>0</v>
      </c>
      <c r="CS19" s="80">
        <v>60.29</v>
      </c>
      <c r="CT19" s="80">
        <v>0</v>
      </c>
      <c r="CU19" s="80">
        <v>0</v>
      </c>
      <c r="CV19" s="80">
        <v>0</v>
      </c>
      <c r="CW19" s="80">
        <v>0</v>
      </c>
      <c r="CX19" s="80">
        <v>0</v>
      </c>
      <c r="CY19" s="80">
        <v>0</v>
      </c>
      <c r="CZ19" s="80">
        <v>0</v>
      </c>
      <c r="DA19" s="80">
        <v>0</v>
      </c>
      <c r="DB19" s="80">
        <v>5.4630000000000001</v>
      </c>
      <c r="DC19" s="80">
        <v>0</v>
      </c>
      <c r="DD19" s="80">
        <v>0</v>
      </c>
      <c r="DE19" s="80">
        <v>0</v>
      </c>
      <c r="DF19" s="80">
        <v>0</v>
      </c>
      <c r="DG19" s="80">
        <v>1002.171</v>
      </c>
      <c r="DH19" s="80">
        <v>0</v>
      </c>
      <c r="DI19" s="80">
        <v>0</v>
      </c>
      <c r="DJ19" s="80">
        <v>0</v>
      </c>
      <c r="DK19" s="80">
        <v>0</v>
      </c>
      <c r="DL19" s="80">
        <v>0</v>
      </c>
      <c r="DM19" s="80">
        <v>0</v>
      </c>
      <c r="DN19" s="80">
        <v>0</v>
      </c>
      <c r="DO19" s="80">
        <v>0</v>
      </c>
      <c r="DP19" s="80">
        <v>0</v>
      </c>
      <c r="DQ19" s="80">
        <v>0</v>
      </c>
      <c r="DR19" s="80">
        <v>0</v>
      </c>
      <c r="DS19" s="80">
        <v>45.598999999999997</v>
      </c>
      <c r="DT19" s="80">
        <v>22.184000000000001</v>
      </c>
      <c r="DU19" s="80">
        <v>32.968000000000004</v>
      </c>
      <c r="DV19" s="80">
        <v>50.021999999999998</v>
      </c>
      <c r="DW19" s="80">
        <v>0</v>
      </c>
      <c r="DX19" s="80">
        <v>472.16</v>
      </c>
      <c r="DY19" s="80">
        <v>0</v>
      </c>
      <c r="DZ19" s="80">
        <v>675.03</v>
      </c>
      <c r="EA19" s="80">
        <v>0</v>
      </c>
      <c r="EB19" s="80">
        <v>61.024999999999999</v>
      </c>
      <c r="EC19" s="80">
        <v>21.358000000000001</v>
      </c>
      <c r="ED19" s="80">
        <v>0</v>
      </c>
      <c r="EE19" s="80">
        <v>65.682000000000002</v>
      </c>
      <c r="EF19" s="80">
        <v>498.4</v>
      </c>
      <c r="EG19" s="80">
        <v>0</v>
      </c>
      <c r="EH19" s="80">
        <v>0</v>
      </c>
      <c r="EI19" s="80">
        <v>78.491</v>
      </c>
      <c r="EJ19" s="80">
        <v>0</v>
      </c>
      <c r="EK19" s="80">
        <v>0</v>
      </c>
      <c r="EL19" s="80">
        <v>212.983</v>
      </c>
      <c r="EM19" s="80">
        <v>89.686000000000007</v>
      </c>
      <c r="EN19" s="80">
        <v>0</v>
      </c>
      <c r="EO19" s="80">
        <v>0</v>
      </c>
      <c r="EP19" s="80">
        <v>0</v>
      </c>
      <c r="EQ19" s="80">
        <v>0</v>
      </c>
      <c r="ER19" s="80">
        <v>0</v>
      </c>
      <c r="ES19" s="80">
        <v>0</v>
      </c>
      <c r="ET19" s="80">
        <v>6.008</v>
      </c>
      <c r="EU19" s="80">
        <v>0</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23.265000000000001</v>
      </c>
      <c r="FO19" s="80">
        <v>0</v>
      </c>
      <c r="FP19" s="80">
        <v>0</v>
      </c>
      <c r="FQ19" s="80">
        <v>0</v>
      </c>
      <c r="FR19" s="80">
        <v>0</v>
      </c>
      <c r="FS19" s="80">
        <v>0</v>
      </c>
      <c r="FT19" s="80">
        <v>0</v>
      </c>
      <c r="FU19" s="80">
        <v>0</v>
      </c>
      <c r="FV19" s="80">
        <v>0</v>
      </c>
      <c r="FW19" s="80">
        <v>0</v>
      </c>
      <c r="FX19" s="80">
        <v>0</v>
      </c>
      <c r="FY19" s="80">
        <v>0</v>
      </c>
      <c r="FZ19" s="80">
        <v>0</v>
      </c>
      <c r="GA19" s="80">
        <v>0</v>
      </c>
      <c r="GB19" s="80">
        <v>0</v>
      </c>
      <c r="GC19" s="80">
        <v>0</v>
      </c>
      <c r="GD19" s="80">
        <v>0</v>
      </c>
      <c r="GE19" s="80">
        <v>0</v>
      </c>
      <c r="GF19" s="80">
        <v>0</v>
      </c>
      <c r="GG19" s="80">
        <v>14.352</v>
      </c>
      <c r="GH19" s="80">
        <v>0</v>
      </c>
      <c r="GI19" s="80">
        <v>0</v>
      </c>
      <c r="GJ19" s="80">
        <v>4.3330000000000002</v>
      </c>
      <c r="GK19" s="80">
        <v>0</v>
      </c>
      <c r="GL19" s="80">
        <v>0</v>
      </c>
      <c r="GM19" s="80">
        <v>44.176000000000002</v>
      </c>
      <c r="GN19" s="80">
        <v>0</v>
      </c>
      <c r="GO19" s="80">
        <v>30.173999999999999</v>
      </c>
      <c r="GP19" s="80">
        <v>0</v>
      </c>
      <c r="GQ19" s="80">
        <v>0</v>
      </c>
      <c r="GR19" s="80">
        <v>0</v>
      </c>
      <c r="GS19" s="80">
        <v>0</v>
      </c>
      <c r="GT19" s="80">
        <v>60.29</v>
      </c>
      <c r="GU19" s="80">
        <v>0</v>
      </c>
      <c r="GV19" s="80">
        <v>0</v>
      </c>
      <c r="GW19" s="80">
        <v>0</v>
      </c>
      <c r="GX19" s="80">
        <v>0</v>
      </c>
      <c r="GY19" s="80">
        <v>0</v>
      </c>
      <c r="GZ19" s="80">
        <v>0</v>
      </c>
      <c r="HA19" s="80">
        <v>0</v>
      </c>
      <c r="HB19" s="80">
        <v>0</v>
      </c>
      <c r="HC19" s="80">
        <v>5.4630000000000001</v>
      </c>
      <c r="HD19" s="80">
        <v>0</v>
      </c>
      <c r="HE19" s="80">
        <v>0</v>
      </c>
      <c r="HF19" s="80">
        <v>1002.171</v>
      </c>
      <c r="HG19" s="80">
        <v>0</v>
      </c>
      <c r="HH19" s="80">
        <v>0</v>
      </c>
      <c r="HI19" s="80">
        <v>0</v>
      </c>
      <c r="HJ19" s="80">
        <v>0</v>
      </c>
      <c r="HK19" s="80">
        <v>2325.5880000000002</v>
      </c>
      <c r="HL19" s="80">
        <v>6.008</v>
      </c>
      <c r="HM19" s="80">
        <v>0</v>
      </c>
      <c r="HN19" s="80">
        <v>0</v>
      </c>
      <c r="HO19" s="80">
        <v>23.265000000000001</v>
      </c>
      <c r="HP19" s="80">
        <v>0</v>
      </c>
      <c r="HQ19" s="80">
        <v>0</v>
      </c>
      <c r="HR19" s="80">
        <v>0</v>
      </c>
      <c r="HS19" s="80">
        <v>14.352</v>
      </c>
      <c r="HT19" s="80">
        <v>4.3330000000000002</v>
      </c>
      <c r="HU19" s="80">
        <v>44.176000000000002</v>
      </c>
      <c r="HV19" s="80">
        <v>30.173999999999999</v>
      </c>
      <c r="HW19" s="80">
        <v>0</v>
      </c>
      <c r="HX19" s="80">
        <v>60.29</v>
      </c>
      <c r="HY19" s="80">
        <v>5.4630000000000001</v>
      </c>
      <c r="HZ19" s="80">
        <v>0</v>
      </c>
      <c r="IA19" s="80">
        <v>1002.171</v>
      </c>
      <c r="IB19" s="80">
        <v>0</v>
      </c>
      <c r="IC19" s="80">
        <v>0</v>
      </c>
      <c r="ID19" s="80">
        <v>0</v>
      </c>
      <c r="IE19" s="80">
        <v>0</v>
      </c>
      <c r="IF19" s="80">
        <v>2325.5880000000002</v>
      </c>
      <c r="IG19" s="80">
        <v>1008.179</v>
      </c>
      <c r="IH19" s="80">
        <v>0</v>
      </c>
      <c r="II19" s="80">
        <v>0</v>
      </c>
      <c r="IJ19" s="80">
        <v>23.265000000000001</v>
      </c>
      <c r="IK19" s="80">
        <v>0</v>
      </c>
      <c r="IL19" s="80">
        <v>0</v>
      </c>
      <c r="IM19" s="80">
        <v>0</v>
      </c>
      <c r="IN19" s="80">
        <v>14.352</v>
      </c>
      <c r="IO19" s="80">
        <v>4.3330000000000002</v>
      </c>
      <c r="IP19" s="80">
        <v>44.176000000000002</v>
      </c>
      <c r="IQ19" s="80">
        <v>30.173999999999999</v>
      </c>
      <c r="IR19" s="80">
        <v>0</v>
      </c>
      <c r="IS19" s="80">
        <v>60.29</v>
      </c>
      <c r="IT19" s="80">
        <v>5.4630000000000001</v>
      </c>
      <c r="IU19" s="80">
        <v>0</v>
      </c>
      <c r="IV19" s="81">
        <v>0</v>
      </c>
      <c r="IW19" s="78">
        <v>0</v>
      </c>
      <c r="IX19" s="78">
        <v>0</v>
      </c>
      <c r="IY19" s="78">
        <v>0</v>
      </c>
      <c r="IZ19" s="78">
        <v>0</v>
      </c>
      <c r="JA19" s="78">
        <v>0</v>
      </c>
      <c r="JB19" s="78">
        <v>0</v>
      </c>
      <c r="JC19" s="78">
        <v>0</v>
      </c>
      <c r="JD19" s="78">
        <v>0</v>
      </c>
      <c r="JE19" s="78">
        <v>4</v>
      </c>
      <c r="JF19" s="78">
        <v>2</v>
      </c>
      <c r="JG19" s="78">
        <v>2</v>
      </c>
      <c r="JH19" s="78">
        <v>2</v>
      </c>
      <c r="JI19" s="78">
        <v>0</v>
      </c>
      <c r="JJ19" s="78">
        <v>10</v>
      </c>
      <c r="JK19" s="78">
        <v>0</v>
      </c>
      <c r="JL19" s="78">
        <v>20</v>
      </c>
      <c r="JM19" s="78">
        <v>0</v>
      </c>
      <c r="JN19" s="78">
        <v>6</v>
      </c>
      <c r="JO19" s="78">
        <v>3</v>
      </c>
      <c r="JP19" s="78">
        <v>0</v>
      </c>
      <c r="JQ19" s="78">
        <v>2</v>
      </c>
      <c r="JR19" s="78">
        <v>2</v>
      </c>
      <c r="JS19" s="78">
        <v>0</v>
      </c>
      <c r="JT19" s="78">
        <v>0</v>
      </c>
      <c r="JU19" s="78">
        <v>2</v>
      </c>
      <c r="JV19" s="78">
        <v>0</v>
      </c>
      <c r="JW19" s="78">
        <v>0</v>
      </c>
      <c r="JX19" s="78">
        <v>3</v>
      </c>
      <c r="JY19" s="78">
        <v>2</v>
      </c>
      <c r="JZ19" s="78">
        <v>0</v>
      </c>
      <c r="KA19" s="78">
        <v>0</v>
      </c>
      <c r="KB19" s="78">
        <v>0</v>
      </c>
      <c r="KC19" s="78">
        <v>3</v>
      </c>
      <c r="KD19" s="78">
        <v>0</v>
      </c>
      <c r="KE19" s="78">
        <v>0</v>
      </c>
      <c r="KF19" s="78">
        <v>1</v>
      </c>
      <c r="KG19" s="78">
        <v>0</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4</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2</v>
      </c>
      <c r="LT19" s="78">
        <v>0</v>
      </c>
      <c r="LU19" s="78">
        <v>0</v>
      </c>
      <c r="LV19" s="78">
        <v>1</v>
      </c>
      <c r="LW19" s="78">
        <v>0</v>
      </c>
      <c r="LX19" s="78">
        <v>0</v>
      </c>
      <c r="LY19" s="78">
        <v>3</v>
      </c>
      <c r="LZ19" s="78">
        <v>0</v>
      </c>
      <c r="MA19" s="78">
        <v>4</v>
      </c>
      <c r="MB19" s="78">
        <v>0</v>
      </c>
      <c r="MC19" s="78">
        <v>0</v>
      </c>
      <c r="MD19" s="78">
        <v>0</v>
      </c>
      <c r="ME19" s="78">
        <v>0</v>
      </c>
      <c r="MF19" s="78">
        <v>4</v>
      </c>
      <c r="MG19" s="78">
        <v>0</v>
      </c>
      <c r="MH19" s="78">
        <v>0</v>
      </c>
      <c r="MI19" s="78">
        <v>0</v>
      </c>
      <c r="MJ19" s="78">
        <v>0</v>
      </c>
      <c r="MK19" s="78">
        <v>0</v>
      </c>
      <c r="ML19" s="78">
        <v>0</v>
      </c>
      <c r="MM19" s="78">
        <v>0</v>
      </c>
      <c r="MN19" s="78">
        <v>0</v>
      </c>
      <c r="MO19" s="78">
        <v>1</v>
      </c>
      <c r="MP19" s="78">
        <v>0</v>
      </c>
      <c r="MQ19" s="78">
        <v>0</v>
      </c>
      <c r="MR19" s="78">
        <v>0</v>
      </c>
      <c r="MS19" s="78">
        <v>0</v>
      </c>
      <c r="MT19" s="78">
        <v>3</v>
      </c>
      <c r="MU19" s="78">
        <v>0</v>
      </c>
      <c r="MV19" s="78">
        <v>0</v>
      </c>
      <c r="MW19" s="78">
        <v>0</v>
      </c>
      <c r="MX19" s="78">
        <v>0</v>
      </c>
      <c r="MY19" s="78">
        <v>0</v>
      </c>
      <c r="MZ19" s="78">
        <v>0</v>
      </c>
      <c r="NA19" s="78">
        <v>0</v>
      </c>
      <c r="NB19" s="78">
        <v>0</v>
      </c>
      <c r="NC19" s="78">
        <v>0</v>
      </c>
      <c r="ND19" s="78">
        <v>0</v>
      </c>
      <c r="NE19" s="78">
        <v>0</v>
      </c>
      <c r="NF19" s="78">
        <v>4</v>
      </c>
      <c r="NG19" s="78">
        <v>2</v>
      </c>
      <c r="NH19" s="78">
        <v>2</v>
      </c>
      <c r="NI19" s="78">
        <v>2</v>
      </c>
      <c r="NJ19" s="78">
        <v>0</v>
      </c>
      <c r="NK19" s="78">
        <v>10</v>
      </c>
      <c r="NL19" s="78">
        <v>0</v>
      </c>
      <c r="NM19" s="78">
        <v>20</v>
      </c>
      <c r="NN19" s="78">
        <v>0</v>
      </c>
      <c r="NO19" s="78">
        <v>6</v>
      </c>
      <c r="NP19" s="78">
        <v>3</v>
      </c>
      <c r="NQ19" s="78">
        <v>0</v>
      </c>
      <c r="NR19" s="78">
        <v>2</v>
      </c>
      <c r="NS19" s="78">
        <v>2</v>
      </c>
      <c r="NT19" s="78">
        <v>0</v>
      </c>
      <c r="NU19" s="78">
        <v>0</v>
      </c>
      <c r="NV19" s="78">
        <v>2</v>
      </c>
      <c r="NW19" s="78">
        <v>0</v>
      </c>
      <c r="NX19" s="78">
        <v>0</v>
      </c>
      <c r="NY19" s="78">
        <v>3</v>
      </c>
      <c r="NZ19" s="78">
        <v>2</v>
      </c>
      <c r="OA19" s="78">
        <v>0</v>
      </c>
      <c r="OB19" s="78">
        <v>0</v>
      </c>
      <c r="OC19" s="78">
        <v>0</v>
      </c>
      <c r="OD19" s="78">
        <v>0</v>
      </c>
      <c r="OE19" s="78">
        <v>0</v>
      </c>
      <c r="OF19" s="78">
        <v>0</v>
      </c>
      <c r="OG19" s="78">
        <v>1</v>
      </c>
      <c r="OH19" s="78">
        <v>0</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4</v>
      </c>
      <c r="PB19" s="78">
        <v>0</v>
      </c>
      <c r="PC19" s="78">
        <v>0</v>
      </c>
      <c r="PD19" s="78">
        <v>0</v>
      </c>
      <c r="PE19" s="78">
        <v>0</v>
      </c>
      <c r="PF19" s="78">
        <v>0</v>
      </c>
      <c r="PG19" s="78">
        <v>0</v>
      </c>
      <c r="PH19" s="78">
        <v>0</v>
      </c>
      <c r="PI19" s="78">
        <v>0</v>
      </c>
      <c r="PJ19" s="78">
        <v>0</v>
      </c>
      <c r="PK19" s="78">
        <v>0</v>
      </c>
      <c r="PL19" s="78">
        <v>0</v>
      </c>
      <c r="PM19" s="78">
        <v>0</v>
      </c>
      <c r="PN19" s="78">
        <v>0</v>
      </c>
      <c r="PO19" s="78">
        <v>0</v>
      </c>
      <c r="PP19" s="78">
        <v>0</v>
      </c>
      <c r="PQ19" s="78">
        <v>0</v>
      </c>
      <c r="PR19" s="78">
        <v>0</v>
      </c>
      <c r="PS19" s="78">
        <v>0</v>
      </c>
      <c r="PT19" s="78">
        <v>2</v>
      </c>
      <c r="PU19" s="78">
        <v>0</v>
      </c>
      <c r="PV19" s="78">
        <v>0</v>
      </c>
      <c r="PW19" s="78">
        <v>1</v>
      </c>
      <c r="PX19" s="78">
        <v>0</v>
      </c>
      <c r="PY19" s="78">
        <v>0</v>
      </c>
      <c r="PZ19" s="78">
        <v>3</v>
      </c>
      <c r="QA19" s="78">
        <v>0</v>
      </c>
      <c r="QB19" s="78">
        <v>4</v>
      </c>
      <c r="QC19" s="78">
        <v>0</v>
      </c>
      <c r="QD19" s="78">
        <v>0</v>
      </c>
      <c r="QE19" s="78">
        <v>0</v>
      </c>
      <c r="QF19" s="78">
        <v>0</v>
      </c>
      <c r="QG19" s="78">
        <v>4</v>
      </c>
      <c r="QH19" s="78">
        <v>0</v>
      </c>
      <c r="QI19" s="78">
        <v>0</v>
      </c>
      <c r="QJ19" s="78">
        <v>0</v>
      </c>
      <c r="QK19" s="78">
        <v>0</v>
      </c>
      <c r="QL19" s="78">
        <v>0</v>
      </c>
      <c r="QM19" s="78">
        <v>0</v>
      </c>
      <c r="QN19" s="78">
        <v>0</v>
      </c>
      <c r="QO19" s="78">
        <v>0</v>
      </c>
      <c r="QP19" s="78">
        <v>1</v>
      </c>
      <c r="QQ19" s="78">
        <v>0</v>
      </c>
      <c r="QR19" s="78">
        <v>0</v>
      </c>
      <c r="QS19" s="78">
        <v>3</v>
      </c>
      <c r="QT19" s="78">
        <v>0</v>
      </c>
      <c r="QU19" s="78">
        <v>0</v>
      </c>
      <c r="QV19" s="78">
        <v>0</v>
      </c>
      <c r="QW19" s="78">
        <v>0</v>
      </c>
      <c r="QX19" s="78">
        <v>60</v>
      </c>
      <c r="QY19" s="78">
        <v>1</v>
      </c>
      <c r="QZ19" s="78">
        <v>0</v>
      </c>
      <c r="RA19" s="78">
        <v>0</v>
      </c>
      <c r="RB19" s="78">
        <v>4</v>
      </c>
      <c r="RC19" s="78">
        <v>0</v>
      </c>
      <c r="RD19" s="78">
        <v>0</v>
      </c>
      <c r="RE19" s="78">
        <v>0</v>
      </c>
      <c r="RF19" s="78">
        <v>2</v>
      </c>
      <c r="RG19" s="78">
        <v>1</v>
      </c>
      <c r="RH19" s="78">
        <v>3</v>
      </c>
      <c r="RI19" s="78">
        <v>4</v>
      </c>
      <c r="RJ19" s="78">
        <v>0</v>
      </c>
      <c r="RK19" s="78">
        <v>4</v>
      </c>
      <c r="RL19" s="78">
        <v>1</v>
      </c>
      <c r="RM19" s="78">
        <v>0</v>
      </c>
      <c r="RN19" s="78">
        <v>3</v>
      </c>
      <c r="RO19" s="78">
        <v>0</v>
      </c>
      <c r="RP19" s="78">
        <v>0</v>
      </c>
      <c r="RQ19" s="78">
        <v>0</v>
      </c>
      <c r="RR19" s="78">
        <v>0</v>
      </c>
      <c r="RS19" s="78">
        <v>60</v>
      </c>
      <c r="RT19" s="78">
        <v>4</v>
      </c>
      <c r="RU19" s="78">
        <v>0</v>
      </c>
      <c r="RV19" s="78">
        <v>0</v>
      </c>
      <c r="RW19" s="78">
        <v>4</v>
      </c>
      <c r="RX19" s="78">
        <v>0</v>
      </c>
      <c r="RY19" s="78">
        <v>0</v>
      </c>
      <c r="RZ19" s="78">
        <v>0</v>
      </c>
      <c r="SA19" s="78">
        <v>2</v>
      </c>
      <c r="SB19" s="78">
        <v>1</v>
      </c>
      <c r="SC19" s="78">
        <v>3</v>
      </c>
      <c r="SD19" s="78">
        <v>4</v>
      </c>
      <c r="SE19" s="78">
        <v>0</v>
      </c>
      <c r="SF19" s="78">
        <v>4</v>
      </c>
      <c r="SG19" s="78">
        <v>1</v>
      </c>
      <c r="SH19" s="78">
        <v>0</v>
      </c>
    </row>
    <row r="20" spans="1:502">
      <c r="A20" s="17" t="s">
        <v>2308</v>
      </c>
      <c r="B20" s="77">
        <v>12</v>
      </c>
      <c r="C20" s="77">
        <v>12</v>
      </c>
      <c r="D20" s="77">
        <v>1</v>
      </c>
      <c r="E20" s="77">
        <v>2015</v>
      </c>
      <c r="F20" s="77" t="s">
        <v>183</v>
      </c>
      <c r="G20" s="1017" t="s">
        <v>1627</v>
      </c>
      <c r="H20" s="77" t="s">
        <v>1628</v>
      </c>
      <c r="I20" s="1018"/>
      <c r="J20" s="80">
        <v>0</v>
      </c>
      <c r="K20" s="80">
        <v>0</v>
      </c>
      <c r="L20" s="80">
        <v>0</v>
      </c>
      <c r="M20" s="80">
        <v>0</v>
      </c>
      <c r="N20" s="80">
        <v>0</v>
      </c>
      <c r="O20" s="80">
        <v>0</v>
      </c>
      <c r="P20" s="80">
        <v>0</v>
      </c>
      <c r="Q20" s="80">
        <v>0</v>
      </c>
      <c r="R20" s="80">
        <v>44.372999999999998</v>
      </c>
      <c r="S20" s="80">
        <v>18.658000000000001</v>
      </c>
      <c r="T20" s="80">
        <v>32.649000000000001</v>
      </c>
      <c r="U20" s="80">
        <v>46.573</v>
      </c>
      <c r="V20" s="80">
        <v>0</v>
      </c>
      <c r="W20" s="80">
        <v>462.88499999999999</v>
      </c>
      <c r="X20" s="80">
        <v>0</v>
      </c>
      <c r="Y20" s="80">
        <v>656.98400000000004</v>
      </c>
      <c r="Z20" s="80">
        <v>0</v>
      </c>
      <c r="AA20" s="80">
        <v>59.683</v>
      </c>
      <c r="AB20" s="80">
        <v>20.265999999999998</v>
      </c>
      <c r="AC20" s="80">
        <v>0</v>
      </c>
      <c r="AD20" s="80">
        <v>66.456999999999994</v>
      </c>
      <c r="AE20" s="80">
        <v>451.48099999999999</v>
      </c>
      <c r="AF20" s="80">
        <v>0</v>
      </c>
      <c r="AG20" s="80">
        <v>0</v>
      </c>
      <c r="AH20" s="80">
        <v>70.468999999999994</v>
      </c>
      <c r="AI20" s="80">
        <v>0</v>
      </c>
      <c r="AJ20" s="80">
        <v>0</v>
      </c>
      <c r="AK20" s="80">
        <v>231.03800000000001</v>
      </c>
      <c r="AL20" s="80">
        <v>85.783000000000001</v>
      </c>
      <c r="AM20" s="80">
        <v>0</v>
      </c>
      <c r="AN20" s="80">
        <v>0</v>
      </c>
      <c r="AO20" s="80">
        <v>0</v>
      </c>
      <c r="AP20" s="80">
        <v>977.93</v>
      </c>
      <c r="AQ20" s="80">
        <v>0</v>
      </c>
      <c r="AR20" s="80">
        <v>0</v>
      </c>
      <c r="AS20" s="80">
        <v>5.2949999999999999</v>
      </c>
      <c r="AT20" s="80">
        <v>0</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22.837</v>
      </c>
      <c r="BN20" s="80">
        <v>0</v>
      </c>
      <c r="BO20" s="80">
        <v>0</v>
      </c>
      <c r="BP20" s="80">
        <v>0</v>
      </c>
      <c r="BQ20" s="80">
        <v>0</v>
      </c>
      <c r="BR20" s="80">
        <v>0</v>
      </c>
      <c r="BS20" s="80">
        <v>0</v>
      </c>
      <c r="BT20" s="80">
        <v>0</v>
      </c>
      <c r="BU20" s="80">
        <v>0</v>
      </c>
      <c r="BV20" s="80">
        <v>0</v>
      </c>
      <c r="BW20" s="80">
        <v>0</v>
      </c>
      <c r="BX20" s="80">
        <v>0</v>
      </c>
      <c r="BY20" s="80">
        <v>0</v>
      </c>
      <c r="BZ20" s="80">
        <v>0</v>
      </c>
      <c r="CA20" s="80">
        <v>0</v>
      </c>
      <c r="CB20" s="80">
        <v>0</v>
      </c>
      <c r="CC20" s="80">
        <v>0</v>
      </c>
      <c r="CD20" s="80">
        <v>0</v>
      </c>
      <c r="CE20" s="80">
        <v>0</v>
      </c>
      <c r="CF20" s="80">
        <v>13.747</v>
      </c>
      <c r="CG20" s="80">
        <v>0</v>
      </c>
      <c r="CH20" s="80">
        <v>0</v>
      </c>
      <c r="CI20" s="80">
        <v>4.63</v>
      </c>
      <c r="CJ20" s="80">
        <v>0</v>
      </c>
      <c r="CK20" s="80">
        <v>0</v>
      </c>
      <c r="CL20" s="80">
        <v>42.984999999999999</v>
      </c>
      <c r="CM20" s="80">
        <v>0</v>
      </c>
      <c r="CN20" s="80">
        <v>29.135999999999999</v>
      </c>
      <c r="CO20" s="80">
        <v>0</v>
      </c>
      <c r="CP20" s="80">
        <v>0</v>
      </c>
      <c r="CQ20" s="80">
        <v>0</v>
      </c>
      <c r="CR20" s="80">
        <v>0</v>
      </c>
      <c r="CS20" s="80">
        <v>59.41</v>
      </c>
      <c r="CT20" s="80">
        <v>0</v>
      </c>
      <c r="CU20" s="80">
        <v>0</v>
      </c>
      <c r="CV20" s="80">
        <v>0</v>
      </c>
      <c r="CW20" s="80">
        <v>0</v>
      </c>
      <c r="CX20" s="80">
        <v>0</v>
      </c>
      <c r="CY20" s="80">
        <v>0</v>
      </c>
      <c r="CZ20" s="80">
        <v>0</v>
      </c>
      <c r="DA20" s="80">
        <v>0</v>
      </c>
      <c r="DB20" s="80">
        <v>4.2080000000000002</v>
      </c>
      <c r="DC20" s="80">
        <v>0</v>
      </c>
      <c r="DD20" s="80">
        <v>0</v>
      </c>
      <c r="DE20" s="80">
        <v>0</v>
      </c>
      <c r="DF20" s="80">
        <v>0</v>
      </c>
      <c r="DG20" s="80">
        <v>977.93</v>
      </c>
      <c r="DH20" s="80">
        <v>0</v>
      </c>
      <c r="DI20" s="80">
        <v>0</v>
      </c>
      <c r="DJ20" s="80">
        <v>0</v>
      </c>
      <c r="DK20" s="80">
        <v>0</v>
      </c>
      <c r="DL20" s="80">
        <v>0</v>
      </c>
      <c r="DM20" s="80">
        <v>0</v>
      </c>
      <c r="DN20" s="80">
        <v>0</v>
      </c>
      <c r="DO20" s="80">
        <v>0</v>
      </c>
      <c r="DP20" s="80">
        <v>0</v>
      </c>
      <c r="DQ20" s="80">
        <v>0</v>
      </c>
      <c r="DR20" s="80">
        <v>0</v>
      </c>
      <c r="DS20" s="80">
        <v>44.372999999999998</v>
      </c>
      <c r="DT20" s="80">
        <v>18.658000000000001</v>
      </c>
      <c r="DU20" s="80">
        <v>32.649000000000001</v>
      </c>
      <c r="DV20" s="80">
        <v>46.573</v>
      </c>
      <c r="DW20" s="80">
        <v>0</v>
      </c>
      <c r="DX20" s="80">
        <v>462.88499999999999</v>
      </c>
      <c r="DY20" s="80">
        <v>0</v>
      </c>
      <c r="DZ20" s="80">
        <v>656.98400000000004</v>
      </c>
      <c r="EA20" s="80">
        <v>0</v>
      </c>
      <c r="EB20" s="80">
        <v>59.683</v>
      </c>
      <c r="EC20" s="80">
        <v>20.265999999999998</v>
      </c>
      <c r="ED20" s="80">
        <v>0</v>
      </c>
      <c r="EE20" s="80">
        <v>66.456999999999994</v>
      </c>
      <c r="EF20" s="80">
        <v>451.48099999999999</v>
      </c>
      <c r="EG20" s="80">
        <v>0</v>
      </c>
      <c r="EH20" s="80">
        <v>0</v>
      </c>
      <c r="EI20" s="80">
        <v>70.468999999999994</v>
      </c>
      <c r="EJ20" s="80">
        <v>0</v>
      </c>
      <c r="EK20" s="80">
        <v>0</v>
      </c>
      <c r="EL20" s="80">
        <v>231.03800000000001</v>
      </c>
      <c r="EM20" s="80">
        <v>85.783000000000001</v>
      </c>
      <c r="EN20" s="80">
        <v>0</v>
      </c>
      <c r="EO20" s="80">
        <v>0</v>
      </c>
      <c r="EP20" s="80">
        <v>0</v>
      </c>
      <c r="EQ20" s="80">
        <v>0</v>
      </c>
      <c r="ER20" s="80">
        <v>0</v>
      </c>
      <c r="ES20" s="80">
        <v>0</v>
      </c>
      <c r="ET20" s="80">
        <v>5.2949999999999999</v>
      </c>
      <c r="EU20" s="80">
        <v>0</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22.837</v>
      </c>
      <c r="FO20" s="80">
        <v>0</v>
      </c>
      <c r="FP20" s="80">
        <v>0</v>
      </c>
      <c r="FQ20" s="80">
        <v>0</v>
      </c>
      <c r="FR20" s="80">
        <v>0</v>
      </c>
      <c r="FS20" s="80">
        <v>0</v>
      </c>
      <c r="FT20" s="80">
        <v>0</v>
      </c>
      <c r="FU20" s="80">
        <v>0</v>
      </c>
      <c r="FV20" s="80">
        <v>0</v>
      </c>
      <c r="FW20" s="80">
        <v>0</v>
      </c>
      <c r="FX20" s="80">
        <v>0</v>
      </c>
      <c r="FY20" s="80">
        <v>0</v>
      </c>
      <c r="FZ20" s="80">
        <v>0</v>
      </c>
      <c r="GA20" s="80">
        <v>0</v>
      </c>
      <c r="GB20" s="80">
        <v>0</v>
      </c>
      <c r="GC20" s="80">
        <v>0</v>
      </c>
      <c r="GD20" s="80">
        <v>0</v>
      </c>
      <c r="GE20" s="80">
        <v>0</v>
      </c>
      <c r="GF20" s="80">
        <v>0</v>
      </c>
      <c r="GG20" s="80">
        <v>13.747</v>
      </c>
      <c r="GH20" s="80">
        <v>0</v>
      </c>
      <c r="GI20" s="80">
        <v>0</v>
      </c>
      <c r="GJ20" s="80">
        <v>4.63</v>
      </c>
      <c r="GK20" s="80">
        <v>0</v>
      </c>
      <c r="GL20" s="80">
        <v>0</v>
      </c>
      <c r="GM20" s="80">
        <v>42.984999999999999</v>
      </c>
      <c r="GN20" s="80">
        <v>0</v>
      </c>
      <c r="GO20" s="80">
        <v>29.135999999999999</v>
      </c>
      <c r="GP20" s="80">
        <v>0</v>
      </c>
      <c r="GQ20" s="80">
        <v>0</v>
      </c>
      <c r="GR20" s="80">
        <v>0</v>
      </c>
      <c r="GS20" s="80">
        <v>0</v>
      </c>
      <c r="GT20" s="80">
        <v>59.41</v>
      </c>
      <c r="GU20" s="80">
        <v>0</v>
      </c>
      <c r="GV20" s="80">
        <v>0</v>
      </c>
      <c r="GW20" s="80">
        <v>0</v>
      </c>
      <c r="GX20" s="80">
        <v>0</v>
      </c>
      <c r="GY20" s="80">
        <v>0</v>
      </c>
      <c r="GZ20" s="80">
        <v>0</v>
      </c>
      <c r="HA20" s="80">
        <v>0</v>
      </c>
      <c r="HB20" s="80">
        <v>0</v>
      </c>
      <c r="HC20" s="80">
        <v>4.2080000000000002</v>
      </c>
      <c r="HD20" s="80">
        <v>0</v>
      </c>
      <c r="HE20" s="80">
        <v>0</v>
      </c>
      <c r="HF20" s="80">
        <v>977.93</v>
      </c>
      <c r="HG20" s="80">
        <v>0</v>
      </c>
      <c r="HH20" s="80">
        <v>0</v>
      </c>
      <c r="HI20" s="80">
        <v>0</v>
      </c>
      <c r="HJ20" s="80">
        <v>0</v>
      </c>
      <c r="HK20" s="80">
        <v>2247.299</v>
      </c>
      <c r="HL20" s="80">
        <v>5.2949999999999999</v>
      </c>
      <c r="HM20" s="80">
        <v>0</v>
      </c>
      <c r="HN20" s="80">
        <v>0</v>
      </c>
      <c r="HO20" s="80">
        <v>22.837</v>
      </c>
      <c r="HP20" s="80">
        <v>0</v>
      </c>
      <c r="HQ20" s="80">
        <v>0</v>
      </c>
      <c r="HR20" s="80">
        <v>0</v>
      </c>
      <c r="HS20" s="80">
        <v>13.747</v>
      </c>
      <c r="HT20" s="80">
        <v>4.63</v>
      </c>
      <c r="HU20" s="80">
        <v>42.984999999999999</v>
      </c>
      <c r="HV20" s="80">
        <v>29.135999999999999</v>
      </c>
      <c r="HW20" s="80">
        <v>0</v>
      </c>
      <c r="HX20" s="80">
        <v>59.41</v>
      </c>
      <c r="HY20" s="80">
        <v>4.2080000000000002</v>
      </c>
      <c r="HZ20" s="80">
        <v>0</v>
      </c>
      <c r="IA20" s="80">
        <v>977.93</v>
      </c>
      <c r="IB20" s="80">
        <v>0</v>
      </c>
      <c r="IC20" s="80">
        <v>0</v>
      </c>
      <c r="ID20" s="80">
        <v>0</v>
      </c>
      <c r="IE20" s="80">
        <v>0</v>
      </c>
      <c r="IF20" s="80">
        <v>2247.299</v>
      </c>
      <c r="IG20" s="80">
        <v>983.22500000000002</v>
      </c>
      <c r="IH20" s="80">
        <v>0</v>
      </c>
      <c r="II20" s="80">
        <v>0</v>
      </c>
      <c r="IJ20" s="80">
        <v>22.837</v>
      </c>
      <c r="IK20" s="80">
        <v>0</v>
      </c>
      <c r="IL20" s="80">
        <v>0</v>
      </c>
      <c r="IM20" s="80">
        <v>0</v>
      </c>
      <c r="IN20" s="80">
        <v>13.747</v>
      </c>
      <c r="IO20" s="80">
        <v>4.63</v>
      </c>
      <c r="IP20" s="80">
        <v>42.984999999999999</v>
      </c>
      <c r="IQ20" s="80">
        <v>29.135999999999999</v>
      </c>
      <c r="IR20" s="80">
        <v>0</v>
      </c>
      <c r="IS20" s="80">
        <v>59.41</v>
      </c>
      <c r="IT20" s="80">
        <v>4.2080000000000002</v>
      </c>
      <c r="IU20" s="80">
        <v>0</v>
      </c>
      <c r="IV20" s="81">
        <v>0</v>
      </c>
      <c r="IW20" s="78">
        <v>0</v>
      </c>
      <c r="IX20" s="78">
        <v>0</v>
      </c>
      <c r="IY20" s="78">
        <v>0</v>
      </c>
      <c r="IZ20" s="78">
        <v>0</v>
      </c>
      <c r="JA20" s="78">
        <v>0</v>
      </c>
      <c r="JB20" s="78">
        <v>0</v>
      </c>
      <c r="JC20" s="78">
        <v>0</v>
      </c>
      <c r="JD20" s="78">
        <v>0</v>
      </c>
      <c r="JE20" s="78">
        <v>4</v>
      </c>
      <c r="JF20" s="78">
        <v>2</v>
      </c>
      <c r="JG20" s="78">
        <v>2</v>
      </c>
      <c r="JH20" s="78">
        <v>2</v>
      </c>
      <c r="JI20" s="78">
        <v>0</v>
      </c>
      <c r="JJ20" s="78">
        <v>10</v>
      </c>
      <c r="JK20" s="78">
        <v>0</v>
      </c>
      <c r="JL20" s="78">
        <v>18</v>
      </c>
      <c r="JM20" s="78">
        <v>0</v>
      </c>
      <c r="JN20" s="78">
        <v>6</v>
      </c>
      <c r="JO20" s="78">
        <v>3</v>
      </c>
      <c r="JP20" s="78">
        <v>0</v>
      </c>
      <c r="JQ20" s="78">
        <v>2</v>
      </c>
      <c r="JR20" s="78">
        <v>2</v>
      </c>
      <c r="JS20" s="78">
        <v>0</v>
      </c>
      <c r="JT20" s="78">
        <v>0</v>
      </c>
      <c r="JU20" s="78">
        <v>2</v>
      </c>
      <c r="JV20" s="78">
        <v>0</v>
      </c>
      <c r="JW20" s="78">
        <v>0</v>
      </c>
      <c r="JX20" s="78">
        <v>3</v>
      </c>
      <c r="JY20" s="78">
        <v>2</v>
      </c>
      <c r="JZ20" s="78">
        <v>0</v>
      </c>
      <c r="KA20" s="78">
        <v>0</v>
      </c>
      <c r="KB20" s="78">
        <v>0</v>
      </c>
      <c r="KC20" s="78">
        <v>3</v>
      </c>
      <c r="KD20" s="78">
        <v>0</v>
      </c>
      <c r="KE20" s="78">
        <v>0</v>
      </c>
      <c r="KF20" s="78">
        <v>1</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4</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2</v>
      </c>
      <c r="LT20" s="78">
        <v>0</v>
      </c>
      <c r="LU20" s="78">
        <v>0</v>
      </c>
      <c r="LV20" s="78">
        <v>1</v>
      </c>
      <c r="LW20" s="78">
        <v>0</v>
      </c>
      <c r="LX20" s="78">
        <v>0</v>
      </c>
      <c r="LY20" s="78">
        <v>3</v>
      </c>
      <c r="LZ20" s="78">
        <v>0</v>
      </c>
      <c r="MA20" s="78">
        <v>4</v>
      </c>
      <c r="MB20" s="78">
        <v>0</v>
      </c>
      <c r="MC20" s="78">
        <v>0</v>
      </c>
      <c r="MD20" s="78">
        <v>0</v>
      </c>
      <c r="ME20" s="78">
        <v>0</v>
      </c>
      <c r="MF20" s="78">
        <v>4</v>
      </c>
      <c r="MG20" s="78">
        <v>0</v>
      </c>
      <c r="MH20" s="78">
        <v>0</v>
      </c>
      <c r="MI20" s="78">
        <v>0</v>
      </c>
      <c r="MJ20" s="78">
        <v>0</v>
      </c>
      <c r="MK20" s="78">
        <v>0</v>
      </c>
      <c r="ML20" s="78">
        <v>0</v>
      </c>
      <c r="MM20" s="78">
        <v>0</v>
      </c>
      <c r="MN20" s="78">
        <v>0</v>
      </c>
      <c r="MO20" s="78">
        <v>1</v>
      </c>
      <c r="MP20" s="78">
        <v>0</v>
      </c>
      <c r="MQ20" s="78">
        <v>0</v>
      </c>
      <c r="MR20" s="78">
        <v>0</v>
      </c>
      <c r="MS20" s="78">
        <v>0</v>
      </c>
      <c r="MT20" s="78">
        <v>3</v>
      </c>
      <c r="MU20" s="78">
        <v>0</v>
      </c>
      <c r="MV20" s="78">
        <v>0</v>
      </c>
      <c r="MW20" s="78">
        <v>0</v>
      </c>
      <c r="MX20" s="78">
        <v>0</v>
      </c>
      <c r="MY20" s="78">
        <v>0</v>
      </c>
      <c r="MZ20" s="78">
        <v>0</v>
      </c>
      <c r="NA20" s="78">
        <v>0</v>
      </c>
      <c r="NB20" s="78">
        <v>0</v>
      </c>
      <c r="NC20" s="78">
        <v>0</v>
      </c>
      <c r="ND20" s="78">
        <v>0</v>
      </c>
      <c r="NE20" s="78">
        <v>0</v>
      </c>
      <c r="NF20" s="78">
        <v>4</v>
      </c>
      <c r="NG20" s="78">
        <v>2</v>
      </c>
      <c r="NH20" s="78">
        <v>2</v>
      </c>
      <c r="NI20" s="78">
        <v>2</v>
      </c>
      <c r="NJ20" s="78">
        <v>0</v>
      </c>
      <c r="NK20" s="78">
        <v>10</v>
      </c>
      <c r="NL20" s="78">
        <v>0</v>
      </c>
      <c r="NM20" s="78">
        <v>18</v>
      </c>
      <c r="NN20" s="78">
        <v>0</v>
      </c>
      <c r="NO20" s="78">
        <v>6</v>
      </c>
      <c r="NP20" s="78">
        <v>3</v>
      </c>
      <c r="NQ20" s="78">
        <v>0</v>
      </c>
      <c r="NR20" s="78">
        <v>2</v>
      </c>
      <c r="NS20" s="78">
        <v>2</v>
      </c>
      <c r="NT20" s="78">
        <v>0</v>
      </c>
      <c r="NU20" s="78">
        <v>0</v>
      </c>
      <c r="NV20" s="78">
        <v>2</v>
      </c>
      <c r="NW20" s="78">
        <v>0</v>
      </c>
      <c r="NX20" s="78">
        <v>0</v>
      </c>
      <c r="NY20" s="78">
        <v>3</v>
      </c>
      <c r="NZ20" s="78">
        <v>2</v>
      </c>
      <c r="OA20" s="78">
        <v>0</v>
      </c>
      <c r="OB20" s="78">
        <v>0</v>
      </c>
      <c r="OC20" s="78">
        <v>0</v>
      </c>
      <c r="OD20" s="78">
        <v>0</v>
      </c>
      <c r="OE20" s="78">
        <v>0</v>
      </c>
      <c r="OF20" s="78">
        <v>0</v>
      </c>
      <c r="OG20" s="78">
        <v>1</v>
      </c>
      <c r="OH20" s="78">
        <v>0</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4</v>
      </c>
      <c r="PB20" s="78">
        <v>0</v>
      </c>
      <c r="PC20" s="78">
        <v>0</v>
      </c>
      <c r="PD20" s="78">
        <v>0</v>
      </c>
      <c r="PE20" s="78">
        <v>0</v>
      </c>
      <c r="PF20" s="78">
        <v>0</v>
      </c>
      <c r="PG20" s="78">
        <v>0</v>
      </c>
      <c r="PH20" s="78">
        <v>0</v>
      </c>
      <c r="PI20" s="78">
        <v>0</v>
      </c>
      <c r="PJ20" s="78">
        <v>0</v>
      </c>
      <c r="PK20" s="78">
        <v>0</v>
      </c>
      <c r="PL20" s="78">
        <v>0</v>
      </c>
      <c r="PM20" s="78">
        <v>0</v>
      </c>
      <c r="PN20" s="78">
        <v>0</v>
      </c>
      <c r="PO20" s="78">
        <v>0</v>
      </c>
      <c r="PP20" s="78">
        <v>0</v>
      </c>
      <c r="PQ20" s="78">
        <v>0</v>
      </c>
      <c r="PR20" s="78">
        <v>0</v>
      </c>
      <c r="PS20" s="78">
        <v>0</v>
      </c>
      <c r="PT20" s="78">
        <v>2</v>
      </c>
      <c r="PU20" s="78">
        <v>0</v>
      </c>
      <c r="PV20" s="78">
        <v>0</v>
      </c>
      <c r="PW20" s="78">
        <v>1</v>
      </c>
      <c r="PX20" s="78">
        <v>0</v>
      </c>
      <c r="PY20" s="78">
        <v>0</v>
      </c>
      <c r="PZ20" s="78">
        <v>3</v>
      </c>
      <c r="QA20" s="78">
        <v>0</v>
      </c>
      <c r="QB20" s="78">
        <v>4</v>
      </c>
      <c r="QC20" s="78">
        <v>0</v>
      </c>
      <c r="QD20" s="78">
        <v>0</v>
      </c>
      <c r="QE20" s="78">
        <v>0</v>
      </c>
      <c r="QF20" s="78">
        <v>0</v>
      </c>
      <c r="QG20" s="78">
        <v>4</v>
      </c>
      <c r="QH20" s="78">
        <v>0</v>
      </c>
      <c r="QI20" s="78">
        <v>0</v>
      </c>
      <c r="QJ20" s="78">
        <v>0</v>
      </c>
      <c r="QK20" s="78">
        <v>0</v>
      </c>
      <c r="QL20" s="78">
        <v>0</v>
      </c>
      <c r="QM20" s="78">
        <v>0</v>
      </c>
      <c r="QN20" s="78">
        <v>0</v>
      </c>
      <c r="QO20" s="78">
        <v>0</v>
      </c>
      <c r="QP20" s="78">
        <v>1</v>
      </c>
      <c r="QQ20" s="78">
        <v>0</v>
      </c>
      <c r="QR20" s="78">
        <v>0</v>
      </c>
      <c r="QS20" s="78">
        <v>3</v>
      </c>
      <c r="QT20" s="78">
        <v>0</v>
      </c>
      <c r="QU20" s="78">
        <v>0</v>
      </c>
      <c r="QV20" s="78">
        <v>0</v>
      </c>
      <c r="QW20" s="78">
        <v>0</v>
      </c>
      <c r="QX20" s="78">
        <v>58</v>
      </c>
      <c r="QY20" s="78">
        <v>1</v>
      </c>
      <c r="QZ20" s="78">
        <v>0</v>
      </c>
      <c r="RA20" s="78">
        <v>0</v>
      </c>
      <c r="RB20" s="78">
        <v>4</v>
      </c>
      <c r="RC20" s="78">
        <v>0</v>
      </c>
      <c r="RD20" s="78">
        <v>0</v>
      </c>
      <c r="RE20" s="78">
        <v>0</v>
      </c>
      <c r="RF20" s="78">
        <v>2</v>
      </c>
      <c r="RG20" s="78">
        <v>1</v>
      </c>
      <c r="RH20" s="78">
        <v>3</v>
      </c>
      <c r="RI20" s="78">
        <v>4</v>
      </c>
      <c r="RJ20" s="78">
        <v>0</v>
      </c>
      <c r="RK20" s="78">
        <v>4</v>
      </c>
      <c r="RL20" s="78">
        <v>1</v>
      </c>
      <c r="RM20" s="78">
        <v>0</v>
      </c>
      <c r="RN20" s="78">
        <v>3</v>
      </c>
      <c r="RO20" s="78">
        <v>0</v>
      </c>
      <c r="RP20" s="78">
        <v>0</v>
      </c>
      <c r="RQ20" s="78">
        <v>0</v>
      </c>
      <c r="RR20" s="78">
        <v>0</v>
      </c>
      <c r="RS20" s="78">
        <v>58</v>
      </c>
      <c r="RT20" s="78">
        <v>4</v>
      </c>
      <c r="RU20" s="78">
        <v>0</v>
      </c>
      <c r="RV20" s="78">
        <v>0</v>
      </c>
      <c r="RW20" s="78">
        <v>4</v>
      </c>
      <c r="RX20" s="78">
        <v>0</v>
      </c>
      <c r="RY20" s="78">
        <v>0</v>
      </c>
      <c r="RZ20" s="78">
        <v>0</v>
      </c>
      <c r="SA20" s="78">
        <v>2</v>
      </c>
      <c r="SB20" s="78">
        <v>1</v>
      </c>
      <c r="SC20" s="78">
        <v>3</v>
      </c>
      <c r="SD20" s="78">
        <v>4</v>
      </c>
      <c r="SE20" s="78">
        <v>0</v>
      </c>
      <c r="SF20" s="78">
        <v>4</v>
      </c>
      <c r="SG20" s="78">
        <v>1</v>
      </c>
      <c r="SH20" s="78">
        <v>0</v>
      </c>
    </row>
    <row r="21" spans="1:502">
      <c r="A21" s="17" t="s">
        <v>2309</v>
      </c>
      <c r="B21" s="77">
        <v>13</v>
      </c>
      <c r="C21" s="77">
        <v>13</v>
      </c>
      <c r="D21" s="77">
        <v>1</v>
      </c>
      <c r="E21" s="77">
        <v>2016</v>
      </c>
      <c r="F21" s="77" t="s">
        <v>156</v>
      </c>
      <c r="G21" s="1017" t="s">
        <v>1627</v>
      </c>
      <c r="H21" s="77" t="s">
        <v>1628</v>
      </c>
      <c r="I21" s="1018"/>
      <c r="J21" s="80">
        <v>0</v>
      </c>
      <c r="K21" s="80">
        <v>0</v>
      </c>
      <c r="L21" s="80">
        <v>0</v>
      </c>
      <c r="M21" s="80">
        <v>0</v>
      </c>
      <c r="N21" s="80">
        <v>0</v>
      </c>
      <c r="O21" s="80">
        <v>0</v>
      </c>
      <c r="P21" s="80">
        <v>0</v>
      </c>
      <c r="Q21" s="80">
        <v>0</v>
      </c>
      <c r="R21" s="80">
        <v>42.652999999999999</v>
      </c>
      <c r="S21" s="80">
        <v>17.622</v>
      </c>
      <c r="T21" s="80">
        <v>38.732999999999997</v>
      </c>
      <c r="U21" s="80">
        <v>47.534999999999997</v>
      </c>
      <c r="V21" s="80">
        <v>0</v>
      </c>
      <c r="W21" s="80">
        <v>425.654</v>
      </c>
      <c r="X21" s="80">
        <v>0</v>
      </c>
      <c r="Y21" s="80">
        <v>691.22799999999995</v>
      </c>
      <c r="Z21" s="80">
        <v>0</v>
      </c>
      <c r="AA21" s="80">
        <v>56.53</v>
      </c>
      <c r="AB21" s="80">
        <v>19.353000000000002</v>
      </c>
      <c r="AC21" s="80">
        <v>0</v>
      </c>
      <c r="AD21" s="80">
        <v>65.441999999999993</v>
      </c>
      <c r="AE21" s="80">
        <v>455.10599999999999</v>
      </c>
      <c r="AF21" s="80">
        <v>0</v>
      </c>
      <c r="AG21" s="80">
        <v>0</v>
      </c>
      <c r="AH21" s="80">
        <v>67.144000000000005</v>
      </c>
      <c r="AI21" s="80">
        <v>0</v>
      </c>
      <c r="AJ21" s="80">
        <v>0</v>
      </c>
      <c r="AK21" s="80">
        <v>233.392</v>
      </c>
      <c r="AL21" s="80">
        <v>81.099999999999994</v>
      </c>
      <c r="AM21" s="80">
        <v>0</v>
      </c>
      <c r="AN21" s="80">
        <v>0</v>
      </c>
      <c r="AO21" s="80">
        <v>4.0629999999999997</v>
      </c>
      <c r="AP21" s="80">
        <v>973.31500000000005</v>
      </c>
      <c r="AQ21" s="80">
        <v>0</v>
      </c>
      <c r="AR21" s="80">
        <v>0</v>
      </c>
      <c r="AS21" s="80">
        <v>4.8250000000000002</v>
      </c>
      <c r="AT21" s="80">
        <v>0</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21.893000000000001</v>
      </c>
      <c r="BN21" s="80">
        <v>0</v>
      </c>
      <c r="BO21" s="80">
        <v>0</v>
      </c>
      <c r="BP21" s="80">
        <v>0</v>
      </c>
      <c r="BQ21" s="80">
        <v>0</v>
      </c>
      <c r="BR21" s="80">
        <v>0</v>
      </c>
      <c r="BS21" s="80">
        <v>0</v>
      </c>
      <c r="BT21" s="80">
        <v>0</v>
      </c>
      <c r="BU21" s="80">
        <v>0</v>
      </c>
      <c r="BV21" s="80">
        <v>0</v>
      </c>
      <c r="BW21" s="80">
        <v>0</v>
      </c>
      <c r="BX21" s="80">
        <v>0</v>
      </c>
      <c r="BY21" s="80">
        <v>0</v>
      </c>
      <c r="BZ21" s="80">
        <v>0</v>
      </c>
      <c r="CA21" s="80">
        <v>0</v>
      </c>
      <c r="CB21" s="80">
        <v>0</v>
      </c>
      <c r="CC21" s="80">
        <v>0</v>
      </c>
      <c r="CD21" s="80">
        <v>0</v>
      </c>
      <c r="CE21" s="80">
        <v>0</v>
      </c>
      <c r="CF21" s="80">
        <v>17.977</v>
      </c>
      <c r="CG21" s="80">
        <v>0</v>
      </c>
      <c r="CH21" s="80">
        <v>0</v>
      </c>
      <c r="CI21" s="80">
        <v>4.4859999999999998</v>
      </c>
      <c r="CJ21" s="80">
        <v>0</v>
      </c>
      <c r="CK21" s="80">
        <v>0</v>
      </c>
      <c r="CL21" s="80">
        <v>42.701000000000001</v>
      </c>
      <c r="CM21" s="80">
        <v>0</v>
      </c>
      <c r="CN21" s="80">
        <v>32.945</v>
      </c>
      <c r="CO21" s="80">
        <v>0</v>
      </c>
      <c r="CP21" s="80">
        <v>0</v>
      </c>
      <c r="CQ21" s="80">
        <v>0</v>
      </c>
      <c r="CR21" s="80">
        <v>0</v>
      </c>
      <c r="CS21" s="80">
        <v>35.399000000000001</v>
      </c>
      <c r="CT21" s="80">
        <v>0</v>
      </c>
      <c r="CU21" s="80">
        <v>0</v>
      </c>
      <c r="CV21" s="80">
        <v>0</v>
      </c>
      <c r="CW21" s="80">
        <v>0</v>
      </c>
      <c r="CX21" s="80">
        <v>0</v>
      </c>
      <c r="CY21" s="80">
        <v>0</v>
      </c>
      <c r="CZ21" s="80">
        <v>0</v>
      </c>
      <c r="DA21" s="80">
        <v>0</v>
      </c>
      <c r="DB21" s="80">
        <v>5.1829999999999998</v>
      </c>
      <c r="DC21" s="80">
        <v>0</v>
      </c>
      <c r="DD21" s="80">
        <v>0</v>
      </c>
      <c r="DE21" s="80">
        <v>0</v>
      </c>
      <c r="DF21" s="80">
        <v>0</v>
      </c>
      <c r="DG21" s="80">
        <v>973.31500000000005</v>
      </c>
      <c r="DH21" s="80">
        <v>0</v>
      </c>
      <c r="DI21" s="80">
        <v>0</v>
      </c>
      <c r="DJ21" s="80">
        <v>0</v>
      </c>
      <c r="DK21" s="80">
        <v>0</v>
      </c>
      <c r="DL21" s="80">
        <v>0</v>
      </c>
      <c r="DM21" s="80">
        <v>0</v>
      </c>
      <c r="DN21" s="80">
        <v>0</v>
      </c>
      <c r="DO21" s="80">
        <v>0</v>
      </c>
      <c r="DP21" s="80">
        <v>0</v>
      </c>
      <c r="DQ21" s="80">
        <v>0</v>
      </c>
      <c r="DR21" s="80">
        <v>0</v>
      </c>
      <c r="DS21" s="80">
        <v>42.652999999999999</v>
      </c>
      <c r="DT21" s="80">
        <v>17.622</v>
      </c>
      <c r="DU21" s="80">
        <v>38.732999999999997</v>
      </c>
      <c r="DV21" s="80">
        <v>47.534999999999997</v>
      </c>
      <c r="DW21" s="80">
        <v>0</v>
      </c>
      <c r="DX21" s="80">
        <v>425.654</v>
      </c>
      <c r="DY21" s="80">
        <v>0</v>
      </c>
      <c r="DZ21" s="80">
        <v>691.22799999999995</v>
      </c>
      <c r="EA21" s="80">
        <v>0</v>
      </c>
      <c r="EB21" s="80">
        <v>56.53</v>
      </c>
      <c r="EC21" s="80">
        <v>19.353000000000002</v>
      </c>
      <c r="ED21" s="80">
        <v>0</v>
      </c>
      <c r="EE21" s="80">
        <v>65.441999999999993</v>
      </c>
      <c r="EF21" s="80">
        <v>455.10599999999999</v>
      </c>
      <c r="EG21" s="80">
        <v>0</v>
      </c>
      <c r="EH21" s="80">
        <v>0</v>
      </c>
      <c r="EI21" s="80">
        <v>67.144000000000005</v>
      </c>
      <c r="EJ21" s="80">
        <v>0</v>
      </c>
      <c r="EK21" s="80">
        <v>0</v>
      </c>
      <c r="EL21" s="80">
        <v>233.392</v>
      </c>
      <c r="EM21" s="80">
        <v>81.099999999999994</v>
      </c>
      <c r="EN21" s="80">
        <v>0</v>
      </c>
      <c r="EO21" s="80">
        <v>0</v>
      </c>
      <c r="EP21" s="80">
        <v>4.0629999999999997</v>
      </c>
      <c r="EQ21" s="80">
        <v>0</v>
      </c>
      <c r="ER21" s="80">
        <v>0</v>
      </c>
      <c r="ES21" s="80">
        <v>0</v>
      </c>
      <c r="ET21" s="80">
        <v>4.8250000000000002</v>
      </c>
      <c r="EU21" s="80">
        <v>0</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21.893000000000001</v>
      </c>
      <c r="FO21" s="80">
        <v>0</v>
      </c>
      <c r="FP21" s="80">
        <v>0</v>
      </c>
      <c r="FQ21" s="80">
        <v>0</v>
      </c>
      <c r="FR21" s="80">
        <v>0</v>
      </c>
      <c r="FS21" s="80">
        <v>0</v>
      </c>
      <c r="FT21" s="80">
        <v>0</v>
      </c>
      <c r="FU21" s="80">
        <v>0</v>
      </c>
      <c r="FV21" s="80">
        <v>0</v>
      </c>
      <c r="FW21" s="80">
        <v>0</v>
      </c>
      <c r="FX21" s="80">
        <v>0</v>
      </c>
      <c r="FY21" s="80">
        <v>0</v>
      </c>
      <c r="FZ21" s="80">
        <v>0</v>
      </c>
      <c r="GA21" s="80">
        <v>0</v>
      </c>
      <c r="GB21" s="80">
        <v>0</v>
      </c>
      <c r="GC21" s="80">
        <v>0</v>
      </c>
      <c r="GD21" s="80">
        <v>0</v>
      </c>
      <c r="GE21" s="80">
        <v>0</v>
      </c>
      <c r="GF21" s="80">
        <v>0</v>
      </c>
      <c r="GG21" s="80">
        <v>17.977</v>
      </c>
      <c r="GH21" s="80">
        <v>0</v>
      </c>
      <c r="GI21" s="80">
        <v>0</v>
      </c>
      <c r="GJ21" s="80">
        <v>4.4859999999999998</v>
      </c>
      <c r="GK21" s="80">
        <v>0</v>
      </c>
      <c r="GL21" s="80">
        <v>0</v>
      </c>
      <c r="GM21" s="80">
        <v>42.701000000000001</v>
      </c>
      <c r="GN21" s="80">
        <v>0</v>
      </c>
      <c r="GO21" s="80">
        <v>32.945</v>
      </c>
      <c r="GP21" s="80">
        <v>0</v>
      </c>
      <c r="GQ21" s="80">
        <v>0</v>
      </c>
      <c r="GR21" s="80">
        <v>0</v>
      </c>
      <c r="GS21" s="80">
        <v>0</v>
      </c>
      <c r="GT21" s="80">
        <v>35.399000000000001</v>
      </c>
      <c r="GU21" s="80">
        <v>0</v>
      </c>
      <c r="GV21" s="80">
        <v>0</v>
      </c>
      <c r="GW21" s="80">
        <v>0</v>
      </c>
      <c r="GX21" s="80">
        <v>0</v>
      </c>
      <c r="GY21" s="80">
        <v>0</v>
      </c>
      <c r="GZ21" s="80">
        <v>0</v>
      </c>
      <c r="HA21" s="80">
        <v>0</v>
      </c>
      <c r="HB21" s="80">
        <v>0</v>
      </c>
      <c r="HC21" s="80">
        <v>5.1829999999999998</v>
      </c>
      <c r="HD21" s="80">
        <v>0</v>
      </c>
      <c r="HE21" s="80">
        <v>0</v>
      </c>
      <c r="HF21" s="80">
        <v>973.31500000000005</v>
      </c>
      <c r="HG21" s="80">
        <v>0</v>
      </c>
      <c r="HH21" s="80">
        <v>0</v>
      </c>
      <c r="HI21" s="80">
        <v>0</v>
      </c>
      <c r="HJ21" s="80">
        <v>0</v>
      </c>
      <c r="HK21" s="80">
        <v>2245.5549999999998</v>
      </c>
      <c r="HL21" s="80">
        <v>4.8250000000000002</v>
      </c>
      <c r="HM21" s="80">
        <v>0</v>
      </c>
      <c r="HN21" s="80">
        <v>0</v>
      </c>
      <c r="HO21" s="80">
        <v>21.893000000000001</v>
      </c>
      <c r="HP21" s="80">
        <v>0</v>
      </c>
      <c r="HQ21" s="80">
        <v>0</v>
      </c>
      <c r="HR21" s="80">
        <v>0</v>
      </c>
      <c r="HS21" s="80">
        <v>17.977</v>
      </c>
      <c r="HT21" s="80">
        <v>4.4859999999999998</v>
      </c>
      <c r="HU21" s="80">
        <v>42.701000000000001</v>
      </c>
      <c r="HV21" s="80">
        <v>32.945</v>
      </c>
      <c r="HW21" s="80">
        <v>0</v>
      </c>
      <c r="HX21" s="80">
        <v>35.399000000000001</v>
      </c>
      <c r="HY21" s="80">
        <v>5.1829999999999998</v>
      </c>
      <c r="HZ21" s="80">
        <v>0</v>
      </c>
      <c r="IA21" s="80">
        <v>973.31500000000005</v>
      </c>
      <c r="IB21" s="80">
        <v>0</v>
      </c>
      <c r="IC21" s="80">
        <v>0</v>
      </c>
      <c r="ID21" s="80">
        <v>0</v>
      </c>
      <c r="IE21" s="80">
        <v>0</v>
      </c>
      <c r="IF21" s="80">
        <v>2245.5549999999998</v>
      </c>
      <c r="IG21" s="80">
        <v>978.14</v>
      </c>
      <c r="IH21" s="80">
        <v>0</v>
      </c>
      <c r="II21" s="80">
        <v>0</v>
      </c>
      <c r="IJ21" s="80">
        <v>21.893000000000001</v>
      </c>
      <c r="IK21" s="80">
        <v>0</v>
      </c>
      <c r="IL21" s="80">
        <v>0</v>
      </c>
      <c r="IM21" s="80">
        <v>0</v>
      </c>
      <c r="IN21" s="80">
        <v>17.977</v>
      </c>
      <c r="IO21" s="80">
        <v>4.4859999999999998</v>
      </c>
      <c r="IP21" s="80">
        <v>42.701000000000001</v>
      </c>
      <c r="IQ21" s="80">
        <v>32.945</v>
      </c>
      <c r="IR21" s="80">
        <v>0</v>
      </c>
      <c r="IS21" s="80">
        <v>35.399000000000001</v>
      </c>
      <c r="IT21" s="80">
        <v>5.1829999999999998</v>
      </c>
      <c r="IU21" s="80">
        <v>0</v>
      </c>
      <c r="IV21" s="81">
        <v>0</v>
      </c>
      <c r="IW21" s="78">
        <v>0</v>
      </c>
      <c r="IX21" s="78">
        <v>0</v>
      </c>
      <c r="IY21" s="78">
        <v>0</v>
      </c>
      <c r="IZ21" s="78">
        <v>0</v>
      </c>
      <c r="JA21" s="78">
        <v>0</v>
      </c>
      <c r="JB21" s="78">
        <v>0</v>
      </c>
      <c r="JC21" s="78">
        <v>0</v>
      </c>
      <c r="JD21" s="78">
        <v>0</v>
      </c>
      <c r="JE21" s="78">
        <v>4</v>
      </c>
      <c r="JF21" s="78">
        <v>2</v>
      </c>
      <c r="JG21" s="78">
        <v>3</v>
      </c>
      <c r="JH21" s="78">
        <v>2</v>
      </c>
      <c r="JI21" s="78">
        <v>0</v>
      </c>
      <c r="JJ21" s="78">
        <v>10</v>
      </c>
      <c r="JK21" s="78">
        <v>0</v>
      </c>
      <c r="JL21" s="78">
        <v>20</v>
      </c>
      <c r="JM21" s="78">
        <v>0</v>
      </c>
      <c r="JN21" s="78">
        <v>6</v>
      </c>
      <c r="JO21" s="78">
        <v>3</v>
      </c>
      <c r="JP21" s="78">
        <v>0</v>
      </c>
      <c r="JQ21" s="78">
        <v>2</v>
      </c>
      <c r="JR21" s="78">
        <v>2</v>
      </c>
      <c r="JS21" s="78">
        <v>0</v>
      </c>
      <c r="JT21" s="78">
        <v>0</v>
      </c>
      <c r="JU21" s="78">
        <v>2</v>
      </c>
      <c r="JV21" s="78">
        <v>0</v>
      </c>
      <c r="JW21" s="78">
        <v>0</v>
      </c>
      <c r="JX21" s="78">
        <v>3</v>
      </c>
      <c r="JY21" s="78">
        <v>2</v>
      </c>
      <c r="JZ21" s="78">
        <v>0</v>
      </c>
      <c r="KA21" s="78">
        <v>0</v>
      </c>
      <c r="KB21" s="78">
        <v>1</v>
      </c>
      <c r="KC21" s="78">
        <v>3</v>
      </c>
      <c r="KD21" s="78">
        <v>0</v>
      </c>
      <c r="KE21" s="78">
        <v>0</v>
      </c>
      <c r="KF21" s="78">
        <v>1</v>
      </c>
      <c r="KG21" s="78">
        <v>0</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4</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3</v>
      </c>
      <c r="LT21" s="78">
        <v>0</v>
      </c>
      <c r="LU21" s="78">
        <v>0</v>
      </c>
      <c r="LV21" s="78">
        <v>1</v>
      </c>
      <c r="LW21" s="78">
        <v>0</v>
      </c>
      <c r="LX21" s="78">
        <v>0</v>
      </c>
      <c r="LY21" s="78">
        <v>3</v>
      </c>
      <c r="LZ21" s="78">
        <v>0</v>
      </c>
      <c r="MA21" s="78">
        <v>5</v>
      </c>
      <c r="MB21" s="78">
        <v>0</v>
      </c>
      <c r="MC21" s="78">
        <v>0</v>
      </c>
      <c r="MD21" s="78">
        <v>0</v>
      </c>
      <c r="ME21" s="78">
        <v>0</v>
      </c>
      <c r="MF21" s="78">
        <v>2</v>
      </c>
      <c r="MG21" s="78">
        <v>0</v>
      </c>
      <c r="MH21" s="78">
        <v>0</v>
      </c>
      <c r="MI21" s="78">
        <v>0</v>
      </c>
      <c r="MJ21" s="78">
        <v>0</v>
      </c>
      <c r="MK21" s="78">
        <v>0</v>
      </c>
      <c r="ML21" s="78">
        <v>0</v>
      </c>
      <c r="MM21" s="78">
        <v>0</v>
      </c>
      <c r="MN21" s="78">
        <v>0</v>
      </c>
      <c r="MO21" s="78">
        <v>1</v>
      </c>
      <c r="MP21" s="78">
        <v>0</v>
      </c>
      <c r="MQ21" s="78">
        <v>0</v>
      </c>
      <c r="MR21" s="78">
        <v>0</v>
      </c>
      <c r="MS21" s="78">
        <v>0</v>
      </c>
      <c r="MT21" s="78">
        <v>3</v>
      </c>
      <c r="MU21" s="78">
        <v>0</v>
      </c>
      <c r="MV21" s="78">
        <v>0</v>
      </c>
      <c r="MW21" s="78">
        <v>0</v>
      </c>
      <c r="MX21" s="78">
        <v>0</v>
      </c>
      <c r="MY21" s="78">
        <v>0</v>
      </c>
      <c r="MZ21" s="78">
        <v>0</v>
      </c>
      <c r="NA21" s="78">
        <v>0</v>
      </c>
      <c r="NB21" s="78">
        <v>0</v>
      </c>
      <c r="NC21" s="78">
        <v>0</v>
      </c>
      <c r="ND21" s="78">
        <v>0</v>
      </c>
      <c r="NE21" s="78">
        <v>0</v>
      </c>
      <c r="NF21" s="78">
        <v>4</v>
      </c>
      <c r="NG21" s="78">
        <v>2</v>
      </c>
      <c r="NH21" s="78">
        <v>3</v>
      </c>
      <c r="NI21" s="78">
        <v>2</v>
      </c>
      <c r="NJ21" s="78">
        <v>0</v>
      </c>
      <c r="NK21" s="78">
        <v>10</v>
      </c>
      <c r="NL21" s="78">
        <v>0</v>
      </c>
      <c r="NM21" s="78">
        <v>20</v>
      </c>
      <c r="NN21" s="78">
        <v>0</v>
      </c>
      <c r="NO21" s="78">
        <v>6</v>
      </c>
      <c r="NP21" s="78">
        <v>3</v>
      </c>
      <c r="NQ21" s="78">
        <v>0</v>
      </c>
      <c r="NR21" s="78">
        <v>2</v>
      </c>
      <c r="NS21" s="78">
        <v>2</v>
      </c>
      <c r="NT21" s="78">
        <v>0</v>
      </c>
      <c r="NU21" s="78">
        <v>0</v>
      </c>
      <c r="NV21" s="78">
        <v>2</v>
      </c>
      <c r="NW21" s="78">
        <v>0</v>
      </c>
      <c r="NX21" s="78">
        <v>0</v>
      </c>
      <c r="NY21" s="78">
        <v>3</v>
      </c>
      <c r="NZ21" s="78">
        <v>2</v>
      </c>
      <c r="OA21" s="78">
        <v>0</v>
      </c>
      <c r="OB21" s="78">
        <v>0</v>
      </c>
      <c r="OC21" s="78">
        <v>1</v>
      </c>
      <c r="OD21" s="78">
        <v>0</v>
      </c>
      <c r="OE21" s="78">
        <v>0</v>
      </c>
      <c r="OF21" s="78">
        <v>0</v>
      </c>
      <c r="OG21" s="78">
        <v>1</v>
      </c>
      <c r="OH21" s="78">
        <v>0</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4</v>
      </c>
      <c r="PB21" s="78">
        <v>0</v>
      </c>
      <c r="PC21" s="78">
        <v>0</v>
      </c>
      <c r="PD21" s="78">
        <v>0</v>
      </c>
      <c r="PE21" s="78">
        <v>0</v>
      </c>
      <c r="PF21" s="78">
        <v>0</v>
      </c>
      <c r="PG21" s="78">
        <v>0</v>
      </c>
      <c r="PH21" s="78">
        <v>0</v>
      </c>
      <c r="PI21" s="78">
        <v>0</v>
      </c>
      <c r="PJ21" s="78">
        <v>0</v>
      </c>
      <c r="PK21" s="78">
        <v>0</v>
      </c>
      <c r="PL21" s="78">
        <v>0</v>
      </c>
      <c r="PM21" s="78">
        <v>0</v>
      </c>
      <c r="PN21" s="78">
        <v>0</v>
      </c>
      <c r="PO21" s="78">
        <v>0</v>
      </c>
      <c r="PP21" s="78">
        <v>0</v>
      </c>
      <c r="PQ21" s="78">
        <v>0</v>
      </c>
      <c r="PR21" s="78">
        <v>0</v>
      </c>
      <c r="PS21" s="78">
        <v>0</v>
      </c>
      <c r="PT21" s="78">
        <v>3</v>
      </c>
      <c r="PU21" s="78">
        <v>0</v>
      </c>
      <c r="PV21" s="78">
        <v>0</v>
      </c>
      <c r="PW21" s="78">
        <v>1</v>
      </c>
      <c r="PX21" s="78">
        <v>0</v>
      </c>
      <c r="PY21" s="78">
        <v>0</v>
      </c>
      <c r="PZ21" s="78">
        <v>3</v>
      </c>
      <c r="QA21" s="78">
        <v>0</v>
      </c>
      <c r="QB21" s="78">
        <v>5</v>
      </c>
      <c r="QC21" s="78">
        <v>0</v>
      </c>
      <c r="QD21" s="78">
        <v>0</v>
      </c>
      <c r="QE21" s="78">
        <v>0</v>
      </c>
      <c r="QF21" s="78">
        <v>0</v>
      </c>
      <c r="QG21" s="78">
        <v>2</v>
      </c>
      <c r="QH21" s="78">
        <v>0</v>
      </c>
      <c r="QI21" s="78">
        <v>0</v>
      </c>
      <c r="QJ21" s="78">
        <v>0</v>
      </c>
      <c r="QK21" s="78">
        <v>0</v>
      </c>
      <c r="QL21" s="78">
        <v>0</v>
      </c>
      <c r="QM21" s="78">
        <v>0</v>
      </c>
      <c r="QN21" s="78">
        <v>0</v>
      </c>
      <c r="QO21" s="78">
        <v>0</v>
      </c>
      <c r="QP21" s="78">
        <v>1</v>
      </c>
      <c r="QQ21" s="78">
        <v>0</v>
      </c>
      <c r="QR21" s="78">
        <v>0</v>
      </c>
      <c r="QS21" s="78">
        <v>3</v>
      </c>
      <c r="QT21" s="78">
        <v>0</v>
      </c>
      <c r="QU21" s="78">
        <v>0</v>
      </c>
      <c r="QV21" s="78">
        <v>0</v>
      </c>
      <c r="QW21" s="78">
        <v>0</v>
      </c>
      <c r="QX21" s="78">
        <v>62</v>
      </c>
      <c r="QY21" s="78">
        <v>1</v>
      </c>
      <c r="QZ21" s="78">
        <v>0</v>
      </c>
      <c r="RA21" s="78">
        <v>0</v>
      </c>
      <c r="RB21" s="78">
        <v>4</v>
      </c>
      <c r="RC21" s="78">
        <v>0</v>
      </c>
      <c r="RD21" s="78">
        <v>0</v>
      </c>
      <c r="RE21" s="78">
        <v>0</v>
      </c>
      <c r="RF21" s="78">
        <v>3</v>
      </c>
      <c r="RG21" s="78">
        <v>1</v>
      </c>
      <c r="RH21" s="78">
        <v>3</v>
      </c>
      <c r="RI21" s="78">
        <v>5</v>
      </c>
      <c r="RJ21" s="78">
        <v>0</v>
      </c>
      <c r="RK21" s="78">
        <v>2</v>
      </c>
      <c r="RL21" s="78">
        <v>1</v>
      </c>
      <c r="RM21" s="78">
        <v>0</v>
      </c>
      <c r="RN21" s="78">
        <v>3</v>
      </c>
      <c r="RO21" s="78">
        <v>0</v>
      </c>
      <c r="RP21" s="78">
        <v>0</v>
      </c>
      <c r="RQ21" s="78">
        <v>0</v>
      </c>
      <c r="RR21" s="78">
        <v>0</v>
      </c>
      <c r="RS21" s="78">
        <v>62</v>
      </c>
      <c r="RT21" s="78">
        <v>4</v>
      </c>
      <c r="RU21" s="78">
        <v>0</v>
      </c>
      <c r="RV21" s="78">
        <v>0</v>
      </c>
      <c r="RW21" s="78">
        <v>4</v>
      </c>
      <c r="RX21" s="78">
        <v>0</v>
      </c>
      <c r="RY21" s="78">
        <v>0</v>
      </c>
      <c r="RZ21" s="78">
        <v>0</v>
      </c>
      <c r="SA21" s="78">
        <v>3</v>
      </c>
      <c r="SB21" s="78">
        <v>1</v>
      </c>
      <c r="SC21" s="78">
        <v>3</v>
      </c>
      <c r="SD21" s="78">
        <v>5</v>
      </c>
      <c r="SE21" s="78">
        <v>0</v>
      </c>
      <c r="SF21" s="78">
        <v>2</v>
      </c>
      <c r="SG21" s="78">
        <v>1</v>
      </c>
      <c r="SH21" s="78">
        <v>0</v>
      </c>
    </row>
    <row r="22" spans="1:502">
      <c r="A22" s="17" t="s">
        <v>2310</v>
      </c>
      <c r="B22" s="77">
        <v>14</v>
      </c>
      <c r="C22" s="77">
        <v>14</v>
      </c>
      <c r="D22" s="77">
        <v>1</v>
      </c>
      <c r="E22" s="77">
        <v>2017</v>
      </c>
      <c r="F22" s="77" t="s">
        <v>157</v>
      </c>
      <c r="G22" s="1017" t="s">
        <v>1627</v>
      </c>
      <c r="H22" s="77" t="s">
        <v>1628</v>
      </c>
      <c r="I22" s="1018"/>
      <c r="J22" s="80">
        <v>0</v>
      </c>
      <c r="K22" s="80">
        <v>0</v>
      </c>
      <c r="L22" s="80">
        <v>0</v>
      </c>
      <c r="M22" s="80">
        <v>0</v>
      </c>
      <c r="N22" s="80">
        <v>0</v>
      </c>
      <c r="O22" s="80">
        <v>0</v>
      </c>
      <c r="P22" s="80">
        <v>0</v>
      </c>
      <c r="Q22" s="80">
        <v>0</v>
      </c>
      <c r="R22" s="80">
        <v>35.421999999999997</v>
      </c>
      <c r="S22" s="80">
        <v>18.155000000000001</v>
      </c>
      <c r="T22" s="80">
        <v>34.027000000000001</v>
      </c>
      <c r="U22" s="80">
        <v>42.731000000000002</v>
      </c>
      <c r="V22" s="80">
        <v>0</v>
      </c>
      <c r="W22" s="80">
        <v>464.36</v>
      </c>
      <c r="X22" s="80">
        <v>0</v>
      </c>
      <c r="Y22" s="80">
        <v>638.50699999999995</v>
      </c>
      <c r="Z22" s="80">
        <v>0</v>
      </c>
      <c r="AA22" s="80">
        <v>45.514000000000003</v>
      </c>
      <c r="AB22" s="80">
        <v>16.285</v>
      </c>
      <c r="AC22" s="80">
        <v>0</v>
      </c>
      <c r="AD22" s="80">
        <v>68.045000000000002</v>
      </c>
      <c r="AE22" s="80">
        <v>362.10899999999998</v>
      </c>
      <c r="AF22" s="80">
        <v>0</v>
      </c>
      <c r="AG22" s="80">
        <v>0</v>
      </c>
      <c r="AH22" s="80">
        <v>59.225999999999999</v>
      </c>
      <c r="AI22" s="80">
        <v>0</v>
      </c>
      <c r="AJ22" s="80">
        <v>0</v>
      </c>
      <c r="AK22" s="80">
        <v>190.38399999999999</v>
      </c>
      <c r="AL22" s="80">
        <v>57.570999999999998</v>
      </c>
      <c r="AM22" s="80">
        <v>0</v>
      </c>
      <c r="AN22" s="80">
        <v>0</v>
      </c>
      <c r="AO22" s="80">
        <v>3.226</v>
      </c>
      <c r="AP22" s="80">
        <v>965.93499999999995</v>
      </c>
      <c r="AQ22" s="80">
        <v>0</v>
      </c>
      <c r="AR22" s="80">
        <v>0</v>
      </c>
      <c r="AS22" s="80">
        <v>3.4609999999999999</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17.634</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14.794</v>
      </c>
      <c r="CG22" s="80">
        <v>0</v>
      </c>
      <c r="CH22" s="80">
        <v>0</v>
      </c>
      <c r="CI22" s="80">
        <v>4.5979999999999999</v>
      </c>
      <c r="CJ22" s="80">
        <v>0</v>
      </c>
      <c r="CK22" s="80">
        <v>0</v>
      </c>
      <c r="CL22" s="80">
        <v>34.899000000000001</v>
      </c>
      <c r="CM22" s="80">
        <v>0</v>
      </c>
      <c r="CN22" s="80">
        <v>28.370999999999999</v>
      </c>
      <c r="CO22" s="80">
        <v>0</v>
      </c>
      <c r="CP22" s="80">
        <v>0</v>
      </c>
      <c r="CQ22" s="80">
        <v>0</v>
      </c>
      <c r="CR22" s="80">
        <v>0</v>
      </c>
      <c r="CS22" s="80">
        <v>56.929000000000002</v>
      </c>
      <c r="CT22" s="80">
        <v>0</v>
      </c>
      <c r="CU22" s="80">
        <v>0</v>
      </c>
      <c r="CV22" s="80">
        <v>0</v>
      </c>
      <c r="CW22" s="80">
        <v>0</v>
      </c>
      <c r="CX22" s="80">
        <v>0</v>
      </c>
      <c r="CY22" s="80">
        <v>0</v>
      </c>
      <c r="CZ22" s="80">
        <v>0</v>
      </c>
      <c r="DA22" s="80">
        <v>0</v>
      </c>
      <c r="DB22" s="80">
        <v>4.4669999999999996</v>
      </c>
      <c r="DC22" s="80">
        <v>0</v>
      </c>
      <c r="DD22" s="80">
        <v>0</v>
      </c>
      <c r="DE22" s="80">
        <v>0</v>
      </c>
      <c r="DF22" s="80">
        <v>0</v>
      </c>
      <c r="DG22" s="80">
        <v>965.93499999999995</v>
      </c>
      <c r="DH22" s="80">
        <v>0</v>
      </c>
      <c r="DI22" s="80">
        <v>0</v>
      </c>
      <c r="DJ22" s="80">
        <v>0</v>
      </c>
      <c r="DK22" s="80">
        <v>0</v>
      </c>
      <c r="DL22" s="80">
        <v>0</v>
      </c>
      <c r="DM22" s="80">
        <v>0</v>
      </c>
      <c r="DN22" s="80">
        <v>0</v>
      </c>
      <c r="DO22" s="80">
        <v>0</v>
      </c>
      <c r="DP22" s="80">
        <v>0</v>
      </c>
      <c r="DQ22" s="80">
        <v>0</v>
      </c>
      <c r="DR22" s="80">
        <v>0</v>
      </c>
      <c r="DS22" s="80">
        <v>35.421999999999997</v>
      </c>
      <c r="DT22" s="80">
        <v>18.155000000000001</v>
      </c>
      <c r="DU22" s="80">
        <v>34.027000000000001</v>
      </c>
      <c r="DV22" s="80">
        <v>42.731000000000002</v>
      </c>
      <c r="DW22" s="80">
        <v>0</v>
      </c>
      <c r="DX22" s="80">
        <v>464.36</v>
      </c>
      <c r="DY22" s="80">
        <v>0</v>
      </c>
      <c r="DZ22" s="80">
        <v>638.50699999999995</v>
      </c>
      <c r="EA22" s="80">
        <v>0</v>
      </c>
      <c r="EB22" s="80">
        <v>45.514000000000003</v>
      </c>
      <c r="EC22" s="80">
        <v>16.285</v>
      </c>
      <c r="ED22" s="80">
        <v>0</v>
      </c>
      <c r="EE22" s="80">
        <v>68.045000000000002</v>
      </c>
      <c r="EF22" s="80">
        <v>362.10899999999998</v>
      </c>
      <c r="EG22" s="80">
        <v>0</v>
      </c>
      <c r="EH22" s="80">
        <v>0</v>
      </c>
      <c r="EI22" s="80">
        <v>59.225999999999999</v>
      </c>
      <c r="EJ22" s="80">
        <v>0</v>
      </c>
      <c r="EK22" s="80">
        <v>0</v>
      </c>
      <c r="EL22" s="80">
        <v>190.38399999999999</v>
      </c>
      <c r="EM22" s="80">
        <v>57.570999999999998</v>
      </c>
      <c r="EN22" s="80">
        <v>0</v>
      </c>
      <c r="EO22" s="80">
        <v>0</v>
      </c>
      <c r="EP22" s="80">
        <v>3.226</v>
      </c>
      <c r="EQ22" s="80">
        <v>0</v>
      </c>
      <c r="ER22" s="80">
        <v>0</v>
      </c>
      <c r="ES22" s="80">
        <v>0</v>
      </c>
      <c r="ET22" s="80">
        <v>3.4609999999999999</v>
      </c>
      <c r="EU22" s="80">
        <v>0</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17.634</v>
      </c>
      <c r="FO22" s="80">
        <v>0</v>
      </c>
      <c r="FP22" s="80">
        <v>0</v>
      </c>
      <c r="FQ22" s="80">
        <v>0</v>
      </c>
      <c r="FR22" s="80">
        <v>0</v>
      </c>
      <c r="FS22" s="80">
        <v>0</v>
      </c>
      <c r="FT22" s="80">
        <v>0</v>
      </c>
      <c r="FU22" s="80">
        <v>0</v>
      </c>
      <c r="FV22" s="80">
        <v>0</v>
      </c>
      <c r="FW22" s="80">
        <v>0</v>
      </c>
      <c r="FX22" s="80">
        <v>0</v>
      </c>
      <c r="FY22" s="80">
        <v>0</v>
      </c>
      <c r="FZ22" s="80">
        <v>0</v>
      </c>
      <c r="GA22" s="80">
        <v>0</v>
      </c>
      <c r="GB22" s="80">
        <v>0</v>
      </c>
      <c r="GC22" s="80">
        <v>0</v>
      </c>
      <c r="GD22" s="80">
        <v>0</v>
      </c>
      <c r="GE22" s="80">
        <v>0</v>
      </c>
      <c r="GF22" s="80">
        <v>0</v>
      </c>
      <c r="GG22" s="80">
        <v>14.794</v>
      </c>
      <c r="GH22" s="80">
        <v>0</v>
      </c>
      <c r="GI22" s="80">
        <v>0</v>
      </c>
      <c r="GJ22" s="80">
        <v>4.5979999999999999</v>
      </c>
      <c r="GK22" s="80">
        <v>0</v>
      </c>
      <c r="GL22" s="80">
        <v>0</v>
      </c>
      <c r="GM22" s="80">
        <v>34.899000000000001</v>
      </c>
      <c r="GN22" s="80">
        <v>0</v>
      </c>
      <c r="GO22" s="80">
        <v>28.370999999999999</v>
      </c>
      <c r="GP22" s="80">
        <v>0</v>
      </c>
      <c r="GQ22" s="80">
        <v>0</v>
      </c>
      <c r="GR22" s="80">
        <v>0</v>
      </c>
      <c r="GS22" s="80">
        <v>0</v>
      </c>
      <c r="GT22" s="80">
        <v>56.929000000000002</v>
      </c>
      <c r="GU22" s="80">
        <v>0</v>
      </c>
      <c r="GV22" s="80">
        <v>0</v>
      </c>
      <c r="GW22" s="80">
        <v>0</v>
      </c>
      <c r="GX22" s="80">
        <v>0</v>
      </c>
      <c r="GY22" s="80">
        <v>0</v>
      </c>
      <c r="GZ22" s="80">
        <v>0</v>
      </c>
      <c r="HA22" s="80">
        <v>0</v>
      </c>
      <c r="HB22" s="80">
        <v>0</v>
      </c>
      <c r="HC22" s="80">
        <v>4.4669999999999996</v>
      </c>
      <c r="HD22" s="80">
        <v>0</v>
      </c>
      <c r="HE22" s="80">
        <v>0</v>
      </c>
      <c r="HF22" s="80">
        <v>965.93499999999995</v>
      </c>
      <c r="HG22" s="80">
        <v>0</v>
      </c>
      <c r="HH22" s="80">
        <v>0</v>
      </c>
      <c r="HI22" s="80">
        <v>0</v>
      </c>
      <c r="HJ22" s="80">
        <v>0</v>
      </c>
      <c r="HK22" s="80">
        <v>2035.5619999999999</v>
      </c>
      <c r="HL22" s="80">
        <v>3.4609999999999999</v>
      </c>
      <c r="HM22" s="80">
        <v>0</v>
      </c>
      <c r="HN22" s="80">
        <v>0</v>
      </c>
      <c r="HO22" s="80">
        <v>17.634</v>
      </c>
      <c r="HP22" s="80">
        <v>0</v>
      </c>
      <c r="HQ22" s="80">
        <v>0</v>
      </c>
      <c r="HR22" s="80">
        <v>0</v>
      </c>
      <c r="HS22" s="80">
        <v>14.794</v>
      </c>
      <c r="HT22" s="80">
        <v>4.5979999999999999</v>
      </c>
      <c r="HU22" s="80">
        <v>34.899000000000001</v>
      </c>
      <c r="HV22" s="80">
        <v>28.370999999999999</v>
      </c>
      <c r="HW22" s="80">
        <v>0</v>
      </c>
      <c r="HX22" s="80">
        <v>56.929000000000002</v>
      </c>
      <c r="HY22" s="80">
        <v>4.4669999999999996</v>
      </c>
      <c r="HZ22" s="80">
        <v>0</v>
      </c>
      <c r="IA22" s="80">
        <v>965.93499999999995</v>
      </c>
      <c r="IB22" s="80">
        <v>0</v>
      </c>
      <c r="IC22" s="80">
        <v>0</v>
      </c>
      <c r="ID22" s="80">
        <v>0</v>
      </c>
      <c r="IE22" s="80">
        <v>0</v>
      </c>
      <c r="IF22" s="80">
        <v>2035.5619999999999</v>
      </c>
      <c r="IG22" s="80">
        <v>969.39599999999996</v>
      </c>
      <c r="IH22" s="80">
        <v>0</v>
      </c>
      <c r="II22" s="80">
        <v>0</v>
      </c>
      <c r="IJ22" s="80">
        <v>17.634</v>
      </c>
      <c r="IK22" s="80">
        <v>0</v>
      </c>
      <c r="IL22" s="80">
        <v>0</v>
      </c>
      <c r="IM22" s="80">
        <v>0</v>
      </c>
      <c r="IN22" s="80">
        <v>14.794</v>
      </c>
      <c r="IO22" s="80">
        <v>4.5979999999999999</v>
      </c>
      <c r="IP22" s="80">
        <v>34.899000000000001</v>
      </c>
      <c r="IQ22" s="80">
        <v>28.370999999999999</v>
      </c>
      <c r="IR22" s="80">
        <v>0</v>
      </c>
      <c r="IS22" s="80">
        <v>56.929000000000002</v>
      </c>
      <c r="IT22" s="80">
        <v>4.4669999999999996</v>
      </c>
      <c r="IU22" s="80">
        <v>0</v>
      </c>
      <c r="IV22" s="81">
        <v>0</v>
      </c>
      <c r="IW22" s="78">
        <v>0</v>
      </c>
      <c r="IX22" s="78">
        <v>0</v>
      </c>
      <c r="IY22" s="78">
        <v>0</v>
      </c>
      <c r="IZ22" s="78">
        <v>0</v>
      </c>
      <c r="JA22" s="78">
        <v>0</v>
      </c>
      <c r="JB22" s="78">
        <v>0</v>
      </c>
      <c r="JC22" s="78">
        <v>0</v>
      </c>
      <c r="JD22" s="78">
        <v>0</v>
      </c>
      <c r="JE22" s="78">
        <v>4</v>
      </c>
      <c r="JF22" s="78">
        <v>2</v>
      </c>
      <c r="JG22" s="78">
        <v>3</v>
      </c>
      <c r="JH22" s="78">
        <v>2</v>
      </c>
      <c r="JI22" s="78">
        <v>0</v>
      </c>
      <c r="JJ22" s="78">
        <v>10</v>
      </c>
      <c r="JK22" s="78">
        <v>0</v>
      </c>
      <c r="JL22" s="78">
        <v>20</v>
      </c>
      <c r="JM22" s="78">
        <v>0</v>
      </c>
      <c r="JN22" s="78">
        <v>6</v>
      </c>
      <c r="JO22" s="78">
        <v>3</v>
      </c>
      <c r="JP22" s="78">
        <v>0</v>
      </c>
      <c r="JQ22" s="78">
        <v>2</v>
      </c>
      <c r="JR22" s="78">
        <v>2</v>
      </c>
      <c r="JS22" s="78">
        <v>0</v>
      </c>
      <c r="JT22" s="78">
        <v>0</v>
      </c>
      <c r="JU22" s="78">
        <v>3</v>
      </c>
      <c r="JV22" s="78">
        <v>0</v>
      </c>
      <c r="JW22" s="78">
        <v>0</v>
      </c>
      <c r="JX22" s="78">
        <v>3</v>
      </c>
      <c r="JY22" s="78">
        <v>2</v>
      </c>
      <c r="JZ22" s="78">
        <v>0</v>
      </c>
      <c r="KA22" s="78">
        <v>0</v>
      </c>
      <c r="KB22" s="78">
        <v>1</v>
      </c>
      <c r="KC22" s="78">
        <v>3</v>
      </c>
      <c r="KD22" s="78">
        <v>0</v>
      </c>
      <c r="KE22" s="78">
        <v>0</v>
      </c>
      <c r="KF22" s="78">
        <v>1</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4</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3</v>
      </c>
      <c r="LT22" s="78">
        <v>0</v>
      </c>
      <c r="LU22" s="78">
        <v>0</v>
      </c>
      <c r="LV22" s="78">
        <v>1</v>
      </c>
      <c r="LW22" s="78">
        <v>0</v>
      </c>
      <c r="LX22" s="78">
        <v>0</v>
      </c>
      <c r="LY22" s="78">
        <v>3</v>
      </c>
      <c r="LZ22" s="78">
        <v>0</v>
      </c>
      <c r="MA22" s="78">
        <v>5</v>
      </c>
      <c r="MB22" s="78">
        <v>0</v>
      </c>
      <c r="MC22" s="78">
        <v>0</v>
      </c>
      <c r="MD22" s="78">
        <v>0</v>
      </c>
      <c r="ME22" s="78">
        <v>0</v>
      </c>
      <c r="MF22" s="78">
        <v>4</v>
      </c>
      <c r="MG22" s="78">
        <v>0</v>
      </c>
      <c r="MH22" s="78">
        <v>0</v>
      </c>
      <c r="MI22" s="78">
        <v>0</v>
      </c>
      <c r="MJ22" s="78">
        <v>0</v>
      </c>
      <c r="MK22" s="78">
        <v>0</v>
      </c>
      <c r="ML22" s="78">
        <v>0</v>
      </c>
      <c r="MM22" s="78">
        <v>0</v>
      </c>
      <c r="MN22" s="78">
        <v>0</v>
      </c>
      <c r="MO22" s="78">
        <v>1</v>
      </c>
      <c r="MP22" s="78">
        <v>0</v>
      </c>
      <c r="MQ22" s="78">
        <v>0</v>
      </c>
      <c r="MR22" s="78">
        <v>0</v>
      </c>
      <c r="MS22" s="78">
        <v>0</v>
      </c>
      <c r="MT22" s="78">
        <v>3</v>
      </c>
      <c r="MU22" s="78">
        <v>0</v>
      </c>
      <c r="MV22" s="78">
        <v>0</v>
      </c>
      <c r="MW22" s="78">
        <v>0</v>
      </c>
      <c r="MX22" s="78">
        <v>0</v>
      </c>
      <c r="MY22" s="78">
        <v>0</v>
      </c>
      <c r="MZ22" s="78">
        <v>0</v>
      </c>
      <c r="NA22" s="78">
        <v>0</v>
      </c>
      <c r="NB22" s="78">
        <v>0</v>
      </c>
      <c r="NC22" s="78">
        <v>0</v>
      </c>
      <c r="ND22" s="78">
        <v>0</v>
      </c>
      <c r="NE22" s="78">
        <v>0</v>
      </c>
      <c r="NF22" s="78">
        <v>4</v>
      </c>
      <c r="NG22" s="78">
        <v>2</v>
      </c>
      <c r="NH22" s="78">
        <v>3</v>
      </c>
      <c r="NI22" s="78">
        <v>2</v>
      </c>
      <c r="NJ22" s="78">
        <v>0</v>
      </c>
      <c r="NK22" s="78">
        <v>10</v>
      </c>
      <c r="NL22" s="78">
        <v>0</v>
      </c>
      <c r="NM22" s="78">
        <v>20</v>
      </c>
      <c r="NN22" s="78">
        <v>0</v>
      </c>
      <c r="NO22" s="78">
        <v>6</v>
      </c>
      <c r="NP22" s="78">
        <v>3</v>
      </c>
      <c r="NQ22" s="78">
        <v>0</v>
      </c>
      <c r="NR22" s="78">
        <v>2</v>
      </c>
      <c r="NS22" s="78">
        <v>2</v>
      </c>
      <c r="NT22" s="78">
        <v>0</v>
      </c>
      <c r="NU22" s="78">
        <v>0</v>
      </c>
      <c r="NV22" s="78">
        <v>3</v>
      </c>
      <c r="NW22" s="78">
        <v>0</v>
      </c>
      <c r="NX22" s="78">
        <v>0</v>
      </c>
      <c r="NY22" s="78">
        <v>3</v>
      </c>
      <c r="NZ22" s="78">
        <v>2</v>
      </c>
      <c r="OA22" s="78">
        <v>0</v>
      </c>
      <c r="OB22" s="78">
        <v>0</v>
      </c>
      <c r="OC22" s="78">
        <v>1</v>
      </c>
      <c r="OD22" s="78">
        <v>0</v>
      </c>
      <c r="OE22" s="78">
        <v>0</v>
      </c>
      <c r="OF22" s="78">
        <v>0</v>
      </c>
      <c r="OG22" s="78">
        <v>1</v>
      </c>
      <c r="OH22" s="78">
        <v>0</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4</v>
      </c>
      <c r="PB22" s="78">
        <v>0</v>
      </c>
      <c r="PC22" s="78">
        <v>0</v>
      </c>
      <c r="PD22" s="78">
        <v>0</v>
      </c>
      <c r="PE22" s="78">
        <v>0</v>
      </c>
      <c r="PF22" s="78">
        <v>0</v>
      </c>
      <c r="PG22" s="78">
        <v>0</v>
      </c>
      <c r="PH22" s="78">
        <v>0</v>
      </c>
      <c r="PI22" s="78">
        <v>0</v>
      </c>
      <c r="PJ22" s="78">
        <v>0</v>
      </c>
      <c r="PK22" s="78">
        <v>0</v>
      </c>
      <c r="PL22" s="78">
        <v>0</v>
      </c>
      <c r="PM22" s="78">
        <v>0</v>
      </c>
      <c r="PN22" s="78">
        <v>0</v>
      </c>
      <c r="PO22" s="78">
        <v>0</v>
      </c>
      <c r="PP22" s="78">
        <v>0</v>
      </c>
      <c r="PQ22" s="78">
        <v>0</v>
      </c>
      <c r="PR22" s="78">
        <v>0</v>
      </c>
      <c r="PS22" s="78">
        <v>0</v>
      </c>
      <c r="PT22" s="78">
        <v>3</v>
      </c>
      <c r="PU22" s="78">
        <v>0</v>
      </c>
      <c r="PV22" s="78">
        <v>0</v>
      </c>
      <c r="PW22" s="78">
        <v>1</v>
      </c>
      <c r="PX22" s="78">
        <v>0</v>
      </c>
      <c r="PY22" s="78">
        <v>0</v>
      </c>
      <c r="PZ22" s="78">
        <v>3</v>
      </c>
      <c r="QA22" s="78">
        <v>0</v>
      </c>
      <c r="QB22" s="78">
        <v>5</v>
      </c>
      <c r="QC22" s="78">
        <v>0</v>
      </c>
      <c r="QD22" s="78">
        <v>0</v>
      </c>
      <c r="QE22" s="78">
        <v>0</v>
      </c>
      <c r="QF22" s="78">
        <v>0</v>
      </c>
      <c r="QG22" s="78">
        <v>4</v>
      </c>
      <c r="QH22" s="78">
        <v>0</v>
      </c>
      <c r="QI22" s="78">
        <v>0</v>
      </c>
      <c r="QJ22" s="78">
        <v>0</v>
      </c>
      <c r="QK22" s="78">
        <v>0</v>
      </c>
      <c r="QL22" s="78">
        <v>0</v>
      </c>
      <c r="QM22" s="78">
        <v>0</v>
      </c>
      <c r="QN22" s="78">
        <v>0</v>
      </c>
      <c r="QO22" s="78">
        <v>0</v>
      </c>
      <c r="QP22" s="78">
        <v>1</v>
      </c>
      <c r="QQ22" s="78">
        <v>0</v>
      </c>
      <c r="QR22" s="78">
        <v>0</v>
      </c>
      <c r="QS22" s="78">
        <v>3</v>
      </c>
      <c r="QT22" s="78">
        <v>0</v>
      </c>
      <c r="QU22" s="78">
        <v>0</v>
      </c>
      <c r="QV22" s="78">
        <v>0</v>
      </c>
      <c r="QW22" s="78">
        <v>0</v>
      </c>
      <c r="QX22" s="78">
        <v>63</v>
      </c>
      <c r="QY22" s="78">
        <v>1</v>
      </c>
      <c r="QZ22" s="78">
        <v>0</v>
      </c>
      <c r="RA22" s="78">
        <v>0</v>
      </c>
      <c r="RB22" s="78">
        <v>4</v>
      </c>
      <c r="RC22" s="78">
        <v>0</v>
      </c>
      <c r="RD22" s="78">
        <v>0</v>
      </c>
      <c r="RE22" s="78">
        <v>0</v>
      </c>
      <c r="RF22" s="78">
        <v>3</v>
      </c>
      <c r="RG22" s="78">
        <v>1</v>
      </c>
      <c r="RH22" s="78">
        <v>3</v>
      </c>
      <c r="RI22" s="78">
        <v>5</v>
      </c>
      <c r="RJ22" s="78">
        <v>0</v>
      </c>
      <c r="RK22" s="78">
        <v>4</v>
      </c>
      <c r="RL22" s="78">
        <v>1</v>
      </c>
      <c r="RM22" s="78">
        <v>0</v>
      </c>
      <c r="RN22" s="78">
        <v>3</v>
      </c>
      <c r="RO22" s="78">
        <v>0</v>
      </c>
      <c r="RP22" s="78">
        <v>0</v>
      </c>
      <c r="RQ22" s="78">
        <v>0</v>
      </c>
      <c r="RR22" s="78">
        <v>0</v>
      </c>
      <c r="RS22" s="78">
        <v>63</v>
      </c>
      <c r="RT22" s="78">
        <v>4</v>
      </c>
      <c r="RU22" s="78">
        <v>0</v>
      </c>
      <c r="RV22" s="78">
        <v>0</v>
      </c>
      <c r="RW22" s="78">
        <v>4</v>
      </c>
      <c r="RX22" s="78">
        <v>0</v>
      </c>
      <c r="RY22" s="78">
        <v>0</v>
      </c>
      <c r="RZ22" s="78">
        <v>0</v>
      </c>
      <c r="SA22" s="78">
        <v>3</v>
      </c>
      <c r="SB22" s="78">
        <v>1</v>
      </c>
      <c r="SC22" s="78">
        <v>3</v>
      </c>
      <c r="SD22" s="78">
        <v>5</v>
      </c>
      <c r="SE22" s="78">
        <v>0</v>
      </c>
      <c r="SF22" s="78">
        <v>4</v>
      </c>
      <c r="SG22" s="78">
        <v>1</v>
      </c>
      <c r="SH22" s="78">
        <v>0</v>
      </c>
    </row>
    <row r="23" spans="1:502">
      <c r="A23" s="17" t="s">
        <v>2311</v>
      </c>
      <c r="B23" s="77">
        <v>15</v>
      </c>
      <c r="C23" s="77">
        <v>15</v>
      </c>
      <c r="D23" s="77">
        <v>1</v>
      </c>
      <c r="E23" s="77">
        <v>2018</v>
      </c>
      <c r="F23" s="77" t="s">
        <v>184</v>
      </c>
      <c r="G23" s="1017" t="s">
        <v>1627</v>
      </c>
      <c r="H23" s="77" t="s">
        <v>1628</v>
      </c>
      <c r="I23" s="1018"/>
      <c r="J23" s="80">
        <v>0</v>
      </c>
      <c r="K23" s="80">
        <v>0</v>
      </c>
      <c r="L23" s="80">
        <v>0</v>
      </c>
      <c r="M23" s="80">
        <v>0</v>
      </c>
      <c r="N23" s="80">
        <v>0</v>
      </c>
      <c r="O23" s="80">
        <v>0</v>
      </c>
      <c r="P23" s="80">
        <v>0</v>
      </c>
      <c r="Q23" s="80">
        <v>0</v>
      </c>
      <c r="R23" s="80">
        <v>36.295000000000002</v>
      </c>
      <c r="S23" s="80">
        <v>15.367000000000001</v>
      </c>
      <c r="T23" s="80">
        <v>28.614999999999998</v>
      </c>
      <c r="U23" s="80">
        <v>40.219000000000001</v>
      </c>
      <c r="V23" s="80">
        <v>0</v>
      </c>
      <c r="W23" s="80">
        <v>480.59399999999999</v>
      </c>
      <c r="X23" s="80">
        <v>0</v>
      </c>
      <c r="Y23" s="80">
        <v>648.15899999999999</v>
      </c>
      <c r="Z23" s="80">
        <v>0</v>
      </c>
      <c r="AA23" s="80">
        <v>44.311999999999998</v>
      </c>
      <c r="AB23" s="80">
        <v>16.067</v>
      </c>
      <c r="AC23" s="80">
        <v>0</v>
      </c>
      <c r="AD23" s="80">
        <v>74.322999999999993</v>
      </c>
      <c r="AE23" s="80">
        <v>368.84</v>
      </c>
      <c r="AF23" s="80">
        <v>0</v>
      </c>
      <c r="AG23" s="80">
        <v>0</v>
      </c>
      <c r="AH23" s="80">
        <v>66.682000000000002</v>
      </c>
      <c r="AI23" s="80">
        <v>0</v>
      </c>
      <c r="AJ23" s="80">
        <v>0</v>
      </c>
      <c r="AK23" s="80">
        <v>192.79499999999999</v>
      </c>
      <c r="AL23" s="80">
        <v>46.67</v>
      </c>
      <c r="AM23" s="80">
        <v>0</v>
      </c>
      <c r="AN23" s="80">
        <v>0</v>
      </c>
      <c r="AO23" s="80">
        <v>3.3879999999999999</v>
      </c>
      <c r="AP23" s="80">
        <v>917.22699999999998</v>
      </c>
      <c r="AQ23" s="80">
        <v>0</v>
      </c>
      <c r="AR23" s="80">
        <v>0</v>
      </c>
      <c r="AS23" s="80">
        <v>3.3010000000000002</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17.565000000000001</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14.367000000000001</v>
      </c>
      <c r="CG23" s="80">
        <v>0</v>
      </c>
      <c r="CH23" s="80">
        <v>0</v>
      </c>
      <c r="CI23" s="80">
        <v>4.2130000000000001</v>
      </c>
      <c r="CJ23" s="80">
        <v>0</v>
      </c>
      <c r="CK23" s="80">
        <v>0</v>
      </c>
      <c r="CL23" s="80">
        <v>33.923000000000002</v>
      </c>
      <c r="CM23" s="80">
        <v>0</v>
      </c>
      <c r="CN23" s="80">
        <v>28.268000000000001</v>
      </c>
      <c r="CO23" s="80">
        <v>0</v>
      </c>
      <c r="CP23" s="80">
        <v>0</v>
      </c>
      <c r="CQ23" s="80">
        <v>0</v>
      </c>
      <c r="CR23" s="80">
        <v>0</v>
      </c>
      <c r="CS23" s="80">
        <v>33.414999999999999</v>
      </c>
      <c r="CT23" s="80">
        <v>0</v>
      </c>
      <c r="CU23" s="80">
        <v>0</v>
      </c>
      <c r="CV23" s="80">
        <v>0</v>
      </c>
      <c r="CW23" s="80">
        <v>0</v>
      </c>
      <c r="CX23" s="80">
        <v>0</v>
      </c>
      <c r="CY23" s="80">
        <v>0</v>
      </c>
      <c r="CZ23" s="80">
        <v>0</v>
      </c>
      <c r="DA23" s="80">
        <v>0</v>
      </c>
      <c r="DB23" s="80">
        <v>3.8780000000000001</v>
      </c>
      <c r="DC23" s="80">
        <v>0</v>
      </c>
      <c r="DD23" s="80">
        <v>0</v>
      </c>
      <c r="DE23" s="80">
        <v>0</v>
      </c>
      <c r="DF23" s="80">
        <v>0</v>
      </c>
      <c r="DG23" s="80">
        <v>917.22699999999998</v>
      </c>
      <c r="DH23" s="80">
        <v>0</v>
      </c>
      <c r="DI23" s="80">
        <v>0</v>
      </c>
      <c r="DJ23" s="80">
        <v>0</v>
      </c>
      <c r="DK23" s="80">
        <v>0</v>
      </c>
      <c r="DL23" s="80">
        <v>0</v>
      </c>
      <c r="DM23" s="80">
        <v>0</v>
      </c>
      <c r="DN23" s="80">
        <v>0</v>
      </c>
      <c r="DO23" s="80">
        <v>0</v>
      </c>
      <c r="DP23" s="80">
        <v>0</v>
      </c>
      <c r="DQ23" s="80">
        <v>0</v>
      </c>
      <c r="DR23" s="80">
        <v>0</v>
      </c>
      <c r="DS23" s="80">
        <v>36.295000000000002</v>
      </c>
      <c r="DT23" s="80">
        <v>15.367000000000001</v>
      </c>
      <c r="DU23" s="80">
        <v>28.614999999999998</v>
      </c>
      <c r="DV23" s="80">
        <v>40.219000000000001</v>
      </c>
      <c r="DW23" s="80">
        <v>0</v>
      </c>
      <c r="DX23" s="80">
        <v>480.59399999999999</v>
      </c>
      <c r="DY23" s="80">
        <v>0</v>
      </c>
      <c r="DZ23" s="80">
        <v>648.15899999999999</v>
      </c>
      <c r="EA23" s="80">
        <v>0</v>
      </c>
      <c r="EB23" s="80">
        <v>44.311999999999998</v>
      </c>
      <c r="EC23" s="80">
        <v>16.067</v>
      </c>
      <c r="ED23" s="80">
        <v>0</v>
      </c>
      <c r="EE23" s="80">
        <v>74.322999999999993</v>
      </c>
      <c r="EF23" s="80">
        <v>368.84</v>
      </c>
      <c r="EG23" s="80">
        <v>0</v>
      </c>
      <c r="EH23" s="80">
        <v>0</v>
      </c>
      <c r="EI23" s="80">
        <v>66.682000000000002</v>
      </c>
      <c r="EJ23" s="80">
        <v>0</v>
      </c>
      <c r="EK23" s="80">
        <v>0</v>
      </c>
      <c r="EL23" s="80">
        <v>192.79499999999999</v>
      </c>
      <c r="EM23" s="80">
        <v>46.67</v>
      </c>
      <c r="EN23" s="80">
        <v>0</v>
      </c>
      <c r="EO23" s="80">
        <v>0</v>
      </c>
      <c r="EP23" s="80">
        <v>3.3879999999999999</v>
      </c>
      <c r="EQ23" s="80">
        <v>0</v>
      </c>
      <c r="ER23" s="80">
        <v>0</v>
      </c>
      <c r="ES23" s="80">
        <v>0</v>
      </c>
      <c r="ET23" s="80">
        <v>3.3010000000000002</v>
      </c>
      <c r="EU23" s="80">
        <v>0</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17.565000000000001</v>
      </c>
      <c r="FO23" s="80">
        <v>0</v>
      </c>
      <c r="FP23" s="80">
        <v>0</v>
      </c>
      <c r="FQ23" s="80">
        <v>0</v>
      </c>
      <c r="FR23" s="80">
        <v>0</v>
      </c>
      <c r="FS23" s="80">
        <v>0</v>
      </c>
      <c r="FT23" s="80">
        <v>0</v>
      </c>
      <c r="FU23" s="80">
        <v>0</v>
      </c>
      <c r="FV23" s="80">
        <v>0</v>
      </c>
      <c r="FW23" s="80">
        <v>0</v>
      </c>
      <c r="FX23" s="80">
        <v>0</v>
      </c>
      <c r="FY23" s="80">
        <v>0</v>
      </c>
      <c r="FZ23" s="80">
        <v>0</v>
      </c>
      <c r="GA23" s="80">
        <v>0</v>
      </c>
      <c r="GB23" s="80">
        <v>0</v>
      </c>
      <c r="GC23" s="80">
        <v>0</v>
      </c>
      <c r="GD23" s="80">
        <v>0</v>
      </c>
      <c r="GE23" s="80">
        <v>0</v>
      </c>
      <c r="GF23" s="80">
        <v>0</v>
      </c>
      <c r="GG23" s="80">
        <v>14.367000000000001</v>
      </c>
      <c r="GH23" s="80">
        <v>0</v>
      </c>
      <c r="GI23" s="80">
        <v>0</v>
      </c>
      <c r="GJ23" s="80">
        <v>4.2130000000000001</v>
      </c>
      <c r="GK23" s="80">
        <v>0</v>
      </c>
      <c r="GL23" s="80">
        <v>0</v>
      </c>
      <c r="GM23" s="80">
        <v>33.923000000000002</v>
      </c>
      <c r="GN23" s="80">
        <v>0</v>
      </c>
      <c r="GO23" s="80">
        <v>28.268000000000001</v>
      </c>
      <c r="GP23" s="80">
        <v>0</v>
      </c>
      <c r="GQ23" s="80">
        <v>0</v>
      </c>
      <c r="GR23" s="80">
        <v>0</v>
      </c>
      <c r="GS23" s="80">
        <v>0</v>
      </c>
      <c r="GT23" s="80">
        <v>33.414999999999999</v>
      </c>
      <c r="GU23" s="80">
        <v>0</v>
      </c>
      <c r="GV23" s="80">
        <v>0</v>
      </c>
      <c r="GW23" s="80">
        <v>0</v>
      </c>
      <c r="GX23" s="80">
        <v>0</v>
      </c>
      <c r="GY23" s="80">
        <v>0</v>
      </c>
      <c r="GZ23" s="80">
        <v>0</v>
      </c>
      <c r="HA23" s="80">
        <v>0</v>
      </c>
      <c r="HB23" s="80">
        <v>0</v>
      </c>
      <c r="HC23" s="80">
        <v>3.8780000000000001</v>
      </c>
      <c r="HD23" s="80">
        <v>0</v>
      </c>
      <c r="HE23" s="80">
        <v>0</v>
      </c>
      <c r="HF23" s="80">
        <v>917.22699999999998</v>
      </c>
      <c r="HG23" s="80">
        <v>0</v>
      </c>
      <c r="HH23" s="80">
        <v>0</v>
      </c>
      <c r="HI23" s="80">
        <v>0</v>
      </c>
      <c r="HJ23" s="80">
        <v>0</v>
      </c>
      <c r="HK23" s="80">
        <v>2062.326</v>
      </c>
      <c r="HL23" s="80">
        <v>3.3010000000000002</v>
      </c>
      <c r="HM23" s="80">
        <v>0</v>
      </c>
      <c r="HN23" s="80">
        <v>0</v>
      </c>
      <c r="HO23" s="80">
        <v>17.565000000000001</v>
      </c>
      <c r="HP23" s="80">
        <v>0</v>
      </c>
      <c r="HQ23" s="80">
        <v>0</v>
      </c>
      <c r="HR23" s="80">
        <v>0</v>
      </c>
      <c r="HS23" s="80">
        <v>14.367000000000001</v>
      </c>
      <c r="HT23" s="80">
        <v>4.2130000000000001</v>
      </c>
      <c r="HU23" s="80">
        <v>33.923000000000002</v>
      </c>
      <c r="HV23" s="80">
        <v>28.268000000000001</v>
      </c>
      <c r="HW23" s="80">
        <v>0</v>
      </c>
      <c r="HX23" s="80">
        <v>33.414999999999999</v>
      </c>
      <c r="HY23" s="80">
        <v>3.8780000000000001</v>
      </c>
      <c r="HZ23" s="80">
        <v>0</v>
      </c>
      <c r="IA23" s="80">
        <v>917.22699999999998</v>
      </c>
      <c r="IB23" s="80">
        <v>0</v>
      </c>
      <c r="IC23" s="80">
        <v>0</v>
      </c>
      <c r="ID23" s="80">
        <v>0</v>
      </c>
      <c r="IE23" s="80">
        <v>0</v>
      </c>
      <c r="IF23" s="80">
        <v>2062.326</v>
      </c>
      <c r="IG23" s="80">
        <v>920.52800000000002</v>
      </c>
      <c r="IH23" s="80">
        <v>0</v>
      </c>
      <c r="II23" s="80">
        <v>0</v>
      </c>
      <c r="IJ23" s="80">
        <v>17.565000000000001</v>
      </c>
      <c r="IK23" s="80">
        <v>0</v>
      </c>
      <c r="IL23" s="80">
        <v>0</v>
      </c>
      <c r="IM23" s="80">
        <v>0</v>
      </c>
      <c r="IN23" s="80">
        <v>14.367000000000001</v>
      </c>
      <c r="IO23" s="80">
        <v>4.2130000000000001</v>
      </c>
      <c r="IP23" s="80">
        <v>33.923000000000002</v>
      </c>
      <c r="IQ23" s="80">
        <v>28.268000000000001</v>
      </c>
      <c r="IR23" s="80">
        <v>0</v>
      </c>
      <c r="IS23" s="80">
        <v>33.414999999999999</v>
      </c>
      <c r="IT23" s="80">
        <v>3.8780000000000001</v>
      </c>
      <c r="IU23" s="80">
        <v>0</v>
      </c>
      <c r="IV23" s="81">
        <v>0</v>
      </c>
      <c r="IW23" s="78">
        <v>0</v>
      </c>
      <c r="IX23" s="78">
        <v>0</v>
      </c>
      <c r="IY23" s="78">
        <v>0</v>
      </c>
      <c r="IZ23" s="78">
        <v>0</v>
      </c>
      <c r="JA23" s="78">
        <v>0</v>
      </c>
      <c r="JB23" s="78">
        <v>0</v>
      </c>
      <c r="JC23" s="78">
        <v>0</v>
      </c>
      <c r="JD23" s="78">
        <v>0</v>
      </c>
      <c r="JE23" s="78">
        <v>4</v>
      </c>
      <c r="JF23" s="78">
        <v>2</v>
      </c>
      <c r="JG23" s="78">
        <v>3</v>
      </c>
      <c r="JH23" s="78">
        <v>2</v>
      </c>
      <c r="JI23" s="78">
        <v>0</v>
      </c>
      <c r="JJ23" s="78">
        <v>10</v>
      </c>
      <c r="JK23" s="78">
        <v>0</v>
      </c>
      <c r="JL23" s="78">
        <v>20</v>
      </c>
      <c r="JM23" s="78">
        <v>0</v>
      </c>
      <c r="JN23" s="78">
        <v>6</v>
      </c>
      <c r="JO23" s="78">
        <v>3</v>
      </c>
      <c r="JP23" s="78">
        <v>0</v>
      </c>
      <c r="JQ23" s="78">
        <v>2</v>
      </c>
      <c r="JR23" s="78">
        <v>2</v>
      </c>
      <c r="JS23" s="78">
        <v>0</v>
      </c>
      <c r="JT23" s="78">
        <v>0</v>
      </c>
      <c r="JU23" s="78">
        <v>3</v>
      </c>
      <c r="JV23" s="78">
        <v>0</v>
      </c>
      <c r="JW23" s="78">
        <v>0</v>
      </c>
      <c r="JX23" s="78">
        <v>3</v>
      </c>
      <c r="JY23" s="78">
        <v>2</v>
      </c>
      <c r="JZ23" s="78">
        <v>0</v>
      </c>
      <c r="KA23" s="78">
        <v>0</v>
      </c>
      <c r="KB23" s="78">
        <v>1</v>
      </c>
      <c r="KC23" s="78">
        <v>3</v>
      </c>
      <c r="KD23" s="78">
        <v>0</v>
      </c>
      <c r="KE23" s="78">
        <v>0</v>
      </c>
      <c r="KF23" s="78">
        <v>1</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4</v>
      </c>
      <c r="LA23" s="78">
        <v>0</v>
      </c>
      <c r="LB23" s="78">
        <v>0</v>
      </c>
      <c r="LC23" s="78">
        <v>0</v>
      </c>
      <c r="LD23" s="78">
        <v>0</v>
      </c>
      <c r="LE23" s="78">
        <v>0</v>
      </c>
      <c r="LF23" s="78">
        <v>0</v>
      </c>
      <c r="LG23" s="78">
        <v>0</v>
      </c>
      <c r="LH23" s="78">
        <v>0</v>
      </c>
      <c r="LI23" s="78">
        <v>0</v>
      </c>
      <c r="LJ23" s="78">
        <v>0</v>
      </c>
      <c r="LK23" s="78">
        <v>0</v>
      </c>
      <c r="LL23" s="78">
        <v>0</v>
      </c>
      <c r="LM23" s="78">
        <v>0</v>
      </c>
      <c r="LN23" s="78">
        <v>0</v>
      </c>
      <c r="LO23" s="78">
        <v>0</v>
      </c>
      <c r="LP23" s="78">
        <v>0</v>
      </c>
      <c r="LQ23" s="78">
        <v>0</v>
      </c>
      <c r="LR23" s="78">
        <v>0</v>
      </c>
      <c r="LS23" s="78">
        <v>3</v>
      </c>
      <c r="LT23" s="78">
        <v>0</v>
      </c>
      <c r="LU23" s="78">
        <v>0</v>
      </c>
      <c r="LV23" s="78">
        <v>1</v>
      </c>
      <c r="LW23" s="78">
        <v>0</v>
      </c>
      <c r="LX23" s="78">
        <v>0</v>
      </c>
      <c r="LY23" s="78">
        <v>3</v>
      </c>
      <c r="LZ23" s="78">
        <v>0</v>
      </c>
      <c r="MA23" s="78">
        <v>5</v>
      </c>
      <c r="MB23" s="78">
        <v>0</v>
      </c>
      <c r="MC23" s="78">
        <v>0</v>
      </c>
      <c r="MD23" s="78">
        <v>0</v>
      </c>
      <c r="ME23" s="78">
        <v>0</v>
      </c>
      <c r="MF23" s="78">
        <v>2</v>
      </c>
      <c r="MG23" s="78">
        <v>0</v>
      </c>
      <c r="MH23" s="78">
        <v>0</v>
      </c>
      <c r="MI23" s="78">
        <v>0</v>
      </c>
      <c r="MJ23" s="78">
        <v>0</v>
      </c>
      <c r="MK23" s="78">
        <v>0</v>
      </c>
      <c r="ML23" s="78">
        <v>0</v>
      </c>
      <c r="MM23" s="78">
        <v>0</v>
      </c>
      <c r="MN23" s="78">
        <v>0</v>
      </c>
      <c r="MO23" s="78">
        <v>1</v>
      </c>
      <c r="MP23" s="78">
        <v>0</v>
      </c>
      <c r="MQ23" s="78">
        <v>0</v>
      </c>
      <c r="MR23" s="78">
        <v>0</v>
      </c>
      <c r="MS23" s="78">
        <v>0</v>
      </c>
      <c r="MT23" s="78">
        <v>3</v>
      </c>
      <c r="MU23" s="78">
        <v>0</v>
      </c>
      <c r="MV23" s="78">
        <v>0</v>
      </c>
      <c r="MW23" s="78">
        <v>0</v>
      </c>
      <c r="MX23" s="78">
        <v>0</v>
      </c>
      <c r="MY23" s="78">
        <v>0</v>
      </c>
      <c r="MZ23" s="78">
        <v>0</v>
      </c>
      <c r="NA23" s="78">
        <v>0</v>
      </c>
      <c r="NB23" s="78">
        <v>0</v>
      </c>
      <c r="NC23" s="78">
        <v>0</v>
      </c>
      <c r="ND23" s="78">
        <v>0</v>
      </c>
      <c r="NE23" s="78">
        <v>0</v>
      </c>
      <c r="NF23" s="78">
        <v>4</v>
      </c>
      <c r="NG23" s="78">
        <v>2</v>
      </c>
      <c r="NH23" s="78">
        <v>3</v>
      </c>
      <c r="NI23" s="78">
        <v>2</v>
      </c>
      <c r="NJ23" s="78">
        <v>0</v>
      </c>
      <c r="NK23" s="78">
        <v>10</v>
      </c>
      <c r="NL23" s="78">
        <v>0</v>
      </c>
      <c r="NM23" s="78">
        <v>20</v>
      </c>
      <c r="NN23" s="78">
        <v>0</v>
      </c>
      <c r="NO23" s="78">
        <v>6</v>
      </c>
      <c r="NP23" s="78">
        <v>3</v>
      </c>
      <c r="NQ23" s="78">
        <v>0</v>
      </c>
      <c r="NR23" s="78">
        <v>2</v>
      </c>
      <c r="NS23" s="78">
        <v>2</v>
      </c>
      <c r="NT23" s="78">
        <v>0</v>
      </c>
      <c r="NU23" s="78">
        <v>0</v>
      </c>
      <c r="NV23" s="78">
        <v>3</v>
      </c>
      <c r="NW23" s="78">
        <v>0</v>
      </c>
      <c r="NX23" s="78">
        <v>0</v>
      </c>
      <c r="NY23" s="78">
        <v>3</v>
      </c>
      <c r="NZ23" s="78">
        <v>2</v>
      </c>
      <c r="OA23" s="78">
        <v>0</v>
      </c>
      <c r="OB23" s="78">
        <v>0</v>
      </c>
      <c r="OC23" s="78">
        <v>1</v>
      </c>
      <c r="OD23" s="78">
        <v>0</v>
      </c>
      <c r="OE23" s="78">
        <v>0</v>
      </c>
      <c r="OF23" s="78">
        <v>0</v>
      </c>
      <c r="OG23" s="78">
        <v>1</v>
      </c>
      <c r="OH23" s="78">
        <v>0</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4</v>
      </c>
      <c r="PB23" s="78">
        <v>0</v>
      </c>
      <c r="PC23" s="78">
        <v>0</v>
      </c>
      <c r="PD23" s="78">
        <v>0</v>
      </c>
      <c r="PE23" s="78">
        <v>0</v>
      </c>
      <c r="PF23" s="78">
        <v>0</v>
      </c>
      <c r="PG23" s="78">
        <v>0</v>
      </c>
      <c r="PH23" s="78">
        <v>0</v>
      </c>
      <c r="PI23" s="78">
        <v>0</v>
      </c>
      <c r="PJ23" s="78">
        <v>0</v>
      </c>
      <c r="PK23" s="78">
        <v>0</v>
      </c>
      <c r="PL23" s="78">
        <v>0</v>
      </c>
      <c r="PM23" s="78">
        <v>0</v>
      </c>
      <c r="PN23" s="78">
        <v>0</v>
      </c>
      <c r="PO23" s="78">
        <v>0</v>
      </c>
      <c r="PP23" s="78">
        <v>0</v>
      </c>
      <c r="PQ23" s="78">
        <v>0</v>
      </c>
      <c r="PR23" s="78">
        <v>0</v>
      </c>
      <c r="PS23" s="78">
        <v>0</v>
      </c>
      <c r="PT23" s="78">
        <v>3</v>
      </c>
      <c r="PU23" s="78">
        <v>0</v>
      </c>
      <c r="PV23" s="78">
        <v>0</v>
      </c>
      <c r="PW23" s="78">
        <v>1</v>
      </c>
      <c r="PX23" s="78">
        <v>0</v>
      </c>
      <c r="PY23" s="78">
        <v>0</v>
      </c>
      <c r="PZ23" s="78">
        <v>3</v>
      </c>
      <c r="QA23" s="78">
        <v>0</v>
      </c>
      <c r="QB23" s="78">
        <v>5</v>
      </c>
      <c r="QC23" s="78">
        <v>0</v>
      </c>
      <c r="QD23" s="78">
        <v>0</v>
      </c>
      <c r="QE23" s="78">
        <v>0</v>
      </c>
      <c r="QF23" s="78">
        <v>0</v>
      </c>
      <c r="QG23" s="78">
        <v>2</v>
      </c>
      <c r="QH23" s="78">
        <v>0</v>
      </c>
      <c r="QI23" s="78">
        <v>0</v>
      </c>
      <c r="QJ23" s="78">
        <v>0</v>
      </c>
      <c r="QK23" s="78">
        <v>0</v>
      </c>
      <c r="QL23" s="78">
        <v>0</v>
      </c>
      <c r="QM23" s="78">
        <v>0</v>
      </c>
      <c r="QN23" s="78">
        <v>0</v>
      </c>
      <c r="QO23" s="78">
        <v>0</v>
      </c>
      <c r="QP23" s="78">
        <v>1</v>
      </c>
      <c r="QQ23" s="78">
        <v>0</v>
      </c>
      <c r="QR23" s="78">
        <v>0</v>
      </c>
      <c r="QS23" s="78">
        <v>3</v>
      </c>
      <c r="QT23" s="78">
        <v>0</v>
      </c>
      <c r="QU23" s="78">
        <v>0</v>
      </c>
      <c r="QV23" s="78">
        <v>0</v>
      </c>
      <c r="QW23" s="78">
        <v>0</v>
      </c>
      <c r="QX23" s="78">
        <v>63</v>
      </c>
      <c r="QY23" s="78">
        <v>1</v>
      </c>
      <c r="QZ23" s="78">
        <v>0</v>
      </c>
      <c r="RA23" s="78">
        <v>0</v>
      </c>
      <c r="RB23" s="78">
        <v>4</v>
      </c>
      <c r="RC23" s="78">
        <v>0</v>
      </c>
      <c r="RD23" s="78">
        <v>0</v>
      </c>
      <c r="RE23" s="78">
        <v>0</v>
      </c>
      <c r="RF23" s="78">
        <v>3</v>
      </c>
      <c r="RG23" s="78">
        <v>1</v>
      </c>
      <c r="RH23" s="78">
        <v>3</v>
      </c>
      <c r="RI23" s="78">
        <v>5</v>
      </c>
      <c r="RJ23" s="78">
        <v>0</v>
      </c>
      <c r="RK23" s="78">
        <v>2</v>
      </c>
      <c r="RL23" s="78">
        <v>1</v>
      </c>
      <c r="RM23" s="78">
        <v>0</v>
      </c>
      <c r="RN23" s="78">
        <v>3</v>
      </c>
      <c r="RO23" s="78">
        <v>0</v>
      </c>
      <c r="RP23" s="78">
        <v>0</v>
      </c>
      <c r="RQ23" s="78">
        <v>0</v>
      </c>
      <c r="RR23" s="78">
        <v>0</v>
      </c>
      <c r="RS23" s="78">
        <v>63</v>
      </c>
      <c r="RT23" s="78">
        <v>4</v>
      </c>
      <c r="RU23" s="78">
        <v>0</v>
      </c>
      <c r="RV23" s="78">
        <v>0</v>
      </c>
      <c r="RW23" s="78">
        <v>4</v>
      </c>
      <c r="RX23" s="78">
        <v>0</v>
      </c>
      <c r="RY23" s="78">
        <v>0</v>
      </c>
      <c r="RZ23" s="78">
        <v>0</v>
      </c>
      <c r="SA23" s="78">
        <v>3</v>
      </c>
      <c r="SB23" s="78">
        <v>1</v>
      </c>
      <c r="SC23" s="78">
        <v>3</v>
      </c>
      <c r="SD23" s="78">
        <v>5</v>
      </c>
      <c r="SE23" s="78">
        <v>0</v>
      </c>
      <c r="SF23" s="78">
        <v>2</v>
      </c>
      <c r="SG23" s="78">
        <v>1</v>
      </c>
      <c r="SH23" s="78">
        <v>0</v>
      </c>
    </row>
    <row r="24" spans="1:502">
      <c r="A24" s="17" t="s">
        <v>2312</v>
      </c>
      <c r="B24" s="77">
        <v>16</v>
      </c>
      <c r="C24" s="77">
        <v>16</v>
      </c>
      <c r="D24" s="77">
        <v>1</v>
      </c>
      <c r="E24" s="77">
        <v>2019</v>
      </c>
      <c r="F24" s="77" t="s">
        <v>159</v>
      </c>
      <c r="G24" s="1017" t="s">
        <v>1627</v>
      </c>
      <c r="H24" s="77" t="s">
        <v>1628</v>
      </c>
      <c r="I24" s="1018"/>
      <c r="J24" s="80">
        <v>0</v>
      </c>
      <c r="K24" s="80">
        <v>0</v>
      </c>
      <c r="L24" s="80">
        <v>0</v>
      </c>
      <c r="M24" s="80">
        <v>0</v>
      </c>
      <c r="N24" s="80">
        <v>0</v>
      </c>
      <c r="O24" s="80">
        <v>0</v>
      </c>
      <c r="P24" s="80">
        <v>0</v>
      </c>
      <c r="Q24" s="80">
        <v>0</v>
      </c>
      <c r="R24" s="80">
        <v>35.039000000000001</v>
      </c>
      <c r="S24" s="80">
        <v>15.94</v>
      </c>
      <c r="T24" s="80">
        <v>24.420999999999999</v>
      </c>
      <c r="U24" s="80">
        <v>40.165999999999997</v>
      </c>
      <c r="V24" s="80">
        <v>0</v>
      </c>
      <c r="W24" s="80">
        <v>425.45600000000002</v>
      </c>
      <c r="X24" s="80">
        <v>0</v>
      </c>
      <c r="Y24" s="80">
        <v>673.02700000000004</v>
      </c>
      <c r="Z24" s="80">
        <v>0</v>
      </c>
      <c r="AA24" s="80">
        <v>43.146000000000001</v>
      </c>
      <c r="AB24" s="80">
        <v>15.079000000000001</v>
      </c>
      <c r="AC24" s="80">
        <v>0</v>
      </c>
      <c r="AD24" s="80">
        <v>72.462999999999994</v>
      </c>
      <c r="AE24" s="80">
        <v>353.30099999999999</v>
      </c>
      <c r="AF24" s="80">
        <v>0</v>
      </c>
      <c r="AG24" s="80">
        <v>0</v>
      </c>
      <c r="AH24" s="80">
        <v>59.500999999999998</v>
      </c>
      <c r="AI24" s="80">
        <v>0</v>
      </c>
      <c r="AJ24" s="80">
        <v>0</v>
      </c>
      <c r="AK24" s="80">
        <v>188.84800000000001</v>
      </c>
      <c r="AL24" s="80">
        <v>35.621000000000002</v>
      </c>
      <c r="AM24" s="80">
        <v>0</v>
      </c>
      <c r="AN24" s="80">
        <v>0</v>
      </c>
      <c r="AO24" s="80">
        <v>3.1930000000000001</v>
      </c>
      <c r="AP24" s="80">
        <v>898.6</v>
      </c>
      <c r="AQ24" s="80">
        <v>0</v>
      </c>
      <c r="AR24" s="80">
        <v>0</v>
      </c>
      <c r="AS24" s="80">
        <v>3.2589999999999999</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16.495000000000001</v>
      </c>
      <c r="BN24" s="80">
        <v>0</v>
      </c>
      <c r="BO24" s="80">
        <v>0</v>
      </c>
      <c r="BP24" s="80">
        <v>0</v>
      </c>
      <c r="BQ24" s="80">
        <v>0</v>
      </c>
      <c r="BR24" s="80">
        <v>0</v>
      </c>
      <c r="BS24" s="80">
        <v>0</v>
      </c>
      <c r="BT24" s="80">
        <v>0</v>
      </c>
      <c r="BU24" s="80">
        <v>0</v>
      </c>
      <c r="BV24" s="80">
        <v>0</v>
      </c>
      <c r="BW24" s="80">
        <v>0</v>
      </c>
      <c r="BX24" s="80">
        <v>0</v>
      </c>
      <c r="BY24" s="80">
        <v>0</v>
      </c>
      <c r="BZ24" s="80">
        <v>0</v>
      </c>
      <c r="CA24" s="80">
        <v>0</v>
      </c>
      <c r="CB24" s="80">
        <v>0</v>
      </c>
      <c r="CC24" s="80">
        <v>0</v>
      </c>
      <c r="CD24" s="80">
        <v>0</v>
      </c>
      <c r="CE24" s="80">
        <v>0</v>
      </c>
      <c r="CF24" s="80">
        <v>13.521000000000001</v>
      </c>
      <c r="CG24" s="80">
        <v>0</v>
      </c>
      <c r="CH24" s="80">
        <v>0</v>
      </c>
      <c r="CI24" s="80">
        <v>4.0510000000000002</v>
      </c>
      <c r="CJ24" s="80">
        <v>0</v>
      </c>
      <c r="CK24" s="80">
        <v>0</v>
      </c>
      <c r="CL24" s="80">
        <v>33.034999999999997</v>
      </c>
      <c r="CM24" s="80">
        <v>0</v>
      </c>
      <c r="CN24" s="80">
        <v>27.71</v>
      </c>
      <c r="CO24" s="80">
        <v>0</v>
      </c>
      <c r="CP24" s="80">
        <v>0</v>
      </c>
      <c r="CQ24" s="80">
        <v>0</v>
      </c>
      <c r="CR24" s="80">
        <v>0</v>
      </c>
      <c r="CS24" s="80">
        <v>37.877000000000002</v>
      </c>
      <c r="CT24" s="80">
        <v>0</v>
      </c>
      <c r="CU24" s="80">
        <v>0</v>
      </c>
      <c r="CV24" s="80">
        <v>0</v>
      </c>
      <c r="CW24" s="80">
        <v>0</v>
      </c>
      <c r="CX24" s="80">
        <v>0</v>
      </c>
      <c r="CY24" s="80">
        <v>0</v>
      </c>
      <c r="CZ24" s="80">
        <v>0</v>
      </c>
      <c r="DA24" s="80">
        <v>0</v>
      </c>
      <c r="DB24" s="80">
        <v>4.1269999999999998</v>
      </c>
      <c r="DC24" s="80">
        <v>26.248000000000001</v>
      </c>
      <c r="DD24" s="80">
        <v>0</v>
      </c>
      <c r="DE24" s="80">
        <v>0</v>
      </c>
      <c r="DF24" s="80">
        <v>0</v>
      </c>
      <c r="DG24" s="80">
        <v>898.6</v>
      </c>
      <c r="DH24" s="80">
        <v>0</v>
      </c>
      <c r="DI24" s="80">
        <v>0</v>
      </c>
      <c r="DJ24" s="80">
        <v>0</v>
      </c>
      <c r="DK24" s="80">
        <v>0</v>
      </c>
      <c r="DL24" s="80">
        <v>0</v>
      </c>
      <c r="DM24" s="80">
        <v>0</v>
      </c>
      <c r="DN24" s="80">
        <v>0</v>
      </c>
      <c r="DO24" s="80">
        <v>0</v>
      </c>
      <c r="DP24" s="80">
        <v>0</v>
      </c>
      <c r="DQ24" s="80">
        <v>0</v>
      </c>
      <c r="DR24" s="80">
        <v>0</v>
      </c>
      <c r="DS24" s="80">
        <v>35.039000000000001</v>
      </c>
      <c r="DT24" s="80">
        <v>15.94</v>
      </c>
      <c r="DU24" s="80">
        <v>24.420999999999999</v>
      </c>
      <c r="DV24" s="80">
        <v>40.165999999999997</v>
      </c>
      <c r="DW24" s="80">
        <v>0</v>
      </c>
      <c r="DX24" s="80">
        <v>425.45600000000002</v>
      </c>
      <c r="DY24" s="80">
        <v>0</v>
      </c>
      <c r="DZ24" s="80">
        <v>673.02700000000004</v>
      </c>
      <c r="EA24" s="80">
        <v>0</v>
      </c>
      <c r="EB24" s="80">
        <v>43.146000000000001</v>
      </c>
      <c r="EC24" s="80">
        <v>15.079000000000001</v>
      </c>
      <c r="ED24" s="80">
        <v>0</v>
      </c>
      <c r="EE24" s="80">
        <v>72.462999999999994</v>
      </c>
      <c r="EF24" s="80">
        <v>353.30099999999999</v>
      </c>
      <c r="EG24" s="80">
        <v>0</v>
      </c>
      <c r="EH24" s="80">
        <v>0</v>
      </c>
      <c r="EI24" s="80">
        <v>59.500999999999998</v>
      </c>
      <c r="EJ24" s="80">
        <v>0</v>
      </c>
      <c r="EK24" s="80">
        <v>0</v>
      </c>
      <c r="EL24" s="80">
        <v>188.84800000000001</v>
      </c>
      <c r="EM24" s="80">
        <v>35.621000000000002</v>
      </c>
      <c r="EN24" s="80">
        <v>0</v>
      </c>
      <c r="EO24" s="80">
        <v>0</v>
      </c>
      <c r="EP24" s="80">
        <v>3.1930000000000001</v>
      </c>
      <c r="EQ24" s="80">
        <v>0</v>
      </c>
      <c r="ER24" s="80">
        <v>0</v>
      </c>
      <c r="ES24" s="80">
        <v>0</v>
      </c>
      <c r="ET24" s="80">
        <v>3.2589999999999999</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16.495000000000001</v>
      </c>
      <c r="FO24" s="80">
        <v>0</v>
      </c>
      <c r="FP24" s="80">
        <v>0</v>
      </c>
      <c r="FQ24" s="80">
        <v>0</v>
      </c>
      <c r="FR24" s="80">
        <v>0</v>
      </c>
      <c r="FS24" s="80">
        <v>0</v>
      </c>
      <c r="FT24" s="80">
        <v>0</v>
      </c>
      <c r="FU24" s="80">
        <v>0</v>
      </c>
      <c r="FV24" s="80">
        <v>0</v>
      </c>
      <c r="FW24" s="80">
        <v>0</v>
      </c>
      <c r="FX24" s="80">
        <v>0</v>
      </c>
      <c r="FY24" s="80">
        <v>0</v>
      </c>
      <c r="FZ24" s="80">
        <v>0</v>
      </c>
      <c r="GA24" s="80">
        <v>0</v>
      </c>
      <c r="GB24" s="80">
        <v>0</v>
      </c>
      <c r="GC24" s="80">
        <v>0</v>
      </c>
      <c r="GD24" s="80">
        <v>0</v>
      </c>
      <c r="GE24" s="80">
        <v>0</v>
      </c>
      <c r="GF24" s="80">
        <v>0</v>
      </c>
      <c r="GG24" s="80">
        <v>13.521000000000001</v>
      </c>
      <c r="GH24" s="80">
        <v>0</v>
      </c>
      <c r="GI24" s="80">
        <v>0</v>
      </c>
      <c r="GJ24" s="80">
        <v>4.0510000000000002</v>
      </c>
      <c r="GK24" s="80">
        <v>0</v>
      </c>
      <c r="GL24" s="80">
        <v>0</v>
      </c>
      <c r="GM24" s="80">
        <v>33.034999999999997</v>
      </c>
      <c r="GN24" s="80">
        <v>0</v>
      </c>
      <c r="GO24" s="80">
        <v>27.71</v>
      </c>
      <c r="GP24" s="80">
        <v>0</v>
      </c>
      <c r="GQ24" s="80">
        <v>0</v>
      </c>
      <c r="GR24" s="80">
        <v>0</v>
      </c>
      <c r="GS24" s="80">
        <v>0</v>
      </c>
      <c r="GT24" s="80">
        <v>37.877000000000002</v>
      </c>
      <c r="GU24" s="80">
        <v>0</v>
      </c>
      <c r="GV24" s="80">
        <v>0</v>
      </c>
      <c r="GW24" s="80">
        <v>0</v>
      </c>
      <c r="GX24" s="80">
        <v>0</v>
      </c>
      <c r="GY24" s="80">
        <v>0</v>
      </c>
      <c r="GZ24" s="80">
        <v>0</v>
      </c>
      <c r="HA24" s="80">
        <v>0</v>
      </c>
      <c r="HB24" s="80">
        <v>0</v>
      </c>
      <c r="HC24" s="80">
        <v>4.1269999999999998</v>
      </c>
      <c r="HD24" s="80">
        <v>26.248000000000001</v>
      </c>
      <c r="HE24" s="80">
        <v>0</v>
      </c>
      <c r="HF24" s="80">
        <v>898.6</v>
      </c>
      <c r="HG24" s="80">
        <v>0</v>
      </c>
      <c r="HH24" s="80">
        <v>0</v>
      </c>
      <c r="HI24" s="80">
        <v>0</v>
      </c>
      <c r="HJ24" s="80">
        <v>0</v>
      </c>
      <c r="HK24" s="80">
        <v>1985.201</v>
      </c>
      <c r="HL24" s="80">
        <v>3.2589999999999999</v>
      </c>
      <c r="HM24" s="80">
        <v>0</v>
      </c>
      <c r="HN24" s="80">
        <v>0</v>
      </c>
      <c r="HO24" s="80">
        <v>16.495000000000001</v>
      </c>
      <c r="HP24" s="80">
        <v>0</v>
      </c>
      <c r="HQ24" s="80">
        <v>0</v>
      </c>
      <c r="HR24" s="80">
        <v>0</v>
      </c>
      <c r="HS24" s="80">
        <v>13.521000000000001</v>
      </c>
      <c r="HT24" s="80">
        <v>4.0510000000000002</v>
      </c>
      <c r="HU24" s="80">
        <v>33.034999999999997</v>
      </c>
      <c r="HV24" s="80">
        <v>27.71</v>
      </c>
      <c r="HW24" s="80">
        <v>0</v>
      </c>
      <c r="HX24" s="80">
        <v>37.877000000000002</v>
      </c>
      <c r="HY24" s="80">
        <v>30.375</v>
      </c>
      <c r="HZ24" s="80">
        <v>0</v>
      </c>
      <c r="IA24" s="80">
        <v>898.6</v>
      </c>
      <c r="IB24" s="80">
        <v>0</v>
      </c>
      <c r="IC24" s="80">
        <v>0</v>
      </c>
      <c r="ID24" s="80">
        <v>0</v>
      </c>
      <c r="IE24" s="80">
        <v>0</v>
      </c>
      <c r="IF24" s="80">
        <v>1985.201</v>
      </c>
      <c r="IG24" s="80">
        <v>901.85900000000004</v>
      </c>
      <c r="IH24" s="80">
        <v>0</v>
      </c>
      <c r="II24" s="80">
        <v>0</v>
      </c>
      <c r="IJ24" s="80">
        <v>16.495000000000001</v>
      </c>
      <c r="IK24" s="80">
        <v>0</v>
      </c>
      <c r="IL24" s="80">
        <v>0</v>
      </c>
      <c r="IM24" s="80">
        <v>0</v>
      </c>
      <c r="IN24" s="80">
        <v>13.521000000000001</v>
      </c>
      <c r="IO24" s="80">
        <v>4.0510000000000002</v>
      </c>
      <c r="IP24" s="80">
        <v>33.034999999999997</v>
      </c>
      <c r="IQ24" s="80">
        <v>27.71</v>
      </c>
      <c r="IR24" s="80">
        <v>0</v>
      </c>
      <c r="IS24" s="80">
        <v>37.877000000000002</v>
      </c>
      <c r="IT24" s="80">
        <v>30.375</v>
      </c>
      <c r="IU24" s="80">
        <v>0</v>
      </c>
      <c r="IV24" s="81">
        <v>0</v>
      </c>
      <c r="IW24" s="78">
        <v>0</v>
      </c>
      <c r="IX24" s="78">
        <v>0</v>
      </c>
      <c r="IY24" s="78">
        <v>0</v>
      </c>
      <c r="IZ24" s="78">
        <v>0</v>
      </c>
      <c r="JA24" s="78">
        <v>0</v>
      </c>
      <c r="JB24" s="78">
        <v>0</v>
      </c>
      <c r="JC24" s="78">
        <v>0</v>
      </c>
      <c r="JD24" s="78">
        <v>0</v>
      </c>
      <c r="JE24" s="78">
        <v>4</v>
      </c>
      <c r="JF24" s="78">
        <v>2</v>
      </c>
      <c r="JG24" s="78">
        <v>3</v>
      </c>
      <c r="JH24" s="78">
        <v>2</v>
      </c>
      <c r="JI24" s="78">
        <v>0</v>
      </c>
      <c r="JJ24" s="78">
        <v>10</v>
      </c>
      <c r="JK24" s="78">
        <v>0</v>
      </c>
      <c r="JL24" s="78">
        <v>21</v>
      </c>
      <c r="JM24" s="78">
        <v>0</v>
      </c>
      <c r="JN24" s="78">
        <v>6</v>
      </c>
      <c r="JO24" s="78">
        <v>3</v>
      </c>
      <c r="JP24" s="78">
        <v>0</v>
      </c>
      <c r="JQ24" s="78">
        <v>2</v>
      </c>
      <c r="JR24" s="78">
        <v>2</v>
      </c>
      <c r="JS24" s="78">
        <v>0</v>
      </c>
      <c r="JT24" s="78">
        <v>0</v>
      </c>
      <c r="JU24" s="78">
        <v>3</v>
      </c>
      <c r="JV24" s="78">
        <v>0</v>
      </c>
      <c r="JW24" s="78">
        <v>0</v>
      </c>
      <c r="JX24" s="78">
        <v>3</v>
      </c>
      <c r="JY24" s="78">
        <v>1</v>
      </c>
      <c r="JZ24" s="78">
        <v>0</v>
      </c>
      <c r="KA24" s="78">
        <v>0</v>
      </c>
      <c r="KB24" s="78">
        <v>1</v>
      </c>
      <c r="KC24" s="78">
        <v>3</v>
      </c>
      <c r="KD24" s="78">
        <v>0</v>
      </c>
      <c r="KE24" s="78">
        <v>0</v>
      </c>
      <c r="KF24" s="78">
        <v>1</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4</v>
      </c>
      <c r="LA24" s="78">
        <v>0</v>
      </c>
      <c r="LB24" s="78">
        <v>0</v>
      </c>
      <c r="LC24" s="78">
        <v>0</v>
      </c>
      <c r="LD24" s="78">
        <v>0</v>
      </c>
      <c r="LE24" s="78">
        <v>0</v>
      </c>
      <c r="LF24" s="78">
        <v>0</v>
      </c>
      <c r="LG24" s="78">
        <v>0</v>
      </c>
      <c r="LH24" s="78">
        <v>0</v>
      </c>
      <c r="LI24" s="78">
        <v>0</v>
      </c>
      <c r="LJ24" s="78">
        <v>0</v>
      </c>
      <c r="LK24" s="78">
        <v>0</v>
      </c>
      <c r="LL24" s="78">
        <v>0</v>
      </c>
      <c r="LM24" s="78">
        <v>0</v>
      </c>
      <c r="LN24" s="78">
        <v>0</v>
      </c>
      <c r="LO24" s="78">
        <v>0</v>
      </c>
      <c r="LP24" s="78">
        <v>0</v>
      </c>
      <c r="LQ24" s="78">
        <v>0</v>
      </c>
      <c r="LR24" s="78">
        <v>0</v>
      </c>
      <c r="LS24" s="78">
        <v>3</v>
      </c>
      <c r="LT24" s="78">
        <v>0</v>
      </c>
      <c r="LU24" s="78">
        <v>0</v>
      </c>
      <c r="LV24" s="78">
        <v>1</v>
      </c>
      <c r="LW24" s="78">
        <v>0</v>
      </c>
      <c r="LX24" s="78">
        <v>0</v>
      </c>
      <c r="LY24" s="78">
        <v>3</v>
      </c>
      <c r="LZ24" s="78">
        <v>0</v>
      </c>
      <c r="MA24" s="78">
        <v>5</v>
      </c>
      <c r="MB24" s="78">
        <v>0</v>
      </c>
      <c r="MC24" s="78">
        <v>0</v>
      </c>
      <c r="MD24" s="78">
        <v>0</v>
      </c>
      <c r="ME24" s="78">
        <v>0</v>
      </c>
      <c r="MF24" s="78">
        <v>2</v>
      </c>
      <c r="MG24" s="78">
        <v>0</v>
      </c>
      <c r="MH24" s="78">
        <v>0</v>
      </c>
      <c r="MI24" s="78">
        <v>0</v>
      </c>
      <c r="MJ24" s="78">
        <v>0</v>
      </c>
      <c r="MK24" s="78">
        <v>0</v>
      </c>
      <c r="ML24" s="78">
        <v>0</v>
      </c>
      <c r="MM24" s="78">
        <v>0</v>
      </c>
      <c r="MN24" s="78">
        <v>0</v>
      </c>
      <c r="MO24" s="78">
        <v>1</v>
      </c>
      <c r="MP24" s="78">
        <v>2</v>
      </c>
      <c r="MQ24" s="78">
        <v>0</v>
      </c>
      <c r="MR24" s="78">
        <v>0</v>
      </c>
      <c r="MS24" s="78">
        <v>0</v>
      </c>
      <c r="MT24" s="78">
        <v>3</v>
      </c>
      <c r="MU24" s="78">
        <v>0</v>
      </c>
      <c r="MV24" s="78">
        <v>0</v>
      </c>
      <c r="MW24" s="78">
        <v>0</v>
      </c>
      <c r="MX24" s="78">
        <v>0</v>
      </c>
      <c r="MY24" s="78">
        <v>0</v>
      </c>
      <c r="MZ24" s="78">
        <v>0</v>
      </c>
      <c r="NA24" s="78">
        <v>0</v>
      </c>
      <c r="NB24" s="78">
        <v>0</v>
      </c>
      <c r="NC24" s="78">
        <v>0</v>
      </c>
      <c r="ND24" s="78">
        <v>0</v>
      </c>
      <c r="NE24" s="78">
        <v>0</v>
      </c>
      <c r="NF24" s="78">
        <v>4</v>
      </c>
      <c r="NG24" s="78">
        <v>2</v>
      </c>
      <c r="NH24" s="78">
        <v>3</v>
      </c>
      <c r="NI24" s="78">
        <v>2</v>
      </c>
      <c r="NJ24" s="78">
        <v>0</v>
      </c>
      <c r="NK24" s="78">
        <v>10</v>
      </c>
      <c r="NL24" s="78">
        <v>0</v>
      </c>
      <c r="NM24" s="78">
        <v>21</v>
      </c>
      <c r="NN24" s="78">
        <v>0</v>
      </c>
      <c r="NO24" s="78">
        <v>6</v>
      </c>
      <c r="NP24" s="78">
        <v>3</v>
      </c>
      <c r="NQ24" s="78">
        <v>0</v>
      </c>
      <c r="NR24" s="78">
        <v>2</v>
      </c>
      <c r="NS24" s="78">
        <v>2</v>
      </c>
      <c r="NT24" s="78">
        <v>0</v>
      </c>
      <c r="NU24" s="78">
        <v>0</v>
      </c>
      <c r="NV24" s="78">
        <v>3</v>
      </c>
      <c r="NW24" s="78">
        <v>0</v>
      </c>
      <c r="NX24" s="78">
        <v>0</v>
      </c>
      <c r="NY24" s="78">
        <v>3</v>
      </c>
      <c r="NZ24" s="78">
        <v>1</v>
      </c>
      <c r="OA24" s="78">
        <v>0</v>
      </c>
      <c r="OB24" s="78">
        <v>0</v>
      </c>
      <c r="OC24" s="78">
        <v>1</v>
      </c>
      <c r="OD24" s="78">
        <v>0</v>
      </c>
      <c r="OE24" s="78">
        <v>0</v>
      </c>
      <c r="OF24" s="78">
        <v>0</v>
      </c>
      <c r="OG24" s="78">
        <v>1</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4</v>
      </c>
      <c r="PB24" s="78">
        <v>0</v>
      </c>
      <c r="PC24" s="78">
        <v>0</v>
      </c>
      <c r="PD24" s="78">
        <v>0</v>
      </c>
      <c r="PE24" s="78">
        <v>0</v>
      </c>
      <c r="PF24" s="78">
        <v>0</v>
      </c>
      <c r="PG24" s="78">
        <v>0</v>
      </c>
      <c r="PH24" s="78">
        <v>0</v>
      </c>
      <c r="PI24" s="78">
        <v>0</v>
      </c>
      <c r="PJ24" s="78">
        <v>0</v>
      </c>
      <c r="PK24" s="78">
        <v>0</v>
      </c>
      <c r="PL24" s="78">
        <v>0</v>
      </c>
      <c r="PM24" s="78">
        <v>0</v>
      </c>
      <c r="PN24" s="78">
        <v>0</v>
      </c>
      <c r="PO24" s="78">
        <v>0</v>
      </c>
      <c r="PP24" s="78">
        <v>0</v>
      </c>
      <c r="PQ24" s="78">
        <v>0</v>
      </c>
      <c r="PR24" s="78">
        <v>0</v>
      </c>
      <c r="PS24" s="78">
        <v>0</v>
      </c>
      <c r="PT24" s="78">
        <v>3</v>
      </c>
      <c r="PU24" s="78">
        <v>0</v>
      </c>
      <c r="PV24" s="78">
        <v>0</v>
      </c>
      <c r="PW24" s="78">
        <v>1</v>
      </c>
      <c r="PX24" s="78">
        <v>0</v>
      </c>
      <c r="PY24" s="78">
        <v>0</v>
      </c>
      <c r="PZ24" s="78">
        <v>3</v>
      </c>
      <c r="QA24" s="78">
        <v>0</v>
      </c>
      <c r="QB24" s="78">
        <v>5</v>
      </c>
      <c r="QC24" s="78">
        <v>0</v>
      </c>
      <c r="QD24" s="78">
        <v>0</v>
      </c>
      <c r="QE24" s="78">
        <v>0</v>
      </c>
      <c r="QF24" s="78">
        <v>0</v>
      </c>
      <c r="QG24" s="78">
        <v>2</v>
      </c>
      <c r="QH24" s="78">
        <v>0</v>
      </c>
      <c r="QI24" s="78">
        <v>0</v>
      </c>
      <c r="QJ24" s="78">
        <v>0</v>
      </c>
      <c r="QK24" s="78">
        <v>0</v>
      </c>
      <c r="QL24" s="78">
        <v>0</v>
      </c>
      <c r="QM24" s="78">
        <v>0</v>
      </c>
      <c r="QN24" s="78">
        <v>0</v>
      </c>
      <c r="QO24" s="78">
        <v>0</v>
      </c>
      <c r="QP24" s="78">
        <v>1</v>
      </c>
      <c r="QQ24" s="78">
        <v>2</v>
      </c>
      <c r="QR24" s="78">
        <v>0</v>
      </c>
      <c r="QS24" s="78">
        <v>3</v>
      </c>
      <c r="QT24" s="78">
        <v>0</v>
      </c>
      <c r="QU24" s="78">
        <v>0</v>
      </c>
      <c r="QV24" s="78">
        <v>0</v>
      </c>
      <c r="QW24" s="78">
        <v>0</v>
      </c>
      <c r="QX24" s="78">
        <v>63</v>
      </c>
      <c r="QY24" s="78">
        <v>1</v>
      </c>
      <c r="QZ24" s="78">
        <v>0</v>
      </c>
      <c r="RA24" s="78">
        <v>0</v>
      </c>
      <c r="RB24" s="78">
        <v>4</v>
      </c>
      <c r="RC24" s="78">
        <v>0</v>
      </c>
      <c r="RD24" s="78">
        <v>0</v>
      </c>
      <c r="RE24" s="78">
        <v>0</v>
      </c>
      <c r="RF24" s="78">
        <v>3</v>
      </c>
      <c r="RG24" s="78">
        <v>1</v>
      </c>
      <c r="RH24" s="78">
        <v>3</v>
      </c>
      <c r="RI24" s="78">
        <v>5</v>
      </c>
      <c r="RJ24" s="78">
        <v>0</v>
      </c>
      <c r="RK24" s="78">
        <v>2</v>
      </c>
      <c r="RL24" s="78">
        <v>3</v>
      </c>
      <c r="RM24" s="78">
        <v>0</v>
      </c>
      <c r="RN24" s="78">
        <v>3</v>
      </c>
      <c r="RO24" s="78">
        <v>0</v>
      </c>
      <c r="RP24" s="78">
        <v>0</v>
      </c>
      <c r="RQ24" s="78">
        <v>0</v>
      </c>
      <c r="RR24" s="78">
        <v>0</v>
      </c>
      <c r="RS24" s="78">
        <v>63</v>
      </c>
      <c r="RT24" s="78">
        <v>4</v>
      </c>
      <c r="RU24" s="78">
        <v>0</v>
      </c>
      <c r="RV24" s="78">
        <v>0</v>
      </c>
      <c r="RW24" s="78">
        <v>4</v>
      </c>
      <c r="RX24" s="78">
        <v>0</v>
      </c>
      <c r="RY24" s="78">
        <v>0</v>
      </c>
      <c r="RZ24" s="78">
        <v>0</v>
      </c>
      <c r="SA24" s="78">
        <v>3</v>
      </c>
      <c r="SB24" s="78">
        <v>1</v>
      </c>
      <c r="SC24" s="78">
        <v>3</v>
      </c>
      <c r="SD24" s="78">
        <v>5</v>
      </c>
      <c r="SE24" s="78">
        <v>0</v>
      </c>
      <c r="SF24" s="78">
        <v>2</v>
      </c>
      <c r="SG24" s="78">
        <v>3</v>
      </c>
      <c r="SH24" s="78">
        <v>0</v>
      </c>
    </row>
    <row r="25" spans="1:502">
      <c r="A25" s="17" t="s">
        <v>2313</v>
      </c>
      <c r="B25" s="77">
        <v>17</v>
      </c>
      <c r="C25" s="77">
        <v>17</v>
      </c>
      <c r="D25" s="77">
        <v>1</v>
      </c>
      <c r="E25" s="77">
        <v>2020</v>
      </c>
      <c r="F25" s="77" t="s">
        <v>160</v>
      </c>
      <c r="G25" s="1017" t="s">
        <v>1627</v>
      </c>
      <c r="H25" s="77" t="s">
        <v>1628</v>
      </c>
      <c r="I25" s="1018"/>
      <c r="J25" s="80">
        <v>0</v>
      </c>
      <c r="K25" s="80">
        <v>0</v>
      </c>
      <c r="L25" s="80">
        <v>0</v>
      </c>
      <c r="M25" s="80">
        <v>0</v>
      </c>
      <c r="N25" s="80">
        <v>0</v>
      </c>
      <c r="O25" s="80">
        <v>0</v>
      </c>
      <c r="P25" s="80">
        <v>0</v>
      </c>
      <c r="Q25" s="80">
        <v>0</v>
      </c>
      <c r="R25" s="80">
        <v>30.184999999999999</v>
      </c>
      <c r="S25" s="80">
        <v>13.01</v>
      </c>
      <c r="T25" s="80">
        <v>21.698</v>
      </c>
      <c r="U25" s="80">
        <v>35.298000000000002</v>
      </c>
      <c r="V25" s="80">
        <v>0</v>
      </c>
      <c r="W25" s="80">
        <v>366.00400000000002</v>
      </c>
      <c r="X25" s="80">
        <v>0</v>
      </c>
      <c r="Y25" s="80">
        <v>559.29100000000005</v>
      </c>
      <c r="Z25" s="80">
        <v>0</v>
      </c>
      <c r="AA25" s="80">
        <v>35.999000000000002</v>
      </c>
      <c r="AB25" s="80">
        <v>10.922000000000001</v>
      </c>
      <c r="AC25" s="80">
        <v>0</v>
      </c>
      <c r="AD25" s="80">
        <v>72.802000000000007</v>
      </c>
      <c r="AE25" s="80">
        <v>290.12299999999999</v>
      </c>
      <c r="AF25" s="80">
        <v>0</v>
      </c>
      <c r="AG25" s="80">
        <v>0</v>
      </c>
      <c r="AH25" s="80">
        <v>40.743000000000002</v>
      </c>
      <c r="AI25" s="80">
        <v>0</v>
      </c>
      <c r="AJ25" s="80">
        <v>0</v>
      </c>
      <c r="AK25" s="80">
        <v>143.58099999999999</v>
      </c>
      <c r="AL25" s="80">
        <v>28.431000000000001</v>
      </c>
      <c r="AM25" s="80">
        <v>0</v>
      </c>
      <c r="AN25" s="80">
        <v>0</v>
      </c>
      <c r="AO25" s="80">
        <v>2.395</v>
      </c>
      <c r="AP25" s="80">
        <v>932.56500000000005</v>
      </c>
      <c r="AQ25" s="80">
        <v>0</v>
      </c>
      <c r="AR25" s="80">
        <v>0</v>
      </c>
      <c r="AS25" s="80">
        <v>2.4900000000000002</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6.7670000000000003</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10.037000000000001</v>
      </c>
      <c r="CG25" s="80">
        <v>0</v>
      </c>
      <c r="CH25" s="80">
        <v>0</v>
      </c>
      <c r="CI25" s="80">
        <v>3.5539999999999998</v>
      </c>
      <c r="CJ25" s="80">
        <v>0</v>
      </c>
      <c r="CK25" s="80">
        <v>0</v>
      </c>
      <c r="CL25" s="80">
        <v>26.334</v>
      </c>
      <c r="CM25" s="80">
        <v>0</v>
      </c>
      <c r="CN25" s="80">
        <v>23.056999999999999</v>
      </c>
      <c r="CO25" s="80">
        <v>0</v>
      </c>
      <c r="CP25" s="80">
        <v>0</v>
      </c>
      <c r="CQ25" s="80">
        <v>0</v>
      </c>
      <c r="CR25" s="80">
        <v>0</v>
      </c>
      <c r="CS25" s="80">
        <v>55.51</v>
      </c>
      <c r="CT25" s="80">
        <v>0</v>
      </c>
      <c r="CU25" s="80">
        <v>0</v>
      </c>
      <c r="CV25" s="80">
        <v>0</v>
      </c>
      <c r="CW25" s="80">
        <v>0</v>
      </c>
      <c r="CX25" s="80">
        <v>0</v>
      </c>
      <c r="CY25" s="80">
        <v>0</v>
      </c>
      <c r="CZ25" s="80">
        <v>0</v>
      </c>
      <c r="DA25" s="80">
        <v>0</v>
      </c>
      <c r="DB25" s="80">
        <v>4.4329999999999998</v>
      </c>
      <c r="DC25" s="80">
        <v>0</v>
      </c>
      <c r="DD25" s="80">
        <v>0</v>
      </c>
      <c r="DE25" s="80">
        <v>0</v>
      </c>
      <c r="DF25" s="80">
        <v>0</v>
      </c>
      <c r="DG25" s="80">
        <v>932.56500000000005</v>
      </c>
      <c r="DH25" s="80">
        <v>0</v>
      </c>
      <c r="DI25" s="80">
        <v>0</v>
      </c>
      <c r="DJ25" s="80">
        <v>0</v>
      </c>
      <c r="DK25" s="80">
        <v>0</v>
      </c>
      <c r="DL25" s="80">
        <v>0</v>
      </c>
      <c r="DM25" s="80">
        <v>0</v>
      </c>
      <c r="DN25" s="80">
        <v>0</v>
      </c>
      <c r="DO25" s="80">
        <v>0</v>
      </c>
      <c r="DP25" s="80">
        <v>0</v>
      </c>
      <c r="DQ25" s="80">
        <v>0</v>
      </c>
      <c r="DR25" s="80">
        <v>0</v>
      </c>
      <c r="DS25" s="80">
        <v>30.184999999999999</v>
      </c>
      <c r="DT25" s="80">
        <v>13.01</v>
      </c>
      <c r="DU25" s="80">
        <v>21.698</v>
      </c>
      <c r="DV25" s="80">
        <v>35.298000000000002</v>
      </c>
      <c r="DW25" s="80">
        <v>0</v>
      </c>
      <c r="DX25" s="80">
        <v>366.00400000000002</v>
      </c>
      <c r="DY25" s="80">
        <v>0</v>
      </c>
      <c r="DZ25" s="80">
        <v>559.29100000000005</v>
      </c>
      <c r="EA25" s="80">
        <v>0</v>
      </c>
      <c r="EB25" s="80">
        <v>35.999000000000002</v>
      </c>
      <c r="EC25" s="80">
        <v>10.922000000000001</v>
      </c>
      <c r="ED25" s="80">
        <v>0</v>
      </c>
      <c r="EE25" s="80">
        <v>72.802000000000007</v>
      </c>
      <c r="EF25" s="80">
        <v>290.12299999999999</v>
      </c>
      <c r="EG25" s="80">
        <v>0</v>
      </c>
      <c r="EH25" s="80">
        <v>0</v>
      </c>
      <c r="EI25" s="80">
        <v>40.743000000000002</v>
      </c>
      <c r="EJ25" s="80">
        <v>0</v>
      </c>
      <c r="EK25" s="80">
        <v>0</v>
      </c>
      <c r="EL25" s="80">
        <v>143.58099999999999</v>
      </c>
      <c r="EM25" s="80">
        <v>28.431000000000001</v>
      </c>
      <c r="EN25" s="80">
        <v>0</v>
      </c>
      <c r="EO25" s="80">
        <v>0</v>
      </c>
      <c r="EP25" s="80">
        <v>2.395</v>
      </c>
      <c r="EQ25" s="80">
        <v>0</v>
      </c>
      <c r="ER25" s="80">
        <v>0</v>
      </c>
      <c r="ES25" s="80">
        <v>0</v>
      </c>
      <c r="ET25" s="80">
        <v>2.4900000000000002</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6.7670000000000003</v>
      </c>
      <c r="FO25" s="80">
        <v>0</v>
      </c>
      <c r="FP25" s="80">
        <v>0</v>
      </c>
      <c r="FQ25" s="80">
        <v>0</v>
      </c>
      <c r="FR25" s="80">
        <v>0</v>
      </c>
      <c r="FS25" s="80">
        <v>0</v>
      </c>
      <c r="FT25" s="80">
        <v>0</v>
      </c>
      <c r="FU25" s="80">
        <v>0</v>
      </c>
      <c r="FV25" s="80">
        <v>0</v>
      </c>
      <c r="FW25" s="80">
        <v>0</v>
      </c>
      <c r="FX25" s="80">
        <v>0</v>
      </c>
      <c r="FY25" s="80">
        <v>0</v>
      </c>
      <c r="FZ25" s="80">
        <v>0</v>
      </c>
      <c r="GA25" s="80">
        <v>0</v>
      </c>
      <c r="GB25" s="80">
        <v>0</v>
      </c>
      <c r="GC25" s="80">
        <v>0</v>
      </c>
      <c r="GD25" s="80">
        <v>0</v>
      </c>
      <c r="GE25" s="80">
        <v>0</v>
      </c>
      <c r="GF25" s="80">
        <v>0</v>
      </c>
      <c r="GG25" s="80">
        <v>10.037000000000001</v>
      </c>
      <c r="GH25" s="80">
        <v>0</v>
      </c>
      <c r="GI25" s="80">
        <v>0</v>
      </c>
      <c r="GJ25" s="80">
        <v>3.5539999999999998</v>
      </c>
      <c r="GK25" s="80">
        <v>0</v>
      </c>
      <c r="GL25" s="80">
        <v>0</v>
      </c>
      <c r="GM25" s="80">
        <v>26.334</v>
      </c>
      <c r="GN25" s="80">
        <v>0</v>
      </c>
      <c r="GO25" s="80">
        <v>23.056999999999999</v>
      </c>
      <c r="GP25" s="80">
        <v>0</v>
      </c>
      <c r="GQ25" s="80">
        <v>0</v>
      </c>
      <c r="GR25" s="80">
        <v>0</v>
      </c>
      <c r="GS25" s="80">
        <v>0</v>
      </c>
      <c r="GT25" s="80">
        <v>55.51</v>
      </c>
      <c r="GU25" s="80">
        <v>0</v>
      </c>
      <c r="GV25" s="80">
        <v>0</v>
      </c>
      <c r="GW25" s="80">
        <v>0</v>
      </c>
      <c r="GX25" s="80">
        <v>0</v>
      </c>
      <c r="GY25" s="80">
        <v>0</v>
      </c>
      <c r="GZ25" s="80">
        <v>0</v>
      </c>
      <c r="HA25" s="80">
        <v>0</v>
      </c>
      <c r="HB25" s="80">
        <v>0</v>
      </c>
      <c r="HC25" s="80">
        <v>4.4329999999999998</v>
      </c>
      <c r="HD25" s="80">
        <v>0</v>
      </c>
      <c r="HE25" s="80">
        <v>0</v>
      </c>
      <c r="HF25" s="80">
        <v>932.56500000000005</v>
      </c>
      <c r="HG25" s="80">
        <v>0</v>
      </c>
      <c r="HH25" s="80">
        <v>0</v>
      </c>
      <c r="HI25" s="80">
        <v>0</v>
      </c>
      <c r="HJ25" s="80">
        <v>0</v>
      </c>
      <c r="HK25" s="80">
        <v>1650.482</v>
      </c>
      <c r="HL25" s="80">
        <v>2.4900000000000002</v>
      </c>
      <c r="HM25" s="80">
        <v>0</v>
      </c>
      <c r="HN25" s="80">
        <v>0</v>
      </c>
      <c r="HO25" s="80">
        <v>6.7670000000000003</v>
      </c>
      <c r="HP25" s="80">
        <v>0</v>
      </c>
      <c r="HQ25" s="80">
        <v>0</v>
      </c>
      <c r="HR25" s="80">
        <v>0</v>
      </c>
      <c r="HS25" s="80">
        <v>10.037000000000001</v>
      </c>
      <c r="HT25" s="80">
        <v>3.5539999999999998</v>
      </c>
      <c r="HU25" s="80">
        <v>26.334</v>
      </c>
      <c r="HV25" s="80">
        <v>23.056999999999999</v>
      </c>
      <c r="HW25" s="80">
        <v>0</v>
      </c>
      <c r="HX25" s="80">
        <v>55.51</v>
      </c>
      <c r="HY25" s="80">
        <v>4.4329999999999998</v>
      </c>
      <c r="HZ25" s="80">
        <v>0</v>
      </c>
      <c r="IA25" s="80">
        <v>932.56500000000005</v>
      </c>
      <c r="IB25" s="80">
        <v>0</v>
      </c>
      <c r="IC25" s="80">
        <v>0</v>
      </c>
      <c r="ID25" s="80">
        <v>0</v>
      </c>
      <c r="IE25" s="80">
        <v>0</v>
      </c>
      <c r="IF25" s="80">
        <v>1650.482</v>
      </c>
      <c r="IG25" s="80">
        <v>935.05499999999995</v>
      </c>
      <c r="IH25" s="80">
        <v>0</v>
      </c>
      <c r="II25" s="80">
        <v>0</v>
      </c>
      <c r="IJ25" s="80">
        <v>6.7670000000000003</v>
      </c>
      <c r="IK25" s="80">
        <v>0</v>
      </c>
      <c r="IL25" s="80">
        <v>0</v>
      </c>
      <c r="IM25" s="80">
        <v>0</v>
      </c>
      <c r="IN25" s="80">
        <v>10.037000000000001</v>
      </c>
      <c r="IO25" s="80">
        <v>3.5539999999999998</v>
      </c>
      <c r="IP25" s="80">
        <v>26.334</v>
      </c>
      <c r="IQ25" s="80">
        <v>23.056999999999999</v>
      </c>
      <c r="IR25" s="80">
        <v>0</v>
      </c>
      <c r="IS25" s="80">
        <v>55.51</v>
      </c>
      <c r="IT25" s="80">
        <v>4.4329999999999998</v>
      </c>
      <c r="IU25" s="80">
        <v>0</v>
      </c>
      <c r="IV25" s="81">
        <v>0</v>
      </c>
      <c r="IW25" s="78">
        <v>0</v>
      </c>
      <c r="IX25" s="78">
        <v>0</v>
      </c>
      <c r="IY25" s="78">
        <v>0</v>
      </c>
      <c r="IZ25" s="78">
        <v>0</v>
      </c>
      <c r="JA25" s="78">
        <v>0</v>
      </c>
      <c r="JB25" s="78">
        <v>0</v>
      </c>
      <c r="JC25" s="78">
        <v>0</v>
      </c>
      <c r="JD25" s="78">
        <v>0</v>
      </c>
      <c r="JE25" s="78">
        <v>4</v>
      </c>
      <c r="JF25" s="78">
        <v>2</v>
      </c>
      <c r="JG25" s="78">
        <v>3</v>
      </c>
      <c r="JH25" s="78">
        <v>2</v>
      </c>
      <c r="JI25" s="78">
        <v>0</v>
      </c>
      <c r="JJ25" s="78">
        <v>10</v>
      </c>
      <c r="JK25" s="78">
        <v>0</v>
      </c>
      <c r="JL25" s="78">
        <v>22</v>
      </c>
      <c r="JM25" s="78">
        <v>0</v>
      </c>
      <c r="JN25" s="78">
        <v>7</v>
      </c>
      <c r="JO25" s="78">
        <v>3</v>
      </c>
      <c r="JP25" s="78">
        <v>0</v>
      </c>
      <c r="JQ25" s="78">
        <v>2</v>
      </c>
      <c r="JR25" s="78">
        <v>2</v>
      </c>
      <c r="JS25" s="78">
        <v>0</v>
      </c>
      <c r="JT25" s="78">
        <v>0</v>
      </c>
      <c r="JU25" s="78">
        <v>3</v>
      </c>
      <c r="JV25" s="78">
        <v>0</v>
      </c>
      <c r="JW25" s="78">
        <v>0</v>
      </c>
      <c r="JX25" s="78">
        <v>3</v>
      </c>
      <c r="JY25" s="78">
        <v>1</v>
      </c>
      <c r="JZ25" s="78">
        <v>0</v>
      </c>
      <c r="KA25" s="78">
        <v>0</v>
      </c>
      <c r="KB25" s="78">
        <v>1</v>
      </c>
      <c r="KC25" s="78">
        <v>3</v>
      </c>
      <c r="KD25" s="78">
        <v>0</v>
      </c>
      <c r="KE25" s="78">
        <v>0</v>
      </c>
      <c r="KF25" s="78">
        <v>1</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2</v>
      </c>
      <c r="LA25" s="78">
        <v>0</v>
      </c>
      <c r="LB25" s="78">
        <v>0</v>
      </c>
      <c r="LC25" s="78">
        <v>0</v>
      </c>
      <c r="LD25" s="78">
        <v>0</v>
      </c>
      <c r="LE25" s="78">
        <v>0</v>
      </c>
      <c r="LF25" s="78">
        <v>0</v>
      </c>
      <c r="LG25" s="78">
        <v>0</v>
      </c>
      <c r="LH25" s="78">
        <v>0</v>
      </c>
      <c r="LI25" s="78">
        <v>0</v>
      </c>
      <c r="LJ25" s="78">
        <v>0</v>
      </c>
      <c r="LK25" s="78">
        <v>0</v>
      </c>
      <c r="LL25" s="78">
        <v>0</v>
      </c>
      <c r="LM25" s="78">
        <v>0</v>
      </c>
      <c r="LN25" s="78">
        <v>0</v>
      </c>
      <c r="LO25" s="78">
        <v>0</v>
      </c>
      <c r="LP25" s="78">
        <v>0</v>
      </c>
      <c r="LQ25" s="78">
        <v>0</v>
      </c>
      <c r="LR25" s="78">
        <v>0</v>
      </c>
      <c r="LS25" s="78">
        <v>3</v>
      </c>
      <c r="LT25" s="78">
        <v>0</v>
      </c>
      <c r="LU25" s="78">
        <v>0</v>
      </c>
      <c r="LV25" s="78">
        <v>1</v>
      </c>
      <c r="LW25" s="78">
        <v>0</v>
      </c>
      <c r="LX25" s="78">
        <v>0</v>
      </c>
      <c r="LY25" s="78">
        <v>3</v>
      </c>
      <c r="LZ25" s="78">
        <v>0</v>
      </c>
      <c r="MA25" s="78">
        <v>5</v>
      </c>
      <c r="MB25" s="78">
        <v>0</v>
      </c>
      <c r="MC25" s="78">
        <v>0</v>
      </c>
      <c r="MD25" s="78">
        <v>0</v>
      </c>
      <c r="ME25" s="78">
        <v>0</v>
      </c>
      <c r="MF25" s="78">
        <v>4</v>
      </c>
      <c r="MG25" s="78">
        <v>0</v>
      </c>
      <c r="MH25" s="78">
        <v>0</v>
      </c>
      <c r="MI25" s="78">
        <v>0</v>
      </c>
      <c r="MJ25" s="78">
        <v>0</v>
      </c>
      <c r="MK25" s="78">
        <v>0</v>
      </c>
      <c r="ML25" s="78">
        <v>0</v>
      </c>
      <c r="MM25" s="78">
        <v>0</v>
      </c>
      <c r="MN25" s="78">
        <v>0</v>
      </c>
      <c r="MO25" s="78">
        <v>1</v>
      </c>
      <c r="MP25" s="78">
        <v>0</v>
      </c>
      <c r="MQ25" s="78">
        <v>0</v>
      </c>
      <c r="MR25" s="78">
        <v>0</v>
      </c>
      <c r="MS25" s="78">
        <v>0</v>
      </c>
      <c r="MT25" s="78">
        <v>3</v>
      </c>
      <c r="MU25" s="78">
        <v>0</v>
      </c>
      <c r="MV25" s="78">
        <v>0</v>
      </c>
      <c r="MW25" s="78">
        <v>0</v>
      </c>
      <c r="MX25" s="78">
        <v>0</v>
      </c>
      <c r="MY25" s="78">
        <v>0</v>
      </c>
      <c r="MZ25" s="78">
        <v>0</v>
      </c>
      <c r="NA25" s="78">
        <v>0</v>
      </c>
      <c r="NB25" s="78">
        <v>0</v>
      </c>
      <c r="NC25" s="78">
        <v>0</v>
      </c>
      <c r="ND25" s="78">
        <v>0</v>
      </c>
      <c r="NE25" s="78">
        <v>0</v>
      </c>
      <c r="NF25" s="78">
        <v>4</v>
      </c>
      <c r="NG25" s="78">
        <v>2</v>
      </c>
      <c r="NH25" s="78">
        <v>3</v>
      </c>
      <c r="NI25" s="78">
        <v>2</v>
      </c>
      <c r="NJ25" s="78">
        <v>0</v>
      </c>
      <c r="NK25" s="78">
        <v>10</v>
      </c>
      <c r="NL25" s="78">
        <v>0</v>
      </c>
      <c r="NM25" s="78">
        <v>22</v>
      </c>
      <c r="NN25" s="78">
        <v>0</v>
      </c>
      <c r="NO25" s="78">
        <v>7</v>
      </c>
      <c r="NP25" s="78">
        <v>3</v>
      </c>
      <c r="NQ25" s="78">
        <v>0</v>
      </c>
      <c r="NR25" s="78">
        <v>2</v>
      </c>
      <c r="NS25" s="78">
        <v>2</v>
      </c>
      <c r="NT25" s="78">
        <v>0</v>
      </c>
      <c r="NU25" s="78">
        <v>0</v>
      </c>
      <c r="NV25" s="78">
        <v>3</v>
      </c>
      <c r="NW25" s="78">
        <v>0</v>
      </c>
      <c r="NX25" s="78">
        <v>0</v>
      </c>
      <c r="NY25" s="78">
        <v>3</v>
      </c>
      <c r="NZ25" s="78">
        <v>1</v>
      </c>
      <c r="OA25" s="78">
        <v>0</v>
      </c>
      <c r="OB25" s="78">
        <v>0</v>
      </c>
      <c r="OC25" s="78">
        <v>1</v>
      </c>
      <c r="OD25" s="78">
        <v>0</v>
      </c>
      <c r="OE25" s="78">
        <v>0</v>
      </c>
      <c r="OF25" s="78">
        <v>0</v>
      </c>
      <c r="OG25" s="78">
        <v>1</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2</v>
      </c>
      <c r="PB25" s="78">
        <v>0</v>
      </c>
      <c r="PC25" s="78">
        <v>0</v>
      </c>
      <c r="PD25" s="78">
        <v>0</v>
      </c>
      <c r="PE25" s="78">
        <v>0</v>
      </c>
      <c r="PF25" s="78">
        <v>0</v>
      </c>
      <c r="PG25" s="78">
        <v>0</v>
      </c>
      <c r="PH25" s="78">
        <v>0</v>
      </c>
      <c r="PI25" s="78">
        <v>0</v>
      </c>
      <c r="PJ25" s="78">
        <v>0</v>
      </c>
      <c r="PK25" s="78">
        <v>0</v>
      </c>
      <c r="PL25" s="78">
        <v>0</v>
      </c>
      <c r="PM25" s="78">
        <v>0</v>
      </c>
      <c r="PN25" s="78">
        <v>0</v>
      </c>
      <c r="PO25" s="78">
        <v>0</v>
      </c>
      <c r="PP25" s="78">
        <v>0</v>
      </c>
      <c r="PQ25" s="78">
        <v>0</v>
      </c>
      <c r="PR25" s="78">
        <v>0</v>
      </c>
      <c r="PS25" s="78">
        <v>0</v>
      </c>
      <c r="PT25" s="78">
        <v>3</v>
      </c>
      <c r="PU25" s="78">
        <v>0</v>
      </c>
      <c r="PV25" s="78">
        <v>0</v>
      </c>
      <c r="PW25" s="78">
        <v>1</v>
      </c>
      <c r="PX25" s="78">
        <v>0</v>
      </c>
      <c r="PY25" s="78">
        <v>0</v>
      </c>
      <c r="PZ25" s="78">
        <v>3</v>
      </c>
      <c r="QA25" s="78">
        <v>0</v>
      </c>
      <c r="QB25" s="78">
        <v>5</v>
      </c>
      <c r="QC25" s="78">
        <v>0</v>
      </c>
      <c r="QD25" s="78">
        <v>0</v>
      </c>
      <c r="QE25" s="78">
        <v>0</v>
      </c>
      <c r="QF25" s="78">
        <v>0</v>
      </c>
      <c r="QG25" s="78">
        <v>4</v>
      </c>
      <c r="QH25" s="78">
        <v>0</v>
      </c>
      <c r="QI25" s="78">
        <v>0</v>
      </c>
      <c r="QJ25" s="78">
        <v>0</v>
      </c>
      <c r="QK25" s="78">
        <v>0</v>
      </c>
      <c r="QL25" s="78">
        <v>0</v>
      </c>
      <c r="QM25" s="78">
        <v>0</v>
      </c>
      <c r="QN25" s="78">
        <v>0</v>
      </c>
      <c r="QO25" s="78">
        <v>0</v>
      </c>
      <c r="QP25" s="78">
        <v>1</v>
      </c>
      <c r="QQ25" s="78">
        <v>0</v>
      </c>
      <c r="QR25" s="78">
        <v>0</v>
      </c>
      <c r="QS25" s="78">
        <v>3</v>
      </c>
      <c r="QT25" s="78">
        <v>0</v>
      </c>
      <c r="QU25" s="78">
        <v>0</v>
      </c>
      <c r="QV25" s="78">
        <v>0</v>
      </c>
      <c r="QW25" s="78">
        <v>0</v>
      </c>
      <c r="QX25" s="78">
        <v>65</v>
      </c>
      <c r="QY25" s="78">
        <v>1</v>
      </c>
      <c r="QZ25" s="78">
        <v>0</v>
      </c>
      <c r="RA25" s="78">
        <v>0</v>
      </c>
      <c r="RB25" s="78">
        <v>2</v>
      </c>
      <c r="RC25" s="78">
        <v>0</v>
      </c>
      <c r="RD25" s="78">
        <v>0</v>
      </c>
      <c r="RE25" s="78">
        <v>0</v>
      </c>
      <c r="RF25" s="78">
        <v>3</v>
      </c>
      <c r="RG25" s="78">
        <v>1</v>
      </c>
      <c r="RH25" s="78">
        <v>3</v>
      </c>
      <c r="RI25" s="78">
        <v>5</v>
      </c>
      <c r="RJ25" s="78">
        <v>0</v>
      </c>
      <c r="RK25" s="78">
        <v>4</v>
      </c>
      <c r="RL25" s="78">
        <v>1</v>
      </c>
      <c r="RM25" s="78">
        <v>0</v>
      </c>
      <c r="RN25" s="78">
        <v>3</v>
      </c>
      <c r="RO25" s="78">
        <v>0</v>
      </c>
      <c r="RP25" s="78">
        <v>0</v>
      </c>
      <c r="RQ25" s="78">
        <v>0</v>
      </c>
      <c r="RR25" s="78">
        <v>0</v>
      </c>
      <c r="RS25" s="78">
        <v>65</v>
      </c>
      <c r="RT25" s="78">
        <v>4</v>
      </c>
      <c r="RU25" s="78">
        <v>0</v>
      </c>
      <c r="RV25" s="78">
        <v>0</v>
      </c>
      <c r="RW25" s="78">
        <v>2</v>
      </c>
      <c r="RX25" s="78">
        <v>0</v>
      </c>
      <c r="RY25" s="78">
        <v>0</v>
      </c>
      <c r="RZ25" s="78">
        <v>0</v>
      </c>
      <c r="SA25" s="78">
        <v>3</v>
      </c>
      <c r="SB25" s="78">
        <v>1</v>
      </c>
      <c r="SC25" s="78">
        <v>3</v>
      </c>
      <c r="SD25" s="78">
        <v>5</v>
      </c>
      <c r="SE25" s="78">
        <v>0</v>
      </c>
      <c r="SF25" s="78">
        <v>4</v>
      </c>
      <c r="SG25" s="78">
        <v>1</v>
      </c>
      <c r="SH25" s="78">
        <v>0</v>
      </c>
    </row>
    <row r="26" spans="1:502">
      <c r="A26" s="17" t="s">
        <v>2314</v>
      </c>
      <c r="B26" s="77">
        <v>18</v>
      </c>
      <c r="C26" s="77">
        <v>18</v>
      </c>
      <c r="D26" s="77">
        <v>1</v>
      </c>
      <c r="E26" s="77">
        <v>2021</v>
      </c>
      <c r="F26" s="77" t="s">
        <v>161</v>
      </c>
      <c r="G26" s="1017" t="s">
        <v>1627</v>
      </c>
      <c r="H26" s="77" t="s">
        <v>1628</v>
      </c>
      <c r="I26" s="1018"/>
      <c r="J26" s="80">
        <v>0</v>
      </c>
      <c r="K26" s="80">
        <v>0</v>
      </c>
      <c r="L26" s="80">
        <v>0</v>
      </c>
      <c r="M26" s="80">
        <v>0</v>
      </c>
      <c r="N26" s="80">
        <v>0</v>
      </c>
      <c r="O26" s="80">
        <v>0</v>
      </c>
      <c r="P26" s="80">
        <v>0</v>
      </c>
      <c r="Q26" s="80">
        <v>0</v>
      </c>
      <c r="R26" s="80">
        <v>39.505000000000003</v>
      </c>
      <c r="S26" s="80">
        <v>14.032999999999999</v>
      </c>
      <c r="T26" s="80">
        <v>24.733000000000001</v>
      </c>
      <c r="U26" s="80">
        <v>41.134</v>
      </c>
      <c r="V26" s="80">
        <v>0</v>
      </c>
      <c r="W26" s="80">
        <v>414.96600000000001</v>
      </c>
      <c r="X26" s="80">
        <v>0</v>
      </c>
      <c r="Y26" s="80">
        <v>696.60599999999999</v>
      </c>
      <c r="Z26" s="80">
        <v>0</v>
      </c>
      <c r="AA26" s="80">
        <v>50.844000000000001</v>
      </c>
      <c r="AB26" s="80">
        <v>14.236000000000001</v>
      </c>
      <c r="AC26" s="80">
        <v>0</v>
      </c>
      <c r="AD26" s="80">
        <v>74.305999999999997</v>
      </c>
      <c r="AE26" s="80">
        <v>402.43799999999999</v>
      </c>
      <c r="AF26" s="80">
        <v>0</v>
      </c>
      <c r="AG26" s="80">
        <v>0</v>
      </c>
      <c r="AH26" s="80">
        <v>61.886000000000003</v>
      </c>
      <c r="AI26" s="80">
        <v>0</v>
      </c>
      <c r="AJ26" s="80">
        <v>0</v>
      </c>
      <c r="AK26" s="80">
        <v>214.55199999999999</v>
      </c>
      <c r="AL26" s="80">
        <v>40.597000000000001</v>
      </c>
      <c r="AM26" s="80">
        <v>0</v>
      </c>
      <c r="AN26" s="80">
        <v>0</v>
      </c>
      <c r="AO26" s="80">
        <v>3.581</v>
      </c>
      <c r="AP26" s="80">
        <v>864.63800000000003</v>
      </c>
      <c r="AQ26" s="80">
        <v>0</v>
      </c>
      <c r="AR26" s="80">
        <v>0</v>
      </c>
      <c r="AS26" s="80">
        <v>3.5110000000000001</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8.6349999999999998</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13.406000000000001</v>
      </c>
      <c r="CG26" s="80">
        <v>0</v>
      </c>
      <c r="CH26" s="80">
        <v>0</v>
      </c>
      <c r="CI26" s="80">
        <v>3.97</v>
      </c>
      <c r="CJ26" s="80">
        <v>0</v>
      </c>
      <c r="CK26" s="80">
        <v>0</v>
      </c>
      <c r="CL26" s="80">
        <v>35.829000000000001</v>
      </c>
      <c r="CM26" s="80">
        <v>0</v>
      </c>
      <c r="CN26" s="80">
        <v>29.856999999999999</v>
      </c>
      <c r="CO26" s="80">
        <v>0</v>
      </c>
      <c r="CP26" s="80">
        <v>0</v>
      </c>
      <c r="CQ26" s="80">
        <v>0</v>
      </c>
      <c r="CR26" s="80">
        <v>0</v>
      </c>
      <c r="CS26" s="80">
        <v>61.906999999999996</v>
      </c>
      <c r="CT26" s="80">
        <v>0</v>
      </c>
      <c r="CU26" s="80">
        <v>0</v>
      </c>
      <c r="CV26" s="80">
        <v>0</v>
      </c>
      <c r="CW26" s="80">
        <v>0</v>
      </c>
      <c r="CX26" s="80">
        <v>0</v>
      </c>
      <c r="CY26" s="80">
        <v>0</v>
      </c>
      <c r="CZ26" s="80">
        <v>0</v>
      </c>
      <c r="DA26" s="80">
        <v>0</v>
      </c>
      <c r="DB26" s="80">
        <v>1.6619999999999999</v>
      </c>
      <c r="DC26" s="80">
        <v>0</v>
      </c>
      <c r="DD26" s="80">
        <v>0</v>
      </c>
      <c r="DE26" s="80">
        <v>0</v>
      </c>
      <c r="DF26" s="80">
        <v>0</v>
      </c>
      <c r="DG26" s="80">
        <v>864.63800000000003</v>
      </c>
      <c r="DH26" s="80">
        <v>0</v>
      </c>
      <c r="DI26" s="80">
        <v>0</v>
      </c>
      <c r="DJ26" s="80">
        <v>0</v>
      </c>
      <c r="DK26" s="80">
        <v>0</v>
      </c>
      <c r="DL26" s="80">
        <v>0</v>
      </c>
      <c r="DM26" s="80">
        <v>0</v>
      </c>
      <c r="DN26" s="80">
        <v>0</v>
      </c>
      <c r="DO26" s="80">
        <v>0</v>
      </c>
      <c r="DP26" s="80">
        <v>0</v>
      </c>
      <c r="DQ26" s="80">
        <v>0</v>
      </c>
      <c r="DR26" s="80">
        <v>0</v>
      </c>
      <c r="DS26" s="80">
        <v>39.505000000000003</v>
      </c>
      <c r="DT26" s="80">
        <v>14.032999999999999</v>
      </c>
      <c r="DU26" s="80">
        <v>24.733000000000001</v>
      </c>
      <c r="DV26" s="80">
        <v>41.134</v>
      </c>
      <c r="DW26" s="80">
        <v>0</v>
      </c>
      <c r="DX26" s="80">
        <v>414.96600000000001</v>
      </c>
      <c r="DY26" s="80">
        <v>0</v>
      </c>
      <c r="DZ26" s="80">
        <v>696.60599999999999</v>
      </c>
      <c r="EA26" s="80">
        <v>0</v>
      </c>
      <c r="EB26" s="80">
        <v>50.844000000000001</v>
      </c>
      <c r="EC26" s="80">
        <v>14.236000000000001</v>
      </c>
      <c r="ED26" s="80">
        <v>0</v>
      </c>
      <c r="EE26" s="80">
        <v>74.305999999999997</v>
      </c>
      <c r="EF26" s="80">
        <v>402.43799999999999</v>
      </c>
      <c r="EG26" s="80">
        <v>0</v>
      </c>
      <c r="EH26" s="80">
        <v>0</v>
      </c>
      <c r="EI26" s="80">
        <v>61.886000000000003</v>
      </c>
      <c r="EJ26" s="80">
        <v>0</v>
      </c>
      <c r="EK26" s="80">
        <v>0</v>
      </c>
      <c r="EL26" s="80">
        <v>214.55199999999999</v>
      </c>
      <c r="EM26" s="80">
        <v>40.597000000000001</v>
      </c>
      <c r="EN26" s="80">
        <v>0</v>
      </c>
      <c r="EO26" s="80">
        <v>0</v>
      </c>
      <c r="EP26" s="80">
        <v>3.581</v>
      </c>
      <c r="EQ26" s="80">
        <v>0</v>
      </c>
      <c r="ER26" s="80">
        <v>0</v>
      </c>
      <c r="ES26" s="80">
        <v>0</v>
      </c>
      <c r="ET26" s="80">
        <v>3.5110000000000001</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8.6349999999999998</v>
      </c>
      <c r="FO26" s="80">
        <v>0</v>
      </c>
      <c r="FP26" s="80">
        <v>0</v>
      </c>
      <c r="FQ26" s="80">
        <v>0</v>
      </c>
      <c r="FR26" s="80">
        <v>0</v>
      </c>
      <c r="FS26" s="80">
        <v>0</v>
      </c>
      <c r="FT26" s="80">
        <v>0</v>
      </c>
      <c r="FU26" s="80">
        <v>0</v>
      </c>
      <c r="FV26" s="80">
        <v>0</v>
      </c>
      <c r="FW26" s="80">
        <v>0</v>
      </c>
      <c r="FX26" s="80">
        <v>0</v>
      </c>
      <c r="FY26" s="80">
        <v>0</v>
      </c>
      <c r="FZ26" s="80">
        <v>0</v>
      </c>
      <c r="GA26" s="80">
        <v>0</v>
      </c>
      <c r="GB26" s="80">
        <v>0</v>
      </c>
      <c r="GC26" s="80">
        <v>0</v>
      </c>
      <c r="GD26" s="80">
        <v>0</v>
      </c>
      <c r="GE26" s="80">
        <v>0</v>
      </c>
      <c r="GF26" s="80">
        <v>0</v>
      </c>
      <c r="GG26" s="80">
        <v>13.406000000000001</v>
      </c>
      <c r="GH26" s="80">
        <v>0</v>
      </c>
      <c r="GI26" s="80">
        <v>0</v>
      </c>
      <c r="GJ26" s="80">
        <v>3.97</v>
      </c>
      <c r="GK26" s="80">
        <v>0</v>
      </c>
      <c r="GL26" s="80">
        <v>0</v>
      </c>
      <c r="GM26" s="80">
        <v>35.829000000000001</v>
      </c>
      <c r="GN26" s="80">
        <v>0</v>
      </c>
      <c r="GO26" s="80">
        <v>29.856999999999999</v>
      </c>
      <c r="GP26" s="80">
        <v>0</v>
      </c>
      <c r="GQ26" s="80">
        <v>0</v>
      </c>
      <c r="GR26" s="80">
        <v>0</v>
      </c>
      <c r="GS26" s="80">
        <v>0</v>
      </c>
      <c r="GT26" s="80">
        <v>61.906999999999996</v>
      </c>
      <c r="GU26" s="80">
        <v>0</v>
      </c>
      <c r="GV26" s="80">
        <v>0</v>
      </c>
      <c r="GW26" s="80">
        <v>0</v>
      </c>
      <c r="GX26" s="80">
        <v>0</v>
      </c>
      <c r="GY26" s="80">
        <v>0</v>
      </c>
      <c r="GZ26" s="80">
        <v>0</v>
      </c>
      <c r="HA26" s="80">
        <v>0</v>
      </c>
      <c r="HB26" s="80">
        <v>0</v>
      </c>
      <c r="HC26" s="80">
        <v>1.6619999999999999</v>
      </c>
      <c r="HD26" s="80">
        <v>0</v>
      </c>
      <c r="HE26" s="80">
        <v>0</v>
      </c>
      <c r="HF26" s="80">
        <v>864.63800000000003</v>
      </c>
      <c r="HG26" s="80">
        <v>0</v>
      </c>
      <c r="HH26" s="80">
        <v>0</v>
      </c>
      <c r="HI26" s="80">
        <v>0</v>
      </c>
      <c r="HJ26" s="80">
        <v>0</v>
      </c>
      <c r="HK26" s="80">
        <v>2093.4169999999999</v>
      </c>
      <c r="HL26" s="80">
        <v>3.5110000000000001</v>
      </c>
      <c r="HM26" s="80">
        <v>0</v>
      </c>
      <c r="HN26" s="80">
        <v>0</v>
      </c>
      <c r="HO26" s="80">
        <v>8.6349999999999998</v>
      </c>
      <c r="HP26" s="80">
        <v>0</v>
      </c>
      <c r="HQ26" s="80">
        <v>0</v>
      </c>
      <c r="HR26" s="80">
        <v>0</v>
      </c>
      <c r="HS26" s="80">
        <v>13.406000000000001</v>
      </c>
      <c r="HT26" s="80">
        <v>3.97</v>
      </c>
      <c r="HU26" s="80">
        <v>35.829000000000001</v>
      </c>
      <c r="HV26" s="80">
        <v>29.856999999999999</v>
      </c>
      <c r="HW26" s="80">
        <v>0</v>
      </c>
      <c r="HX26" s="80">
        <v>61.906999999999996</v>
      </c>
      <c r="HY26" s="80">
        <v>1.6619999999999999</v>
      </c>
      <c r="HZ26" s="80">
        <v>0</v>
      </c>
      <c r="IA26" s="80">
        <v>864.63800000000003</v>
      </c>
      <c r="IB26" s="80">
        <v>0</v>
      </c>
      <c r="IC26" s="80">
        <v>0</v>
      </c>
      <c r="ID26" s="80">
        <v>0</v>
      </c>
      <c r="IE26" s="80">
        <v>0</v>
      </c>
      <c r="IF26" s="80">
        <v>2093.4169999999999</v>
      </c>
      <c r="IG26" s="80">
        <v>868.149</v>
      </c>
      <c r="IH26" s="80">
        <v>0</v>
      </c>
      <c r="II26" s="80">
        <v>0</v>
      </c>
      <c r="IJ26" s="80">
        <v>8.6349999999999998</v>
      </c>
      <c r="IK26" s="80">
        <v>0</v>
      </c>
      <c r="IL26" s="80">
        <v>0</v>
      </c>
      <c r="IM26" s="80">
        <v>0</v>
      </c>
      <c r="IN26" s="80">
        <v>13.406000000000001</v>
      </c>
      <c r="IO26" s="80">
        <v>3.97</v>
      </c>
      <c r="IP26" s="80">
        <v>35.829000000000001</v>
      </c>
      <c r="IQ26" s="80">
        <v>29.856999999999999</v>
      </c>
      <c r="IR26" s="80">
        <v>0</v>
      </c>
      <c r="IS26" s="80">
        <v>61.906999999999996</v>
      </c>
      <c r="IT26" s="80">
        <v>1.6619999999999999</v>
      </c>
      <c r="IU26" s="80">
        <v>0</v>
      </c>
      <c r="IV26" s="81">
        <v>0</v>
      </c>
      <c r="IW26" s="78">
        <v>0</v>
      </c>
      <c r="IX26" s="78">
        <v>0</v>
      </c>
      <c r="IY26" s="78">
        <v>0</v>
      </c>
      <c r="IZ26" s="78">
        <v>0</v>
      </c>
      <c r="JA26" s="78">
        <v>0</v>
      </c>
      <c r="JB26" s="78">
        <v>0</v>
      </c>
      <c r="JC26" s="78">
        <v>0</v>
      </c>
      <c r="JD26" s="78">
        <v>0</v>
      </c>
      <c r="JE26" s="78">
        <v>4</v>
      </c>
      <c r="JF26" s="78">
        <v>2</v>
      </c>
      <c r="JG26" s="78">
        <v>3</v>
      </c>
      <c r="JH26" s="78">
        <v>2</v>
      </c>
      <c r="JI26" s="78">
        <v>0</v>
      </c>
      <c r="JJ26" s="78">
        <v>11</v>
      </c>
      <c r="JK26" s="78">
        <v>0</v>
      </c>
      <c r="JL26" s="78">
        <v>21</v>
      </c>
      <c r="JM26" s="78">
        <v>0</v>
      </c>
      <c r="JN26" s="78">
        <v>7</v>
      </c>
      <c r="JO26" s="78">
        <v>3</v>
      </c>
      <c r="JP26" s="78">
        <v>0</v>
      </c>
      <c r="JQ26" s="78">
        <v>2</v>
      </c>
      <c r="JR26" s="78">
        <v>2</v>
      </c>
      <c r="JS26" s="78">
        <v>0</v>
      </c>
      <c r="JT26" s="78">
        <v>0</v>
      </c>
      <c r="JU26" s="78">
        <v>3</v>
      </c>
      <c r="JV26" s="78">
        <v>0</v>
      </c>
      <c r="JW26" s="78">
        <v>0</v>
      </c>
      <c r="JX26" s="78">
        <v>3</v>
      </c>
      <c r="JY26" s="78">
        <v>1</v>
      </c>
      <c r="JZ26" s="78">
        <v>0</v>
      </c>
      <c r="KA26" s="78">
        <v>0</v>
      </c>
      <c r="KB26" s="78">
        <v>1</v>
      </c>
      <c r="KC26" s="78">
        <v>3</v>
      </c>
      <c r="KD26" s="78">
        <v>0</v>
      </c>
      <c r="KE26" s="78">
        <v>0</v>
      </c>
      <c r="KF26" s="78">
        <v>1</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2</v>
      </c>
      <c r="LA26" s="78">
        <v>0</v>
      </c>
      <c r="LB26" s="78">
        <v>0</v>
      </c>
      <c r="LC26" s="78">
        <v>0</v>
      </c>
      <c r="LD26" s="78">
        <v>0</v>
      </c>
      <c r="LE26" s="78">
        <v>0</v>
      </c>
      <c r="LF26" s="78">
        <v>0</v>
      </c>
      <c r="LG26" s="78">
        <v>0</v>
      </c>
      <c r="LH26" s="78">
        <v>0</v>
      </c>
      <c r="LI26" s="78">
        <v>0</v>
      </c>
      <c r="LJ26" s="78">
        <v>0</v>
      </c>
      <c r="LK26" s="78">
        <v>0</v>
      </c>
      <c r="LL26" s="78">
        <v>0</v>
      </c>
      <c r="LM26" s="78">
        <v>0</v>
      </c>
      <c r="LN26" s="78">
        <v>0</v>
      </c>
      <c r="LO26" s="78">
        <v>0</v>
      </c>
      <c r="LP26" s="78">
        <v>0</v>
      </c>
      <c r="LQ26" s="78">
        <v>0</v>
      </c>
      <c r="LR26" s="78">
        <v>0</v>
      </c>
      <c r="LS26" s="78">
        <v>3</v>
      </c>
      <c r="LT26" s="78">
        <v>0</v>
      </c>
      <c r="LU26" s="78">
        <v>0</v>
      </c>
      <c r="LV26" s="78">
        <v>1</v>
      </c>
      <c r="LW26" s="78">
        <v>0</v>
      </c>
      <c r="LX26" s="78">
        <v>0</v>
      </c>
      <c r="LY26" s="78">
        <v>3</v>
      </c>
      <c r="LZ26" s="78">
        <v>0</v>
      </c>
      <c r="MA26" s="78">
        <v>5</v>
      </c>
      <c r="MB26" s="78">
        <v>0</v>
      </c>
      <c r="MC26" s="78">
        <v>0</v>
      </c>
      <c r="MD26" s="78">
        <v>0</v>
      </c>
      <c r="ME26" s="78">
        <v>0</v>
      </c>
      <c r="MF26" s="78">
        <v>5</v>
      </c>
      <c r="MG26" s="78">
        <v>0</v>
      </c>
      <c r="MH26" s="78">
        <v>0</v>
      </c>
      <c r="MI26" s="78">
        <v>0</v>
      </c>
      <c r="MJ26" s="78">
        <v>0</v>
      </c>
      <c r="MK26" s="78">
        <v>0</v>
      </c>
      <c r="ML26" s="78">
        <v>0</v>
      </c>
      <c r="MM26" s="78">
        <v>0</v>
      </c>
      <c r="MN26" s="78">
        <v>0</v>
      </c>
      <c r="MO26" s="78">
        <v>1</v>
      </c>
      <c r="MP26" s="78">
        <v>0</v>
      </c>
      <c r="MQ26" s="78">
        <v>0</v>
      </c>
      <c r="MR26" s="78">
        <v>0</v>
      </c>
      <c r="MS26" s="78">
        <v>0</v>
      </c>
      <c r="MT26" s="78">
        <v>3</v>
      </c>
      <c r="MU26" s="78">
        <v>0</v>
      </c>
      <c r="MV26" s="78">
        <v>0</v>
      </c>
      <c r="MW26" s="78">
        <v>0</v>
      </c>
      <c r="MX26" s="78">
        <v>0</v>
      </c>
      <c r="MY26" s="78">
        <v>0</v>
      </c>
      <c r="MZ26" s="78">
        <v>0</v>
      </c>
      <c r="NA26" s="78">
        <v>0</v>
      </c>
      <c r="NB26" s="78">
        <v>0</v>
      </c>
      <c r="NC26" s="78">
        <v>0</v>
      </c>
      <c r="ND26" s="78">
        <v>0</v>
      </c>
      <c r="NE26" s="78">
        <v>0</v>
      </c>
      <c r="NF26" s="78">
        <v>4</v>
      </c>
      <c r="NG26" s="78">
        <v>2</v>
      </c>
      <c r="NH26" s="78">
        <v>3</v>
      </c>
      <c r="NI26" s="78">
        <v>2</v>
      </c>
      <c r="NJ26" s="78">
        <v>0</v>
      </c>
      <c r="NK26" s="78">
        <v>11</v>
      </c>
      <c r="NL26" s="78">
        <v>0</v>
      </c>
      <c r="NM26" s="78">
        <v>21</v>
      </c>
      <c r="NN26" s="78">
        <v>0</v>
      </c>
      <c r="NO26" s="78">
        <v>7</v>
      </c>
      <c r="NP26" s="78">
        <v>3</v>
      </c>
      <c r="NQ26" s="78">
        <v>0</v>
      </c>
      <c r="NR26" s="78">
        <v>2</v>
      </c>
      <c r="NS26" s="78">
        <v>2</v>
      </c>
      <c r="NT26" s="78">
        <v>0</v>
      </c>
      <c r="NU26" s="78">
        <v>0</v>
      </c>
      <c r="NV26" s="78">
        <v>3</v>
      </c>
      <c r="NW26" s="78">
        <v>0</v>
      </c>
      <c r="NX26" s="78">
        <v>0</v>
      </c>
      <c r="NY26" s="78">
        <v>3</v>
      </c>
      <c r="NZ26" s="78">
        <v>1</v>
      </c>
      <c r="OA26" s="78">
        <v>0</v>
      </c>
      <c r="OB26" s="78">
        <v>0</v>
      </c>
      <c r="OC26" s="78">
        <v>1</v>
      </c>
      <c r="OD26" s="78">
        <v>0</v>
      </c>
      <c r="OE26" s="78">
        <v>0</v>
      </c>
      <c r="OF26" s="78">
        <v>0</v>
      </c>
      <c r="OG26" s="78">
        <v>1</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2</v>
      </c>
      <c r="PB26" s="78">
        <v>0</v>
      </c>
      <c r="PC26" s="78">
        <v>0</v>
      </c>
      <c r="PD26" s="78">
        <v>0</v>
      </c>
      <c r="PE26" s="78">
        <v>0</v>
      </c>
      <c r="PF26" s="78">
        <v>0</v>
      </c>
      <c r="PG26" s="78">
        <v>0</v>
      </c>
      <c r="PH26" s="78">
        <v>0</v>
      </c>
      <c r="PI26" s="78">
        <v>0</v>
      </c>
      <c r="PJ26" s="78">
        <v>0</v>
      </c>
      <c r="PK26" s="78">
        <v>0</v>
      </c>
      <c r="PL26" s="78">
        <v>0</v>
      </c>
      <c r="PM26" s="78">
        <v>0</v>
      </c>
      <c r="PN26" s="78">
        <v>0</v>
      </c>
      <c r="PO26" s="78">
        <v>0</v>
      </c>
      <c r="PP26" s="78">
        <v>0</v>
      </c>
      <c r="PQ26" s="78">
        <v>0</v>
      </c>
      <c r="PR26" s="78">
        <v>0</v>
      </c>
      <c r="PS26" s="78">
        <v>0</v>
      </c>
      <c r="PT26" s="78">
        <v>3</v>
      </c>
      <c r="PU26" s="78">
        <v>0</v>
      </c>
      <c r="PV26" s="78">
        <v>0</v>
      </c>
      <c r="PW26" s="78">
        <v>1</v>
      </c>
      <c r="PX26" s="78">
        <v>0</v>
      </c>
      <c r="PY26" s="78">
        <v>0</v>
      </c>
      <c r="PZ26" s="78">
        <v>3</v>
      </c>
      <c r="QA26" s="78">
        <v>0</v>
      </c>
      <c r="QB26" s="78">
        <v>5</v>
      </c>
      <c r="QC26" s="78">
        <v>0</v>
      </c>
      <c r="QD26" s="78">
        <v>0</v>
      </c>
      <c r="QE26" s="78">
        <v>0</v>
      </c>
      <c r="QF26" s="78">
        <v>0</v>
      </c>
      <c r="QG26" s="78">
        <v>5</v>
      </c>
      <c r="QH26" s="78">
        <v>0</v>
      </c>
      <c r="QI26" s="78">
        <v>0</v>
      </c>
      <c r="QJ26" s="78">
        <v>0</v>
      </c>
      <c r="QK26" s="78">
        <v>0</v>
      </c>
      <c r="QL26" s="78">
        <v>0</v>
      </c>
      <c r="QM26" s="78">
        <v>0</v>
      </c>
      <c r="QN26" s="78">
        <v>0</v>
      </c>
      <c r="QO26" s="78">
        <v>0</v>
      </c>
      <c r="QP26" s="78">
        <v>1</v>
      </c>
      <c r="QQ26" s="78">
        <v>0</v>
      </c>
      <c r="QR26" s="78">
        <v>0</v>
      </c>
      <c r="QS26" s="78">
        <v>3</v>
      </c>
      <c r="QT26" s="78">
        <v>0</v>
      </c>
      <c r="QU26" s="78">
        <v>0</v>
      </c>
      <c r="QV26" s="78">
        <v>0</v>
      </c>
      <c r="QW26" s="78">
        <v>0</v>
      </c>
      <c r="QX26" s="78">
        <v>65</v>
      </c>
      <c r="QY26" s="78">
        <v>1</v>
      </c>
      <c r="QZ26" s="78">
        <v>0</v>
      </c>
      <c r="RA26" s="78">
        <v>0</v>
      </c>
      <c r="RB26" s="78">
        <v>2</v>
      </c>
      <c r="RC26" s="78">
        <v>0</v>
      </c>
      <c r="RD26" s="78">
        <v>0</v>
      </c>
      <c r="RE26" s="78">
        <v>0</v>
      </c>
      <c r="RF26" s="78">
        <v>3</v>
      </c>
      <c r="RG26" s="78">
        <v>1</v>
      </c>
      <c r="RH26" s="78">
        <v>3</v>
      </c>
      <c r="RI26" s="78">
        <v>5</v>
      </c>
      <c r="RJ26" s="78">
        <v>0</v>
      </c>
      <c r="RK26" s="78">
        <v>5</v>
      </c>
      <c r="RL26" s="78">
        <v>1</v>
      </c>
      <c r="RM26" s="78">
        <v>0</v>
      </c>
      <c r="RN26" s="78">
        <v>3</v>
      </c>
      <c r="RO26" s="78">
        <v>0</v>
      </c>
      <c r="RP26" s="78">
        <v>0</v>
      </c>
      <c r="RQ26" s="78">
        <v>0</v>
      </c>
      <c r="RR26" s="78">
        <v>0</v>
      </c>
      <c r="RS26" s="78">
        <v>65</v>
      </c>
      <c r="RT26" s="78">
        <v>4</v>
      </c>
      <c r="RU26" s="78">
        <v>0</v>
      </c>
      <c r="RV26" s="78">
        <v>0</v>
      </c>
      <c r="RW26" s="78">
        <v>2</v>
      </c>
      <c r="RX26" s="78">
        <v>0</v>
      </c>
      <c r="RY26" s="78">
        <v>0</v>
      </c>
      <c r="RZ26" s="78">
        <v>0</v>
      </c>
      <c r="SA26" s="78">
        <v>3</v>
      </c>
      <c r="SB26" s="78">
        <v>1</v>
      </c>
      <c r="SC26" s="78">
        <v>3</v>
      </c>
      <c r="SD26" s="78">
        <v>5</v>
      </c>
      <c r="SE26" s="78">
        <v>0</v>
      </c>
      <c r="SF26" s="78">
        <v>5</v>
      </c>
      <c r="SG26" s="78">
        <v>1</v>
      </c>
      <c r="SH26" s="78">
        <v>0</v>
      </c>
    </row>
    <row r="27" spans="1:502">
      <c r="A27" s="17" t="s">
        <v>2315</v>
      </c>
      <c r="B27" s="77">
        <v>19</v>
      </c>
      <c r="C27" s="77">
        <v>19</v>
      </c>
      <c r="D27" s="77">
        <v>1</v>
      </c>
      <c r="E27" s="77">
        <v>2022</v>
      </c>
      <c r="F27" s="77" t="s">
        <v>162</v>
      </c>
      <c r="G27" s="1017" t="s">
        <v>1627</v>
      </c>
      <c r="H27" s="77" t="s">
        <v>1628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2561</v>
      </c>
      <c r="B28" s="77">
        <v>20</v>
      </c>
      <c r="C28" s="77">
        <v>20</v>
      </c>
      <c r="D28" s="77">
        <v>1</v>
      </c>
      <c r="E28" s="77">
        <v>2023</v>
      </c>
      <c r="F28" s="77" t="s">
        <v>2526</v>
      </c>
      <c r="G28" s="1017" t="s">
        <v>1627</v>
      </c>
      <c r="H28" s="77" t="s">
        <v>1628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2623</v>
      </c>
      <c r="B29" s="77">
        <v>21</v>
      </c>
      <c r="C29" s="77">
        <v>21</v>
      </c>
      <c r="D29" s="77">
        <v>1</v>
      </c>
      <c r="E29" s="77">
        <v>2024</v>
      </c>
      <c r="F29" s="77" t="s">
        <v>2588</v>
      </c>
      <c r="G29" s="1017" t="s">
        <v>1627</v>
      </c>
      <c r="H29" s="77" t="s">
        <v>1628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1627</v>
      </c>
      <c r="H30" s="77" t="s">
        <v>1628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1627</v>
      </c>
      <c r="H31" s="77" t="s">
        <v>1628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1627</v>
      </c>
      <c r="H32" s="77" t="s">
        <v>1628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1627</v>
      </c>
      <c r="H33" s="77" t="s">
        <v>1628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1627</v>
      </c>
      <c r="H34" s="77" t="s">
        <v>1628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1627</v>
      </c>
      <c r="H35" s="77" t="s">
        <v>1628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2623</v>
      </c>
      <c r="B9" s="77">
        <v>1</v>
      </c>
      <c r="C9" s="77">
        <v>18</v>
      </c>
      <c r="D9" s="77">
        <v>1</v>
      </c>
      <c r="E9" s="77">
        <v>2024</v>
      </c>
      <c r="F9" s="77" t="s">
        <v>2588</v>
      </c>
      <c r="G9" s="1017" t="s">
        <v>1627</v>
      </c>
      <c r="H9" s="77" t="s">
        <v>1628</v>
      </c>
      <c r="I9" s="1016" t="s">
        <v>794</v>
      </c>
      <c r="J9" s="80">
        <v>3943345</v>
      </c>
      <c r="K9" s="78">
        <v>5425701368.000001</v>
      </c>
      <c r="L9" s="78">
        <v>4090644.9999999995</v>
      </c>
      <c r="M9" s="78">
        <v>5644171934</v>
      </c>
      <c r="N9" s="78">
        <v>1541200</v>
      </c>
      <c r="O9" s="78">
        <v>3884373491.9999995</v>
      </c>
      <c r="P9" s="78">
        <v>85637.999999999985</v>
      </c>
      <c r="Q9" s="78">
        <v>484674870</v>
      </c>
      <c r="R9" s="78">
        <v>549</v>
      </c>
      <c r="S9" s="78">
        <v>3693565</v>
      </c>
      <c r="T9" s="78">
        <v>0</v>
      </c>
      <c r="U9" s="78">
        <v>0</v>
      </c>
      <c r="V9" s="78">
        <v>0</v>
      </c>
      <c r="W9" s="78">
        <v>0</v>
      </c>
      <c r="X9" s="78">
        <v>0</v>
      </c>
      <c r="Y9" s="78">
        <v>0</v>
      </c>
      <c r="Z9" s="78">
        <v>15442615229.161961</v>
      </c>
      <c r="AA9" s="78">
        <v>7552983381</v>
      </c>
      <c r="AB9" s="78">
        <v>39375395349.000008</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132357</v>
      </c>
      <c r="K10" s="78">
        <v>185726602</v>
      </c>
      <c r="L10" s="78">
        <v>40955</v>
      </c>
      <c r="M10" s="78">
        <v>57304712</v>
      </c>
      <c r="N10" s="78">
        <v>0</v>
      </c>
      <c r="O10" s="78">
        <v>0</v>
      </c>
      <c r="P10" s="78">
        <v>0</v>
      </c>
      <c r="Q10" s="78">
        <v>0</v>
      </c>
      <c r="R10" s="78">
        <v>0</v>
      </c>
      <c r="S10" s="78">
        <v>0</v>
      </c>
      <c r="T10" s="78">
        <v>0</v>
      </c>
      <c r="U10" s="78">
        <v>0</v>
      </c>
      <c r="V10" s="78">
        <v>0</v>
      </c>
      <c r="W10" s="78">
        <v>0</v>
      </c>
      <c r="X10" s="78">
        <v>0</v>
      </c>
      <c r="Y10" s="78">
        <v>0</v>
      </c>
      <c r="Z10" s="78">
        <v>243031314</v>
      </c>
      <c r="AA10" s="78">
        <v>274495892</v>
      </c>
      <c r="AB10" s="78">
        <v>1779188633</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417581</v>
      </c>
      <c r="K11" s="78">
        <v>596455251.00000012</v>
      </c>
      <c r="L11" s="78">
        <v>1037012</v>
      </c>
      <c r="M11" s="78">
        <v>1475458987</v>
      </c>
      <c r="N11" s="78">
        <v>114600</v>
      </c>
      <c r="O11" s="78">
        <v>306099815</v>
      </c>
      <c r="P11" s="78">
        <v>143</v>
      </c>
      <c r="Q11" s="78">
        <v>791096.99999999988</v>
      </c>
      <c r="R11" s="78">
        <v>0</v>
      </c>
      <c r="S11" s="78">
        <v>0</v>
      </c>
      <c r="T11" s="78">
        <v>0</v>
      </c>
      <c r="U11" s="78">
        <v>0</v>
      </c>
      <c r="V11" s="78">
        <v>0</v>
      </c>
      <c r="W11" s="78">
        <v>0</v>
      </c>
      <c r="X11" s="78">
        <v>0</v>
      </c>
      <c r="Y11" s="78">
        <v>0</v>
      </c>
      <c r="Z11" s="78">
        <v>2378805150.0000005</v>
      </c>
      <c r="AA11" s="78">
        <v>833389859</v>
      </c>
      <c r="AB11" s="78">
        <v>4242898369.0000005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292422</v>
      </c>
      <c r="K12" s="78">
        <v>403502017.99999994</v>
      </c>
      <c r="L12" s="78">
        <v>695452</v>
      </c>
      <c r="M12" s="78">
        <v>957855182</v>
      </c>
      <c r="N12" s="78">
        <v>85300</v>
      </c>
      <c r="O12" s="78">
        <v>210820030</v>
      </c>
      <c r="P12" s="78">
        <v>0</v>
      </c>
      <c r="Q12" s="78">
        <v>0</v>
      </c>
      <c r="R12" s="78">
        <v>0</v>
      </c>
      <c r="S12" s="78">
        <v>0</v>
      </c>
      <c r="T12" s="78">
        <v>0</v>
      </c>
      <c r="U12" s="78">
        <v>0</v>
      </c>
      <c r="V12" s="78">
        <v>0</v>
      </c>
      <c r="W12" s="78">
        <v>0</v>
      </c>
      <c r="X12" s="78">
        <v>0</v>
      </c>
      <c r="Y12" s="78">
        <v>0</v>
      </c>
      <c r="Z12" s="78">
        <v>1572177230</v>
      </c>
      <c r="AA12" s="78">
        <v>445008060</v>
      </c>
      <c r="AB12" s="78">
        <v>2747810841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125749</v>
      </c>
      <c r="K13" s="78">
        <v>176890590.99999997</v>
      </c>
      <c r="L13" s="78">
        <v>94201</v>
      </c>
      <c r="M13" s="78">
        <v>132133638.00000001</v>
      </c>
      <c r="N13" s="78">
        <v>300</v>
      </c>
      <c r="O13" s="78">
        <v>571581</v>
      </c>
      <c r="P13" s="78">
        <v>0</v>
      </c>
      <c r="Q13" s="78">
        <v>0</v>
      </c>
      <c r="R13" s="78">
        <v>0</v>
      </c>
      <c r="S13" s="78">
        <v>0</v>
      </c>
      <c r="T13" s="78">
        <v>0</v>
      </c>
      <c r="U13" s="78">
        <v>0</v>
      </c>
      <c r="V13" s="78">
        <v>0</v>
      </c>
      <c r="W13" s="78">
        <v>0</v>
      </c>
      <c r="X13" s="78">
        <v>0</v>
      </c>
      <c r="Y13" s="78">
        <v>0</v>
      </c>
      <c r="Z13" s="78">
        <v>309595810</v>
      </c>
      <c r="AA13" s="78">
        <v>311136327</v>
      </c>
      <c r="AB13" s="78">
        <v>2014403803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77759</v>
      </c>
      <c r="K14" s="78">
        <v>110057736.99999999</v>
      </c>
      <c r="L14" s="78">
        <v>65441.999999999993</v>
      </c>
      <c r="M14" s="78">
        <v>92331709</v>
      </c>
      <c r="N14" s="78">
        <v>17100</v>
      </c>
      <c r="O14" s="78">
        <v>46694002.999999993</v>
      </c>
      <c r="P14" s="78">
        <v>0</v>
      </c>
      <c r="Q14" s="78">
        <v>0</v>
      </c>
      <c r="R14" s="78">
        <v>0</v>
      </c>
      <c r="S14" s="78">
        <v>0</v>
      </c>
      <c r="T14" s="78">
        <v>0</v>
      </c>
      <c r="U14" s="78">
        <v>0</v>
      </c>
      <c r="V14" s="78">
        <v>0</v>
      </c>
      <c r="W14" s="78">
        <v>0</v>
      </c>
      <c r="X14" s="78">
        <v>0</v>
      </c>
      <c r="Y14" s="78">
        <v>0</v>
      </c>
      <c r="Z14" s="78">
        <v>249083448.99999997</v>
      </c>
      <c r="AA14" s="78">
        <v>207783953.99999997</v>
      </c>
      <c r="AB14" s="78">
        <v>1071750291.9999999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79805</v>
      </c>
      <c r="K15" s="78">
        <v>110141698</v>
      </c>
      <c r="L15" s="78">
        <v>111111</v>
      </c>
      <c r="M15" s="78">
        <v>152353549.99999997</v>
      </c>
      <c r="N15" s="78">
        <v>48700</v>
      </c>
      <c r="O15" s="78">
        <v>98423288</v>
      </c>
      <c r="P15" s="78">
        <v>762</v>
      </c>
      <c r="Q15" s="78">
        <v>4129545.0000000005</v>
      </c>
      <c r="R15" s="78">
        <v>0</v>
      </c>
      <c r="S15" s="78">
        <v>0</v>
      </c>
      <c r="T15" s="78">
        <v>0</v>
      </c>
      <c r="U15" s="78">
        <v>0</v>
      </c>
      <c r="V15" s="78">
        <v>0</v>
      </c>
      <c r="W15" s="78">
        <v>0</v>
      </c>
      <c r="X15" s="78">
        <v>0</v>
      </c>
      <c r="Y15" s="78">
        <v>0</v>
      </c>
      <c r="Z15" s="78">
        <v>365048081</v>
      </c>
      <c r="AA15" s="78">
        <v>39988609</v>
      </c>
      <c r="AB15" s="78">
        <v>511300581</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46260</v>
      </c>
      <c r="K16" s="78">
        <v>64907889</v>
      </c>
      <c r="L16" s="78">
        <v>60511</v>
      </c>
      <c r="M16" s="78">
        <v>84513840</v>
      </c>
      <c r="N16" s="78">
        <v>75900</v>
      </c>
      <c r="O16" s="78">
        <v>225743889</v>
      </c>
      <c r="P16" s="78">
        <v>719</v>
      </c>
      <c r="Q16" s="78">
        <v>3990008</v>
      </c>
      <c r="R16" s="78">
        <v>155</v>
      </c>
      <c r="S16" s="78">
        <v>816655.99999999988</v>
      </c>
      <c r="T16" s="78">
        <v>0</v>
      </c>
      <c r="U16" s="78">
        <v>0</v>
      </c>
      <c r="V16" s="78">
        <v>0</v>
      </c>
      <c r="W16" s="78">
        <v>0</v>
      </c>
      <c r="X16" s="78">
        <v>0</v>
      </c>
      <c r="Y16" s="78">
        <v>0</v>
      </c>
      <c r="Z16" s="78">
        <v>379972282.15949994</v>
      </c>
      <c r="AA16" s="78">
        <v>21213561</v>
      </c>
      <c r="AB16" s="78">
        <v>288291302</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82504</v>
      </c>
      <c r="K17" s="78">
        <v>116147340</v>
      </c>
      <c r="L17" s="78">
        <v>109322</v>
      </c>
      <c r="M17" s="78">
        <v>153590735</v>
      </c>
      <c r="N17" s="78">
        <v>12000</v>
      </c>
      <c r="O17" s="78">
        <v>30869180</v>
      </c>
      <c r="P17" s="78">
        <v>0</v>
      </c>
      <c r="Q17" s="78">
        <v>0</v>
      </c>
      <c r="R17" s="78">
        <v>0</v>
      </c>
      <c r="S17" s="78">
        <v>0</v>
      </c>
      <c r="T17" s="78">
        <v>0</v>
      </c>
      <c r="U17" s="78">
        <v>0</v>
      </c>
      <c r="V17" s="78">
        <v>0</v>
      </c>
      <c r="W17" s="78">
        <v>0</v>
      </c>
      <c r="X17" s="78">
        <v>0</v>
      </c>
      <c r="Y17" s="78">
        <v>0</v>
      </c>
      <c r="Z17" s="78">
        <v>300607255</v>
      </c>
      <c r="AA17" s="78">
        <v>193761089</v>
      </c>
      <c r="AB17" s="78">
        <v>1289690980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22913</v>
      </c>
      <c r="K18" s="78">
        <v>30684051</v>
      </c>
      <c r="L18" s="78">
        <v>17768</v>
      </c>
      <c r="M18" s="78">
        <v>23679209</v>
      </c>
      <c r="N18" s="78">
        <v>112400</v>
      </c>
      <c r="O18" s="78">
        <v>339102983</v>
      </c>
      <c r="P18" s="78">
        <v>5254</v>
      </c>
      <c r="Q18" s="78">
        <v>29156255</v>
      </c>
      <c r="R18" s="78">
        <v>0</v>
      </c>
      <c r="S18" s="78">
        <v>0</v>
      </c>
      <c r="T18" s="78">
        <v>0</v>
      </c>
      <c r="U18" s="78">
        <v>0</v>
      </c>
      <c r="V18" s="78">
        <v>0</v>
      </c>
      <c r="W18" s="78">
        <v>0</v>
      </c>
      <c r="X18" s="78">
        <v>0</v>
      </c>
      <c r="Y18" s="78">
        <v>0</v>
      </c>
      <c r="Z18" s="78">
        <v>422622497.99999994</v>
      </c>
      <c r="AA18" s="78">
        <v>6731172.0000000009</v>
      </c>
      <c r="AB18" s="78">
        <v>86192539</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58835</v>
      </c>
      <c r="K19" s="78">
        <v>77695501</v>
      </c>
      <c r="L19" s="78">
        <v>62400</v>
      </c>
      <c r="M19" s="78">
        <v>82092796</v>
      </c>
      <c r="N19" s="78">
        <v>69700</v>
      </c>
      <c r="O19" s="78">
        <v>174048518</v>
      </c>
      <c r="P19" s="78">
        <v>5126</v>
      </c>
      <c r="Q19" s="78">
        <v>29475519</v>
      </c>
      <c r="R19" s="78">
        <v>0</v>
      </c>
      <c r="S19" s="78">
        <v>0</v>
      </c>
      <c r="T19" s="78">
        <v>0</v>
      </c>
      <c r="U19" s="78">
        <v>0</v>
      </c>
      <c r="V19" s="78">
        <v>0</v>
      </c>
      <c r="W19" s="78">
        <v>0</v>
      </c>
      <c r="X19" s="78">
        <v>0</v>
      </c>
      <c r="Y19" s="78">
        <v>0</v>
      </c>
      <c r="Z19" s="78">
        <v>363312334.00000006</v>
      </c>
      <c r="AA19" s="78">
        <v>23012388</v>
      </c>
      <c r="AB19" s="78">
        <v>306719249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81564</v>
      </c>
      <c r="K20" s="78">
        <v>115041114</v>
      </c>
      <c r="L20" s="78">
        <v>15547</v>
      </c>
      <c r="M20" s="78">
        <v>21851029.999999996</v>
      </c>
      <c r="N20" s="78">
        <v>0</v>
      </c>
      <c r="O20" s="78">
        <v>0</v>
      </c>
      <c r="P20" s="78">
        <v>0</v>
      </c>
      <c r="Q20" s="78">
        <v>0</v>
      </c>
      <c r="R20" s="78">
        <v>0</v>
      </c>
      <c r="S20" s="78">
        <v>0</v>
      </c>
      <c r="T20" s="78">
        <v>0</v>
      </c>
      <c r="U20" s="78">
        <v>0</v>
      </c>
      <c r="V20" s="78">
        <v>0</v>
      </c>
      <c r="W20" s="78">
        <v>0</v>
      </c>
      <c r="X20" s="78">
        <v>0</v>
      </c>
      <c r="Y20" s="78">
        <v>0</v>
      </c>
      <c r="Z20" s="78">
        <v>136892144</v>
      </c>
      <c r="AA20" s="78">
        <v>187062373</v>
      </c>
      <c r="AB20" s="78">
        <v>1111137721</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189094</v>
      </c>
      <c r="K21" s="78">
        <v>258913769</v>
      </c>
      <c r="L21" s="78">
        <v>271477</v>
      </c>
      <c r="M21" s="78">
        <v>370397884.00000006</v>
      </c>
      <c r="N21" s="78">
        <v>2500</v>
      </c>
      <c r="O21" s="78">
        <v>7378239</v>
      </c>
      <c r="P21" s="78">
        <v>0</v>
      </c>
      <c r="Q21" s="78">
        <v>0</v>
      </c>
      <c r="R21" s="78">
        <v>0</v>
      </c>
      <c r="S21" s="78">
        <v>0</v>
      </c>
      <c r="T21" s="78">
        <v>0</v>
      </c>
      <c r="U21" s="78">
        <v>0</v>
      </c>
      <c r="V21" s="78">
        <v>0</v>
      </c>
      <c r="W21" s="78">
        <v>0</v>
      </c>
      <c r="X21" s="78">
        <v>0</v>
      </c>
      <c r="Y21" s="78">
        <v>0</v>
      </c>
      <c r="Z21" s="78">
        <v>636689892</v>
      </c>
      <c r="AA21" s="78">
        <v>408733936.99999994</v>
      </c>
      <c r="AB21" s="78">
        <v>2124080746</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21539</v>
      </c>
      <c r="K22" s="78">
        <v>30108031.999999996</v>
      </c>
      <c r="L22" s="78">
        <v>50292</v>
      </c>
      <c r="M22" s="78">
        <v>70007618.000000015</v>
      </c>
      <c r="N22" s="78">
        <v>60900</v>
      </c>
      <c r="O22" s="78">
        <v>175779086</v>
      </c>
      <c r="P22" s="78">
        <v>888</v>
      </c>
      <c r="Q22" s="78">
        <v>5108167.0000000009</v>
      </c>
      <c r="R22" s="78">
        <v>0</v>
      </c>
      <c r="S22" s="78">
        <v>0</v>
      </c>
      <c r="T22" s="78">
        <v>0</v>
      </c>
      <c r="U22" s="78">
        <v>0</v>
      </c>
      <c r="V22" s="78">
        <v>0</v>
      </c>
      <c r="W22" s="78">
        <v>0</v>
      </c>
      <c r="X22" s="78">
        <v>0</v>
      </c>
      <c r="Y22" s="78">
        <v>0</v>
      </c>
      <c r="Z22" s="78">
        <v>281002903</v>
      </c>
      <c r="AA22" s="78">
        <v>10230625</v>
      </c>
      <c r="AB22" s="78">
        <v>122305101</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88814</v>
      </c>
      <c r="K23" s="78">
        <v>116113464.00000001</v>
      </c>
      <c r="L23" s="78">
        <v>56832</v>
      </c>
      <c r="M23" s="78">
        <v>74213569</v>
      </c>
      <c r="N23" s="78">
        <v>36400</v>
      </c>
      <c r="O23" s="78">
        <v>87058517.999999985</v>
      </c>
      <c r="P23" s="78">
        <v>6947</v>
      </c>
      <c r="Q23" s="78">
        <v>39948165</v>
      </c>
      <c r="R23" s="78">
        <v>0</v>
      </c>
      <c r="S23" s="78">
        <v>0</v>
      </c>
      <c r="T23" s="78">
        <v>0</v>
      </c>
      <c r="U23" s="78">
        <v>0</v>
      </c>
      <c r="V23" s="78">
        <v>0</v>
      </c>
      <c r="W23" s="78">
        <v>0</v>
      </c>
      <c r="X23" s="78">
        <v>0</v>
      </c>
      <c r="Y23" s="78">
        <v>0</v>
      </c>
      <c r="Z23" s="78">
        <v>317333716</v>
      </c>
      <c r="AA23" s="78">
        <v>53671811</v>
      </c>
      <c r="AB23" s="78">
        <v>490643418</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903984</v>
      </c>
      <c r="K24" s="78">
        <v>1259462474</v>
      </c>
      <c r="L24" s="78">
        <v>324397</v>
      </c>
      <c r="M24" s="78">
        <v>450230848</v>
      </c>
      <c r="N24" s="78">
        <v>12700</v>
      </c>
      <c r="O24" s="78">
        <v>37445099</v>
      </c>
      <c r="P24" s="78">
        <v>35</v>
      </c>
      <c r="Q24" s="78">
        <v>196768</v>
      </c>
      <c r="R24" s="78">
        <v>0</v>
      </c>
      <c r="S24" s="78">
        <v>0</v>
      </c>
      <c r="T24" s="78">
        <v>0</v>
      </c>
      <c r="U24" s="78">
        <v>0</v>
      </c>
      <c r="V24" s="78">
        <v>0</v>
      </c>
      <c r="W24" s="78">
        <v>0</v>
      </c>
      <c r="X24" s="78">
        <v>0</v>
      </c>
      <c r="Y24" s="78">
        <v>0</v>
      </c>
      <c r="Z24" s="78">
        <v>1747335189</v>
      </c>
      <c r="AA24" s="78">
        <v>2267248669</v>
      </c>
      <c r="AB24" s="78">
        <v>9148241799</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86333</v>
      </c>
      <c r="K25" s="78">
        <v>120991908</v>
      </c>
      <c r="L25" s="78">
        <v>90258</v>
      </c>
      <c r="M25" s="78">
        <v>125695293.99999999</v>
      </c>
      <c r="N25" s="78">
        <v>233700</v>
      </c>
      <c r="O25" s="78">
        <v>515233198</v>
      </c>
      <c r="P25" s="78">
        <v>14582</v>
      </c>
      <c r="Q25" s="78">
        <v>80874929.000000015</v>
      </c>
      <c r="R25" s="78">
        <v>0</v>
      </c>
      <c r="S25" s="78">
        <v>0</v>
      </c>
      <c r="T25" s="78">
        <v>0</v>
      </c>
      <c r="U25" s="78">
        <v>0</v>
      </c>
      <c r="V25" s="78">
        <v>0</v>
      </c>
      <c r="W25" s="78">
        <v>0</v>
      </c>
      <c r="X25" s="78">
        <v>0</v>
      </c>
      <c r="Y25" s="78">
        <v>0</v>
      </c>
      <c r="Z25" s="78">
        <v>842795329</v>
      </c>
      <c r="AA25" s="78">
        <v>33731405</v>
      </c>
      <c r="AB25" s="78">
        <v>455200922.00000006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283326</v>
      </c>
      <c r="K26" s="78">
        <v>396067830</v>
      </c>
      <c r="L26" s="78">
        <v>216889</v>
      </c>
      <c r="M26" s="78">
        <v>301742336</v>
      </c>
      <c r="N26" s="78">
        <v>73700</v>
      </c>
      <c r="O26" s="78">
        <v>210225245</v>
      </c>
      <c r="P26" s="78">
        <v>0</v>
      </c>
      <c r="Q26" s="78">
        <v>0</v>
      </c>
      <c r="R26" s="78">
        <v>0</v>
      </c>
      <c r="S26" s="78">
        <v>0</v>
      </c>
      <c r="T26" s="78">
        <v>0</v>
      </c>
      <c r="U26" s="78">
        <v>0</v>
      </c>
      <c r="V26" s="78">
        <v>0</v>
      </c>
      <c r="W26" s="78">
        <v>0</v>
      </c>
      <c r="X26" s="78">
        <v>0</v>
      </c>
      <c r="Y26" s="78">
        <v>0</v>
      </c>
      <c r="Z26" s="78">
        <v>908035411</v>
      </c>
      <c r="AA26" s="78">
        <v>675869810</v>
      </c>
      <c r="AB26" s="78">
        <v>2675146914</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106275</v>
      </c>
      <c r="K27" s="78">
        <v>135085953.00000003</v>
      </c>
      <c r="L27" s="78">
        <v>88762</v>
      </c>
      <c r="M27" s="78">
        <v>112701282</v>
      </c>
      <c r="N27" s="78">
        <v>78200</v>
      </c>
      <c r="O27" s="78">
        <v>194645794</v>
      </c>
      <c r="P27" s="78">
        <v>2228</v>
      </c>
      <c r="Q27" s="78">
        <v>12358763.000000002</v>
      </c>
      <c r="R27" s="78">
        <v>0</v>
      </c>
      <c r="S27" s="78">
        <v>0</v>
      </c>
      <c r="T27" s="78">
        <v>0</v>
      </c>
      <c r="U27" s="78">
        <v>0</v>
      </c>
      <c r="V27" s="78">
        <v>0</v>
      </c>
      <c r="W27" s="78">
        <v>0</v>
      </c>
      <c r="X27" s="78">
        <v>0</v>
      </c>
      <c r="Y27" s="78">
        <v>0</v>
      </c>
      <c r="Z27" s="78">
        <v>454791792</v>
      </c>
      <c r="AA27" s="78">
        <v>179875490</v>
      </c>
      <c r="AB27" s="78">
        <v>1006163066</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68424</v>
      </c>
      <c r="K28" s="78">
        <v>96094889.999999985</v>
      </c>
      <c r="L28" s="78">
        <v>24461</v>
      </c>
      <c r="M28" s="78">
        <v>34257921</v>
      </c>
      <c r="N28" s="78">
        <v>0</v>
      </c>
      <c r="O28" s="78">
        <v>0</v>
      </c>
      <c r="P28" s="78">
        <v>0</v>
      </c>
      <c r="Q28" s="78">
        <v>0</v>
      </c>
      <c r="R28" s="78">
        <v>0</v>
      </c>
      <c r="S28" s="78">
        <v>0</v>
      </c>
      <c r="T28" s="78">
        <v>0</v>
      </c>
      <c r="U28" s="78">
        <v>0</v>
      </c>
      <c r="V28" s="78">
        <v>0</v>
      </c>
      <c r="W28" s="78">
        <v>0</v>
      </c>
      <c r="X28" s="78">
        <v>0</v>
      </c>
      <c r="Y28" s="78">
        <v>0</v>
      </c>
      <c r="Z28" s="78">
        <v>130352811</v>
      </c>
      <c r="AA28" s="78">
        <v>161227034</v>
      </c>
      <c r="AB28" s="78">
        <v>871358102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46593</v>
      </c>
      <c r="K29" s="78">
        <v>66054095.000000007</v>
      </c>
      <c r="L29" s="78">
        <v>67990</v>
      </c>
      <c r="M29" s="78">
        <v>95667523</v>
      </c>
      <c r="N29" s="78">
        <v>49400</v>
      </c>
      <c r="O29" s="78">
        <v>104497301</v>
      </c>
      <c r="P29" s="78">
        <v>56</v>
      </c>
      <c r="Q29" s="78">
        <v>303625</v>
      </c>
      <c r="R29" s="78">
        <v>0</v>
      </c>
      <c r="S29" s="78">
        <v>0</v>
      </c>
      <c r="T29" s="78">
        <v>0</v>
      </c>
      <c r="U29" s="78">
        <v>0</v>
      </c>
      <c r="V29" s="78">
        <v>0</v>
      </c>
      <c r="W29" s="78">
        <v>0</v>
      </c>
      <c r="X29" s="78">
        <v>0</v>
      </c>
      <c r="Y29" s="78">
        <v>0</v>
      </c>
      <c r="Z29" s="78">
        <v>266522544.00000006</v>
      </c>
      <c r="AA29" s="78">
        <v>28513044.999999996</v>
      </c>
      <c r="AB29" s="78">
        <v>381048828</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225570</v>
      </c>
      <c r="K30" s="78">
        <v>298722836</v>
      </c>
      <c r="L30" s="78">
        <v>248409</v>
      </c>
      <c r="M30" s="78">
        <v>328382181.99999994</v>
      </c>
      <c r="N30" s="78">
        <v>86000</v>
      </c>
      <c r="O30" s="78">
        <v>206434652</v>
      </c>
      <c r="P30" s="78">
        <v>11865</v>
      </c>
      <c r="Q30" s="78">
        <v>68232066</v>
      </c>
      <c r="R30" s="78">
        <v>0</v>
      </c>
      <c r="S30" s="78">
        <v>0</v>
      </c>
      <c r="T30" s="78">
        <v>0</v>
      </c>
      <c r="U30" s="78">
        <v>0</v>
      </c>
      <c r="V30" s="78">
        <v>0</v>
      </c>
      <c r="W30" s="78">
        <v>0</v>
      </c>
      <c r="X30" s="78">
        <v>0</v>
      </c>
      <c r="Y30" s="78">
        <v>0</v>
      </c>
      <c r="Z30" s="78">
        <v>901771736</v>
      </c>
      <c r="AA30" s="78">
        <v>376466333</v>
      </c>
      <c r="AB30" s="78">
        <v>1985782901</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231903</v>
      </c>
      <c r="K31" s="78">
        <v>292009543</v>
      </c>
      <c r="L31" s="78">
        <v>130276.99999999999</v>
      </c>
      <c r="M31" s="78">
        <v>164079379</v>
      </c>
      <c r="N31" s="78">
        <v>281900</v>
      </c>
      <c r="O31" s="78">
        <v>704701972</v>
      </c>
      <c r="P31" s="78">
        <v>34751</v>
      </c>
      <c r="Q31" s="78">
        <v>197017036</v>
      </c>
      <c r="R31" s="78">
        <v>0</v>
      </c>
      <c r="S31" s="78">
        <v>0</v>
      </c>
      <c r="T31" s="78">
        <v>0</v>
      </c>
      <c r="U31" s="78">
        <v>0</v>
      </c>
      <c r="V31" s="78">
        <v>0</v>
      </c>
      <c r="W31" s="78">
        <v>0</v>
      </c>
      <c r="X31" s="78">
        <v>0</v>
      </c>
      <c r="Y31" s="78">
        <v>0</v>
      </c>
      <c r="Z31" s="78">
        <v>1357807930</v>
      </c>
      <c r="AA31" s="78">
        <v>259482448.00000003</v>
      </c>
      <c r="AB31" s="78">
        <v>1740711453.0000002</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28974</v>
      </c>
      <c r="K32" s="78">
        <v>40153372.000000007</v>
      </c>
      <c r="L32" s="78">
        <v>32223</v>
      </c>
      <c r="M32" s="78">
        <v>44357489</v>
      </c>
      <c r="N32" s="78">
        <v>11700</v>
      </c>
      <c r="O32" s="78">
        <v>20751579.000000004</v>
      </c>
      <c r="P32" s="78">
        <v>87</v>
      </c>
      <c r="Q32" s="78">
        <v>471508</v>
      </c>
      <c r="R32" s="78">
        <v>0</v>
      </c>
      <c r="S32" s="78">
        <v>0</v>
      </c>
      <c r="T32" s="78">
        <v>0</v>
      </c>
      <c r="U32" s="78">
        <v>0</v>
      </c>
      <c r="V32" s="78">
        <v>0</v>
      </c>
      <c r="W32" s="78">
        <v>0</v>
      </c>
      <c r="X32" s="78">
        <v>0</v>
      </c>
      <c r="Y32" s="78">
        <v>0</v>
      </c>
      <c r="Z32" s="78">
        <v>105733948.00000001</v>
      </c>
      <c r="AA32" s="78">
        <v>17439154</v>
      </c>
      <c r="AB32" s="78">
        <v>236453349</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244767</v>
      </c>
      <c r="K33" s="78">
        <v>328673410</v>
      </c>
      <c r="L33" s="78">
        <v>178657</v>
      </c>
      <c r="M33" s="78">
        <v>239273220.99999997</v>
      </c>
      <c r="N33" s="78">
        <v>78100</v>
      </c>
      <c r="O33" s="78">
        <v>187849522</v>
      </c>
      <c r="P33" s="78">
        <v>2195</v>
      </c>
      <c r="Q33" s="78">
        <v>12621419</v>
      </c>
      <c r="R33" s="78">
        <v>394</v>
      </c>
      <c r="S33" s="78">
        <v>2876909</v>
      </c>
      <c r="T33" s="78">
        <v>0</v>
      </c>
      <c r="U33" s="78">
        <v>0</v>
      </c>
      <c r="V33" s="78">
        <v>0</v>
      </c>
      <c r="W33" s="78">
        <v>0</v>
      </c>
      <c r="X33" s="78">
        <v>0</v>
      </c>
      <c r="Y33" s="78">
        <v>0</v>
      </c>
      <c r="Z33" s="78">
        <v>771294481.00246</v>
      </c>
      <c r="AA33" s="78">
        <v>536910336</v>
      </c>
      <c r="AB33" s="78">
        <v>2688874440</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2315</v>
      </c>
      <c r="B189" s="77">
        <v>181</v>
      </c>
      <c r="C189" s="77">
        <v>16</v>
      </c>
      <c r="D189" s="77">
        <v>1</v>
      </c>
      <c r="E189" s="77">
        <v>2022</v>
      </c>
      <c r="F189" s="77" t="s">
        <v>162</v>
      </c>
      <c r="G189" s="1017" t="s">
        <v>1627</v>
      </c>
      <c r="H189" s="77" t="s">
        <v>1628</v>
      </c>
      <c r="I189" s="1018"/>
      <c r="J189" s="80"/>
      <c r="K189" s="78"/>
      <c r="L189" s="78"/>
      <c r="M189" s="78"/>
      <c r="N189" s="78"/>
      <c r="O189" s="78"/>
      <c r="P189" s="78"/>
      <c r="Q189" s="78"/>
      <c r="R189" s="78"/>
      <c r="S189" s="78"/>
      <c r="T189" s="78"/>
      <c r="U189" s="78"/>
      <c r="V189" s="78"/>
      <c r="W189" s="78"/>
      <c r="X189" s="78"/>
      <c r="Y189" s="78"/>
      <c r="Z189" s="78"/>
      <c r="AA189" s="78"/>
      <c r="AB189" s="78"/>
      <c r="AC189" s="79"/>
      <c r="AD189" s="78">
        <v>1912969717.3710639</v>
      </c>
      <c r="AE189" s="78">
        <v>34005812.967001751</v>
      </c>
      <c r="AF189" s="78">
        <v>40351394.769791387</v>
      </c>
      <c r="AG189" s="78">
        <v>1633766197.6794751</v>
      </c>
      <c r="AH189" s="78">
        <v>2029820298.6437991</v>
      </c>
      <c r="AI189" s="78">
        <v>0</v>
      </c>
      <c r="AJ189" s="78">
        <v>0</v>
      </c>
      <c r="AK189" s="78">
        <v>92826900.276092842</v>
      </c>
      <c r="AL189" s="78">
        <v>0</v>
      </c>
      <c r="AM189" s="78">
        <v>0</v>
      </c>
      <c r="AN189" s="78">
        <v>5743740321.7072239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2782</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71834607.473604709</v>
      </c>
      <c r="AE190" s="78">
        <v>957456.17397729727</v>
      </c>
      <c r="AF190" s="78">
        <v>755718.58119865577</v>
      </c>
      <c r="AG190" s="78">
        <v>58225798.791291796</v>
      </c>
      <c r="AH190" s="78">
        <v>91551721.967270777</v>
      </c>
      <c r="AI190" s="78">
        <v>0</v>
      </c>
      <c r="AJ190" s="78">
        <v>0</v>
      </c>
      <c r="AK190" s="78">
        <v>4594220.0077107642</v>
      </c>
      <c r="AL190" s="78">
        <v>0</v>
      </c>
      <c r="AM190" s="78">
        <v>0</v>
      </c>
      <c r="AN190" s="78">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2783</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493968409.89462644</v>
      </c>
      <c r="AE191" s="78">
        <v>3715381.2811745289</v>
      </c>
      <c r="AF191" s="78">
        <v>3579719.5951515269</v>
      </c>
      <c r="AG191" s="78">
        <v>124046811.46943562</v>
      </c>
      <c r="AH191" s="78">
        <v>187943103.28391844</v>
      </c>
      <c r="AI191" s="78">
        <v>0</v>
      </c>
      <c r="AJ191" s="78">
        <v>0</v>
      </c>
      <c r="AK191" s="78">
        <v>9032970.7529553622</v>
      </c>
      <c r="AL191" s="78">
        <v>0</v>
      </c>
      <c r="AM191" s="78">
        <v>0</v>
      </c>
      <c r="AN191" s="78">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2784</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47099796.916583039</v>
      </c>
      <c r="AE192" s="78">
        <v>1342695.2742812941</v>
      </c>
      <c r="AF192" s="78">
        <v>4355325.5074343579</v>
      </c>
      <c r="AG192" s="78">
        <v>44581964.44714459</v>
      </c>
      <c r="AH192" s="78">
        <v>92385318.806878448</v>
      </c>
      <c r="AI192" s="78">
        <v>0</v>
      </c>
      <c r="AJ192" s="78">
        <v>0</v>
      </c>
      <c r="AK192" s="78">
        <v>4560130.4019872863</v>
      </c>
      <c r="AL192" s="78">
        <v>0</v>
      </c>
      <c r="AM192" s="78">
        <v>0</v>
      </c>
      <c r="AN192" s="78">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2785</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29868529.806973957</v>
      </c>
      <c r="AE193" s="78">
        <v>955844.29489652743</v>
      </c>
      <c r="AF193" s="78">
        <v>1610873.8178181872</v>
      </c>
      <c r="AG193" s="78">
        <v>42478096.461998448</v>
      </c>
      <c r="AH193" s="78">
        <v>64930596.995915152</v>
      </c>
      <c r="AI193" s="78">
        <v>0</v>
      </c>
      <c r="AJ193" s="78">
        <v>0</v>
      </c>
      <c r="AK193" s="78">
        <v>3240707.7077353792</v>
      </c>
      <c r="AL193" s="78">
        <v>0</v>
      </c>
      <c r="AM193" s="78">
        <v>0</v>
      </c>
      <c r="AN193" s="78">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2786</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165828522.13827804</v>
      </c>
      <c r="AE194" s="78">
        <v>783373.23325415235</v>
      </c>
      <c r="AF194" s="78">
        <v>1322507.5170976475</v>
      </c>
      <c r="AG194" s="78">
        <v>25590798.974084266</v>
      </c>
      <c r="AH194" s="78">
        <v>34729203.583942421</v>
      </c>
      <c r="AI194" s="78">
        <v>0</v>
      </c>
      <c r="AJ194" s="78">
        <v>0</v>
      </c>
      <c r="AK194" s="78">
        <v>1683690.7917743798</v>
      </c>
      <c r="AL194" s="78">
        <v>0</v>
      </c>
      <c r="AM194" s="78">
        <v>0</v>
      </c>
      <c r="AN194" s="78">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2787</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17222876.313625447</v>
      </c>
      <c r="AE195" s="78">
        <v>446490.50537325139</v>
      </c>
      <c r="AF195" s="78">
        <v>1650648.4799865375</v>
      </c>
      <c r="AG195" s="78">
        <v>14038309.591362104</v>
      </c>
      <c r="AH195" s="78">
        <v>26998942.243983559</v>
      </c>
      <c r="AI195" s="78">
        <v>0</v>
      </c>
      <c r="AJ195" s="78">
        <v>0</v>
      </c>
      <c r="AK195" s="78">
        <v>1116305.460149514</v>
      </c>
      <c r="AL195" s="78">
        <v>0</v>
      </c>
      <c r="AM195" s="78">
        <v>0</v>
      </c>
      <c r="AN195" s="78">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2788</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13073261.365591286</v>
      </c>
      <c r="AE196" s="78">
        <v>456161.7798578706</v>
      </c>
      <c r="AF196" s="78">
        <v>765662.2467407434</v>
      </c>
      <c r="AG196" s="78">
        <v>7338491.9005693067</v>
      </c>
      <c r="AH196" s="78">
        <v>12839790.169784274</v>
      </c>
      <c r="AI196" s="78">
        <v>0</v>
      </c>
      <c r="AJ196" s="78">
        <v>0</v>
      </c>
      <c r="AK196" s="78">
        <v>623039.19551433262</v>
      </c>
      <c r="AL196" s="78">
        <v>0</v>
      </c>
      <c r="AM196" s="78">
        <v>0</v>
      </c>
      <c r="AN196" s="78">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2789</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7464310.8067323612</v>
      </c>
      <c r="AE197" s="78">
        <v>344942.12328475021</v>
      </c>
      <c r="AF197" s="78">
        <v>1034141.2163771078</v>
      </c>
      <c r="AG197" s="78">
        <v>16292453.861161551</v>
      </c>
      <c r="AH197" s="78">
        <v>29745613.844992995</v>
      </c>
      <c r="AI197" s="78">
        <v>0</v>
      </c>
      <c r="AJ197" s="78">
        <v>0</v>
      </c>
      <c r="AK197" s="78">
        <v>1481606.5760272439</v>
      </c>
      <c r="AL197" s="78">
        <v>0</v>
      </c>
      <c r="AM197" s="78">
        <v>0</v>
      </c>
      <c r="AN197" s="78">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2790</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128618.16795700221</v>
      </c>
      <c r="AE198" s="78">
        <v>114443.41473466012</v>
      </c>
      <c r="AF198" s="78">
        <v>318197.29734680243</v>
      </c>
      <c r="AG198" s="78">
        <v>2316759.3884049859</v>
      </c>
      <c r="AH198" s="78">
        <v>4461842.0767489495</v>
      </c>
      <c r="AI198" s="78">
        <v>0</v>
      </c>
      <c r="AJ198" s="78">
        <v>0</v>
      </c>
      <c r="AK198" s="78">
        <v>184264.64911895391</v>
      </c>
      <c r="AL198" s="78">
        <v>0</v>
      </c>
      <c r="AM198" s="78">
        <v>0</v>
      </c>
      <c r="AN198" s="78">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2791</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3032819.1915432792</v>
      </c>
      <c r="AE199" s="78">
        <v>282078.83913472563</v>
      </c>
      <c r="AF199" s="78">
        <v>1372225.8448080854</v>
      </c>
      <c r="AG199" s="78">
        <v>6925232.1177727422</v>
      </c>
      <c r="AH199" s="78">
        <v>14333067.961599447</v>
      </c>
      <c r="AI199" s="78">
        <v>0</v>
      </c>
      <c r="AJ199" s="78">
        <v>0</v>
      </c>
      <c r="AK199" s="78">
        <v>625750.86869688204</v>
      </c>
      <c r="AL199" s="78">
        <v>0</v>
      </c>
      <c r="AM199" s="78">
        <v>0</v>
      </c>
      <c r="AN199" s="78">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2792</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45902939.708601765</v>
      </c>
      <c r="AE200" s="78">
        <v>960679.93213883694</v>
      </c>
      <c r="AF200" s="78">
        <v>437521.28385185328</v>
      </c>
      <c r="AG200" s="78">
        <v>48952499.725811303</v>
      </c>
      <c r="AH200" s="78">
        <v>61272366.260946259</v>
      </c>
      <c r="AI200" s="78">
        <v>0</v>
      </c>
      <c r="AJ200" s="78">
        <v>0</v>
      </c>
      <c r="AK200" s="78">
        <v>3044046.8383533419</v>
      </c>
      <c r="AL200" s="78">
        <v>0</v>
      </c>
      <c r="AM200" s="78">
        <v>0</v>
      </c>
      <c r="AN200" s="78">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2793</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59149721.339575969</v>
      </c>
      <c r="AE201" s="78">
        <v>1113808.4448119737</v>
      </c>
      <c r="AF201" s="78">
        <v>4971832.7710437877</v>
      </c>
      <c r="AG201" s="78">
        <v>78988972.120888919</v>
      </c>
      <c r="AH201" s="78">
        <v>103264057.41873677</v>
      </c>
      <c r="AI201" s="78">
        <v>0</v>
      </c>
      <c r="AJ201" s="78">
        <v>0</v>
      </c>
      <c r="AK201" s="78">
        <v>4634895.105449006</v>
      </c>
      <c r="AL201" s="78">
        <v>0</v>
      </c>
      <c r="AM201" s="78">
        <v>0</v>
      </c>
      <c r="AN201" s="78">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2794</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596479.18309423258</v>
      </c>
      <c r="AE202" s="78">
        <v>145069.11726928747</v>
      </c>
      <c r="AF202" s="78">
        <v>79549.324336700607</v>
      </c>
      <c r="AG202" s="78">
        <v>2586004.3984088087</v>
      </c>
      <c r="AH202" s="78">
        <v>5661261.989853505</v>
      </c>
      <c r="AI202" s="78">
        <v>0</v>
      </c>
      <c r="AJ202" s="78">
        <v>0</v>
      </c>
      <c r="AK202" s="78">
        <v>280206.22886344075</v>
      </c>
      <c r="AL202" s="78">
        <v>0</v>
      </c>
      <c r="AM202" s="78">
        <v>0</v>
      </c>
      <c r="AN202" s="78">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2795</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36529766.42679888</v>
      </c>
      <c r="AE203" s="78">
        <v>539979.49205790332</v>
      </c>
      <c r="AF203" s="78">
        <v>268478.96963636455</v>
      </c>
      <c r="AG203" s="78">
        <v>12116025.45017202</v>
      </c>
      <c r="AH203" s="78">
        <v>23634569.387725279</v>
      </c>
      <c r="AI203" s="78">
        <v>0</v>
      </c>
      <c r="AJ203" s="78">
        <v>0</v>
      </c>
      <c r="AK203" s="78">
        <v>1019201.734755363</v>
      </c>
      <c r="AL203" s="78">
        <v>0</v>
      </c>
      <c r="AM203" s="78">
        <v>0</v>
      </c>
      <c r="AN203" s="78">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2796</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403638473.23539203</v>
      </c>
      <c r="AE204" s="78">
        <v>12385678.85663561</v>
      </c>
      <c r="AF204" s="78">
        <v>6731861.5719932886</v>
      </c>
      <c r="AG204" s="78">
        <v>762846251.48315632</v>
      </c>
      <c r="AH204" s="78">
        <v>731910019.37466228</v>
      </c>
      <c r="AI204" s="78">
        <v>0</v>
      </c>
      <c r="AJ204" s="78">
        <v>0</v>
      </c>
      <c r="AK204" s="78">
        <v>32157861.399148062</v>
      </c>
      <c r="AL204" s="78">
        <v>0</v>
      </c>
      <c r="AM204" s="78">
        <v>0</v>
      </c>
      <c r="AN204" s="78">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2797</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71507724.042130098</v>
      </c>
      <c r="AE205" s="78">
        <v>802715.78222339065</v>
      </c>
      <c r="AF205" s="78">
        <v>1660592.145528625</v>
      </c>
      <c r="AG205" s="78">
        <v>12303870.805988641</v>
      </c>
      <c r="AH205" s="78">
        <v>22399166.877227586</v>
      </c>
      <c r="AI205" s="78">
        <v>0</v>
      </c>
      <c r="AJ205" s="78">
        <v>0</v>
      </c>
      <c r="AK205" s="78">
        <v>967163.43510929553</v>
      </c>
      <c r="AL205" s="78">
        <v>0</v>
      </c>
      <c r="AM205" s="78">
        <v>0</v>
      </c>
      <c r="AN205" s="78">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2798</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202132304.01919341</v>
      </c>
      <c r="AE206" s="78">
        <v>1905241.0734699755</v>
      </c>
      <c r="AF206" s="78">
        <v>2346705.0679326681</v>
      </c>
      <c r="AG206" s="78">
        <v>108969090.90922153</v>
      </c>
      <c r="AH206" s="78">
        <v>157219962.20974523</v>
      </c>
      <c r="AI206" s="78">
        <v>0</v>
      </c>
      <c r="AJ206" s="78">
        <v>0</v>
      </c>
      <c r="AK206" s="78">
        <v>7069202.859611949</v>
      </c>
      <c r="AL206" s="78">
        <v>0</v>
      </c>
      <c r="AM206" s="78">
        <v>0</v>
      </c>
      <c r="AN206" s="78">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2799</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5607659.667169136</v>
      </c>
      <c r="AE207" s="78">
        <v>647975.39046948403</v>
      </c>
      <c r="AF207" s="78">
        <v>556845.27035690425</v>
      </c>
      <c r="AG207" s="78">
        <v>23349177.728005927</v>
      </c>
      <c r="AH207" s="78">
        <v>37583822.97713127</v>
      </c>
      <c r="AI207" s="78">
        <v>0</v>
      </c>
      <c r="AJ207" s="78">
        <v>0</v>
      </c>
      <c r="AK207" s="78">
        <v>1759746.7681801708</v>
      </c>
      <c r="AL207" s="78">
        <v>0</v>
      </c>
      <c r="AM207" s="78">
        <v>0</v>
      </c>
      <c r="AN207" s="78">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2800</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133511319.07387283</v>
      </c>
      <c r="AE208" s="78">
        <v>646363.51138871419</v>
      </c>
      <c r="AF208" s="78">
        <v>397746.62168350298</v>
      </c>
      <c r="AG208" s="78">
        <v>41557654.218497008</v>
      </c>
      <c r="AH208" s="78">
        <v>41397978.300803758</v>
      </c>
      <c r="AI208" s="78">
        <v>0</v>
      </c>
      <c r="AJ208" s="78">
        <v>0</v>
      </c>
      <c r="AK208" s="78">
        <v>1901141.1555559624</v>
      </c>
      <c r="AL208" s="78">
        <v>0</v>
      </c>
      <c r="AM208" s="78">
        <v>0</v>
      </c>
      <c r="AN208" s="78">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2801</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2170145.9308768408</v>
      </c>
      <c r="AE209" s="78">
        <v>315928.29983089271</v>
      </c>
      <c r="AF209" s="78">
        <v>457408.61493602849</v>
      </c>
      <c r="AG209" s="78">
        <v>12504239.185526369</v>
      </c>
      <c r="AH209" s="78">
        <v>18668970.947472416</v>
      </c>
      <c r="AI209" s="78">
        <v>0</v>
      </c>
      <c r="AJ209" s="78">
        <v>0</v>
      </c>
      <c r="AK209" s="78">
        <v>783931.80434559856</v>
      </c>
      <c r="AL209" s="78">
        <v>0</v>
      </c>
      <c r="AM209" s="78">
        <v>0</v>
      </c>
      <c r="AN209" s="78">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2802</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35326036.092793584</v>
      </c>
      <c r="AE210" s="78">
        <v>1737605.6490699099</v>
      </c>
      <c r="AF210" s="78">
        <v>1968845.7773333399</v>
      </c>
      <c r="AG210" s="78">
        <v>51663734.361431189</v>
      </c>
      <c r="AH210" s="78">
        <v>75311576.343835086</v>
      </c>
      <c r="AI210" s="78">
        <v>0</v>
      </c>
      <c r="AJ210" s="78">
        <v>0</v>
      </c>
      <c r="AK210" s="78">
        <v>3532148.011212239</v>
      </c>
      <c r="AL210" s="78">
        <v>0</v>
      </c>
      <c r="AM210" s="78">
        <v>0</v>
      </c>
      <c r="AN210" s="78">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2803</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24997245.348659419</v>
      </c>
      <c r="AE211" s="78">
        <v>1645728.541466028</v>
      </c>
      <c r="AF211" s="78">
        <v>2386479.7301010177</v>
      </c>
      <c r="AG211" s="78">
        <v>51870364.25282947</v>
      </c>
      <c r="AH211" s="78">
        <v>72163099.071935624</v>
      </c>
      <c r="AI211" s="78">
        <v>0</v>
      </c>
      <c r="AJ211" s="78">
        <v>0</v>
      </c>
      <c r="AK211" s="78">
        <v>3038365.2373994291</v>
      </c>
      <c r="AL211" s="78">
        <v>0</v>
      </c>
      <c r="AM211" s="78">
        <v>0</v>
      </c>
      <c r="AN211" s="78">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2804</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795983.00485474477</v>
      </c>
      <c r="AE212" s="78">
        <v>191813.61061161343</v>
      </c>
      <c r="AF212" s="78">
        <v>119323.98650505091</v>
      </c>
      <c r="AG212" s="78">
        <v>8033519.7170908032</v>
      </c>
      <c r="AH212" s="78">
        <v>11748318.048859127</v>
      </c>
      <c r="AI212" s="78">
        <v>0</v>
      </c>
      <c r="AJ212" s="78">
        <v>0</v>
      </c>
      <c r="AK212" s="78">
        <v>476867.09824547771</v>
      </c>
      <c r="AL212" s="78">
        <v>0</v>
      </c>
      <c r="AM212" s="78">
        <v>0</v>
      </c>
      <c r="AN212" s="78">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2805</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41582168.222535573</v>
      </c>
      <c r="AE213" s="78">
        <v>1568358.3455890743</v>
      </c>
      <c r="AF213" s="78">
        <v>1203183.5305925966</v>
      </c>
      <c r="AG213" s="78">
        <v>76190076.319221258</v>
      </c>
      <c r="AH213" s="78">
        <v>107665928.49983048</v>
      </c>
      <c r="AI213" s="78">
        <v>0</v>
      </c>
      <c r="AJ213" s="78">
        <v>0</v>
      </c>
      <c r="AK213" s="78">
        <v>5019436.1881933957</v>
      </c>
      <c r="AL213" s="78">
        <v>0</v>
      </c>
      <c r="AM213" s="78">
        <v>0</v>
      </c>
      <c r="AN213" s="78">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1627</v>
      </c>
      <c r="H6" s="84" t="s">
        <v>1628</v>
      </c>
      <c r="I6" s="84" t="s">
        <v>1627</v>
      </c>
      <c r="J6" s="84" t="s">
        <v>1628</v>
      </c>
      <c r="K6" s="1005" t="s">
        <v>2576</v>
      </c>
      <c r="L6" s="1006">
        <v>36</v>
      </c>
      <c r="M6" s="1002"/>
      <c r="N6" s="998">
        <v>1</v>
      </c>
      <c r="O6" s="84" t="s">
        <v>1559</v>
      </c>
      <c r="P6" s="84" t="s">
        <v>1560</v>
      </c>
      <c r="Q6" s="84" t="s">
        <v>1528</v>
      </c>
      <c r="R6" s="17"/>
      <c r="S6" s="84">
        <v>1</v>
      </c>
      <c r="T6" s="84" t="s">
        <v>1627</v>
      </c>
      <c r="U6" s="84" t="s">
        <v>1628</v>
      </c>
      <c r="V6" s="84" t="s">
        <v>1528</v>
      </c>
      <c r="W6" s="17"/>
      <c r="X6" s="84">
        <v>1</v>
      </c>
      <c r="Y6" s="704" t="s">
        <v>1559</v>
      </c>
      <c r="Z6" s="84" t="s">
        <v>1560</v>
      </c>
      <c r="AA6" s="84" t="s">
        <v>1528</v>
      </c>
      <c r="AB6" s="17"/>
      <c r="AC6" s="84">
        <v>1</v>
      </c>
      <c r="AD6" s="84" t="s">
        <v>1627</v>
      </c>
      <c r="AE6" s="84" t="s">
        <v>1628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1627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1627</v>
      </c>
      <c r="H12" s="84" t="s">
        <v>1628</v>
      </c>
      <c r="I12" s="84" t="s">
        <v>1627</v>
      </c>
      <c r="J12" s="84" t="s">
        <v>1628</v>
      </c>
      <c r="K12" s="1003" t="s">
        <v>2576</v>
      </c>
      <c r="L12" s="1004">
        <v>36</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36</v>
      </c>
      <c r="I4" s="77" t="str">
        <f>HLOOKUP(I3,比較地域マスタ!$E$5:$L$6,2,0)</f>
        <v>徳島県</v>
      </c>
      <c r="J4" s="77" t="str">
        <f>HLOOKUP(J3,比較地域マスタ!$E$5:$L$6,2,0)</f>
        <v>徳島県</v>
      </c>
      <c r="K4" s="77" t="str">
        <f>HLOOKUP(K3,比較地域マスタ!$E$5:$L$6,2,0)</f>
        <v>36</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徳島県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2666.1157359231888</v>
      </c>
      <c r="BB5" s="31"/>
      <c r="BC5" s="18"/>
      <c r="BD5" s="1058">
        <f>SUM(BC6:BC8)</f>
        <v>2618.3356259826787</v>
      </c>
      <c r="BE5" s="31"/>
      <c r="BF5" s="18"/>
      <c r="BG5" s="1058">
        <f>AK35</f>
        <v>1736.0656423119572</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2422.704974396026</v>
      </c>
      <c r="BA6" s="18"/>
      <c r="BB6" s="31"/>
      <c r="BC6" s="1058">
        <f>O32</f>
        <v>2397.5163728552138</v>
      </c>
      <c r="BD6" s="18"/>
      <c r="BE6" s="31"/>
      <c r="BF6" s="1058">
        <f>AK36</f>
        <v>1564.0825796307724</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69.86833554058073</v>
      </c>
      <c r="BA7" s="18"/>
      <c r="BB7" s="31"/>
      <c r="BC7" s="1058">
        <f>O33</f>
        <v>62.046820001380638</v>
      </c>
      <c r="BD7" s="18"/>
      <c r="BE7" s="31"/>
      <c r="BF7" s="1058">
        <f t="shared" ref="BF7:BF8" si="0">AK37</f>
        <v>43.649482679040659</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173.54242598658209</v>
      </c>
      <c r="BA8" s="18"/>
      <c r="BB8" s="31"/>
      <c r="BC8" s="1058">
        <f>O34</f>
        <v>158.77243312608411</v>
      </c>
      <c r="BD8" s="18"/>
      <c r="BE8" s="31"/>
      <c r="BF8" s="1058">
        <f t="shared" si="0"/>
        <v>128.33358000214409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6757.8999904229167</v>
      </c>
      <c r="P9" s="464">
        <f>P10+P14+P15+P16+P22</f>
        <v>1.0000000000000002</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938.88258263061357</v>
      </c>
      <c r="BA9" s="1058">
        <f>AZ9</f>
        <v>938.88258263061357</v>
      </c>
      <c r="BB9" s="31"/>
      <c r="BC9" s="1058">
        <f>O35</f>
        <v>1565.447444710813</v>
      </c>
      <c r="BD9" s="1058">
        <f>BC9</f>
        <v>1565.447444710813</v>
      </c>
      <c r="BE9" s="31"/>
      <c r="BF9" s="1058">
        <f>AK39</f>
        <v>929.55037192786347</v>
      </c>
      <c r="BG9" s="1058">
        <f>AK39</f>
        <v>929.55037192786347</v>
      </c>
      <c r="BH9" s="31"/>
    </row>
    <row r="10" spans="1:62" ht="17.100000000000001" customHeight="1" thickBot="1">
      <c r="B10" s="336"/>
      <c r="C10" s="337"/>
      <c r="D10" s="339"/>
      <c r="E10" s="339"/>
      <c r="F10" s="339"/>
      <c r="G10" s="338"/>
      <c r="H10" s="338"/>
      <c r="I10" s="339"/>
      <c r="J10" s="340"/>
      <c r="K10" s="347"/>
      <c r="L10" s="259" t="s">
        <v>115</v>
      </c>
      <c r="M10" s="259"/>
      <c r="N10" s="575"/>
      <c r="O10" s="916">
        <f>SUM(O11:O13)</f>
        <v>2666.1157359231888</v>
      </c>
      <c r="P10" s="465">
        <f t="shared" ref="P10:P22" si="1">O10/$O$9</f>
        <v>0.39451837696644287</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1146.337362880035</v>
      </c>
      <c r="BA10" s="1058">
        <f>AZ10</f>
        <v>1146.337362880035</v>
      </c>
      <c r="BB10" s="31"/>
      <c r="BC10" s="1058">
        <f>O36</f>
        <v>1712.2266798570411</v>
      </c>
      <c r="BD10" s="1058">
        <f>BC10</f>
        <v>1712.2266798570411</v>
      </c>
      <c r="BE10" s="31"/>
      <c r="BF10" s="1058">
        <f>AK40</f>
        <v>950.3238603474224</v>
      </c>
      <c r="BG10" s="1058">
        <f>AK40</f>
        <v>950.3238603474224</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2422.704974396026</v>
      </c>
      <c r="P11" s="466">
        <f t="shared" si="1"/>
        <v>0.35849967857313769</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1936.7422051680794</v>
      </c>
      <c r="BB11" s="31"/>
      <c r="BC11" s="1058"/>
      <c r="BD11" s="1058">
        <f>SUM(BC12:BC14)</f>
        <v>1741.3693862369601</v>
      </c>
      <c r="BE11" s="31"/>
      <c r="BF11" s="18"/>
      <c r="BG11" s="1058">
        <f>AK41</f>
        <v>1451.6098070678386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69.86833554058073</v>
      </c>
      <c r="P12" s="466">
        <f t="shared" si="1"/>
        <v>1.0338764355731209E-2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1774.5225212317118</v>
      </c>
      <c r="BA12" s="18"/>
      <c r="BB12" s="31"/>
      <c r="BC12" s="1058">
        <f>O38</f>
        <v>1576.1654984597108</v>
      </c>
      <c r="BD12" s="18"/>
      <c r="BE12" s="31"/>
      <c r="BF12" s="1058">
        <f>AK42</f>
        <v>1306.7940285864354</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173.54242598658209</v>
      </c>
      <c r="P13" s="466">
        <f t="shared" si="1"/>
        <v>2.5679934037573945E-2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48.092994119167003</v>
      </c>
      <c r="BA13" s="18"/>
      <c r="BB13" s="31"/>
      <c r="BC13" s="1058">
        <f>O41</f>
        <v>60.517982323715998</v>
      </c>
      <c r="BD13" s="18"/>
      <c r="BE13" s="31"/>
      <c r="BF13" s="1058">
        <f>AK45</f>
        <v>42.320293511650227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938.88258263061357</v>
      </c>
      <c r="P14" s="465">
        <f t="shared" si="1"/>
        <v>0.13893111528154728</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114.1266898172004</v>
      </c>
      <c r="BA14" s="18"/>
      <c r="BB14" s="31"/>
      <c r="BC14" s="1058">
        <f>O42</f>
        <v>104.68590545353319</v>
      </c>
      <c r="BD14" s="18"/>
      <c r="BE14" s="31"/>
      <c r="BF14" s="1058">
        <f t="shared" ref="BF14" si="2">AK46</f>
        <v>102.49548496975281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1146.337362880035</v>
      </c>
      <c r="P15" s="465">
        <f t="shared" si="1"/>
        <v>0.16962922868118621</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69.822103820999999</v>
      </c>
      <c r="BA15" s="1058">
        <f>AZ15</f>
        <v>69.822103820999999</v>
      </c>
      <c r="BB15" s="31"/>
      <c r="BC15" s="1058">
        <f>O43</f>
        <v>71.798360863301809</v>
      </c>
      <c r="BD15" s="1058">
        <f>BC15</f>
        <v>71.798360863301809</v>
      </c>
      <c r="BE15" s="31"/>
      <c r="BF15" s="1058">
        <f>AK47</f>
        <v>70.534059959376592</v>
      </c>
      <c r="BG15" s="1058">
        <f>AK47</f>
        <v>70.534059959376592</v>
      </c>
      <c r="BH15" s="31"/>
    </row>
    <row r="16" spans="1:62" ht="17.100000000000001" customHeight="1" thickBot="1">
      <c r="B16" s="336"/>
      <c r="C16" s="337"/>
      <c r="D16" s="339"/>
      <c r="E16" s="339"/>
      <c r="F16" s="339"/>
      <c r="G16" s="338"/>
      <c r="H16" s="338"/>
      <c r="I16" s="339"/>
      <c r="J16" s="340"/>
      <c r="K16" s="348"/>
      <c r="L16" s="259" t="s">
        <v>129</v>
      </c>
      <c r="M16" s="357"/>
      <c r="N16" s="358"/>
      <c r="O16" s="916">
        <f>SUM(O18:O21)</f>
        <v>1936.7422051680794</v>
      </c>
      <c r="P16" s="465">
        <f t="shared" si="1"/>
        <v>0.28658935585207973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1774.5225212317118</v>
      </c>
      <c r="P17" s="466">
        <f t="shared" si="1"/>
        <v>0.26258490414870139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905.82090021880038</v>
      </c>
      <c r="P18" s="466">
        <f t="shared" si="1"/>
        <v>0.13403881405503207</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868.70162101291157</v>
      </c>
      <c r="P19" s="466">
        <f t="shared" si="1"/>
        <v>0.12854609009366935</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48.092994119167003</v>
      </c>
      <c r="P20" s="466">
        <f t="shared" si="1"/>
        <v>7.1165590179379512E-3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114.1266898172004</v>
      </c>
      <c r="P21" s="466">
        <f t="shared" si="1"/>
        <v>1.6887892685440324E-2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69.822103820999999</v>
      </c>
      <c r="P22" s="624">
        <f t="shared" si="1"/>
        <v>1.0331923218743943E-2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2041.0809626889777</v>
      </c>
      <c r="AZ22" s="1058">
        <f t="shared" si="3"/>
        <v>1864.0735350619741</v>
      </c>
      <c r="BA22" s="1058">
        <f t="shared" si="3"/>
        <v>2338.5313890597081</v>
      </c>
      <c r="BB22" s="1058">
        <f t="shared" si="3"/>
        <v>2614.3379772438097</v>
      </c>
      <c r="BC22" s="1058">
        <f t="shared" si="3"/>
        <v>2618.3356259826787</v>
      </c>
      <c r="BD22" s="1058">
        <f t="shared" si="3"/>
        <v>2619.9252756194196</v>
      </c>
      <c r="BE22" s="1058">
        <f t="shared" si="3"/>
        <v>2430.5212045674766</v>
      </c>
      <c r="BF22" s="1058">
        <f t="shared" si="3"/>
        <v>2101.0265322914211</v>
      </c>
      <c r="BG22" s="1058">
        <f t="shared" si="3"/>
        <v>2176.1708006017825</v>
      </c>
      <c r="BH22" s="1058">
        <f t="shared" si="3"/>
        <v>2097.9500128791542</v>
      </c>
      <c r="BI22" s="1058">
        <f t="shared" si="3"/>
        <v>1788.588136654537</v>
      </c>
      <c r="BJ22" s="1058">
        <f t="shared" si="3"/>
        <v>2118.9062979852442</v>
      </c>
      <c r="BK22" s="1058">
        <f t="shared" si="3"/>
        <v>2076.8988447261318</v>
      </c>
      <c r="BL22" s="1058">
        <f t="shared" si="3"/>
        <v>1736.0656423119572</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1125.8495616665659</v>
      </c>
      <c r="AZ23" s="1058">
        <f t="shared" ref="AZ23:BL23" si="4">Y39</f>
        <v>1051.791625577149</v>
      </c>
      <c r="BA23" s="1058">
        <f t="shared" si="4"/>
        <v>1437.8031726319091</v>
      </c>
      <c r="BB23" s="1058">
        <f t="shared" si="4"/>
        <v>1671.851687401452</v>
      </c>
      <c r="BC23" s="1058">
        <f t="shared" si="4"/>
        <v>1565.447444710813</v>
      </c>
      <c r="BD23" s="1058">
        <f t="shared" si="4"/>
        <v>1644.5605629140589</v>
      </c>
      <c r="BE23" s="1058">
        <f t="shared" si="4"/>
        <v>1497.3488336035609</v>
      </c>
      <c r="BF23" s="1058">
        <f t="shared" si="4"/>
        <v>1065.9998117182847</v>
      </c>
      <c r="BG23" s="1058">
        <f t="shared" si="4"/>
        <v>1078.3493910044863</v>
      </c>
      <c r="BH23" s="1058">
        <f t="shared" si="4"/>
        <v>1066.7598513809928</v>
      </c>
      <c r="BI23" s="1058">
        <f t="shared" si="4"/>
        <v>900.89009983643371</v>
      </c>
      <c r="BJ23" s="1058">
        <f t="shared" si="4"/>
        <v>1037.0949219586655</v>
      </c>
      <c r="BK23" s="1058">
        <f t="shared" si="4"/>
        <v>1106.684602201196</v>
      </c>
      <c r="BL23" s="1058">
        <f t="shared" si="4"/>
        <v>929.55037192786347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1099.6540302274259</v>
      </c>
      <c r="AZ24" s="1058">
        <f t="shared" ref="AZ24:BL24" si="5">Y40</f>
        <v>918.68785134625625</v>
      </c>
      <c r="BA24" s="1058">
        <f t="shared" si="5"/>
        <v>1394.604025683667</v>
      </c>
      <c r="BB24" s="1058">
        <f t="shared" si="5"/>
        <v>1694.5998817580089</v>
      </c>
      <c r="BC24" s="1058">
        <f t="shared" si="5"/>
        <v>1712.2266798570411</v>
      </c>
      <c r="BD24" s="1058">
        <f t="shared" si="5"/>
        <v>1531.630611661632</v>
      </c>
      <c r="BE24" s="1058">
        <f t="shared" si="5"/>
        <v>1367.584175738451</v>
      </c>
      <c r="BF24" s="1058">
        <f t="shared" si="5"/>
        <v>1147.1143042235881</v>
      </c>
      <c r="BG24" s="1058">
        <f t="shared" si="5"/>
        <v>1146.2282142343927</v>
      </c>
      <c r="BH24" s="1058">
        <f t="shared" si="5"/>
        <v>1103.9826069458964</v>
      </c>
      <c r="BI24" s="1058">
        <f t="shared" si="5"/>
        <v>869.43414530160283</v>
      </c>
      <c r="BJ24" s="1058">
        <f t="shared" si="5"/>
        <v>1275.8538457669665</v>
      </c>
      <c r="BK24" s="1058">
        <f t="shared" si="5"/>
        <v>1144.6059191338879</v>
      </c>
      <c r="BL24" s="1058">
        <f t="shared" si="5"/>
        <v>950.3238603474224</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1779.3472761211069</v>
      </c>
      <c r="AZ25" s="1058">
        <f t="shared" ref="AZ25:BL25" si="6">Y41</f>
        <v>1808.3303454862416</v>
      </c>
      <c r="BA25" s="1058">
        <f t="shared" si="6"/>
        <v>1758.8199652153023</v>
      </c>
      <c r="BB25" s="1058">
        <f t="shared" si="6"/>
        <v>1773.9207909168272</v>
      </c>
      <c r="BC25" s="1058">
        <f t="shared" si="6"/>
        <v>1741.3693862369601</v>
      </c>
      <c r="BD25" s="1058">
        <f t="shared" si="6"/>
        <v>1694.4502424971326</v>
      </c>
      <c r="BE25" s="1058">
        <f t="shared" si="6"/>
        <v>1676.1110588835381</v>
      </c>
      <c r="BF25" s="1058">
        <f t="shared" si="6"/>
        <v>1624.9497499753136</v>
      </c>
      <c r="BG25" s="1058">
        <f t="shared" si="6"/>
        <v>1601.1291728130334</v>
      </c>
      <c r="BH25" s="1058">
        <f t="shared" si="6"/>
        <v>1576.2323670434141</v>
      </c>
      <c r="BI25" s="1058">
        <f t="shared" si="6"/>
        <v>1546.6566585781886</v>
      </c>
      <c r="BJ25" s="1058">
        <f t="shared" si="6"/>
        <v>1428.6739378306081</v>
      </c>
      <c r="BK25" s="1058">
        <f t="shared" si="6"/>
        <v>1427.3791961039797</v>
      </c>
      <c r="BL25" s="1058">
        <f t="shared" si="6"/>
        <v>1451.6098070678386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58.646820193533003</v>
      </c>
      <c r="AZ26" s="1058">
        <f t="shared" si="7"/>
        <v>71.593613930996398</v>
      </c>
      <c r="BA26" s="1058">
        <f t="shared" si="7"/>
        <v>65.506929231735398</v>
      </c>
      <c r="BB26" s="1058">
        <f t="shared" si="7"/>
        <v>73.599918759783975</v>
      </c>
      <c r="BC26" s="1058">
        <f t="shared" si="7"/>
        <v>71.798360863301809</v>
      </c>
      <c r="BD26" s="1058">
        <f t="shared" si="7"/>
        <v>80.039679721886998</v>
      </c>
      <c r="BE26" s="1058">
        <f t="shared" si="7"/>
        <v>82.621534910536013</v>
      </c>
      <c r="BF26" s="1058">
        <f t="shared" si="7"/>
        <v>77.197278437712797</v>
      </c>
      <c r="BG26" s="1058">
        <f t="shared" si="7"/>
        <v>75.699838137413096</v>
      </c>
      <c r="BH26" s="1058">
        <f t="shared" si="7"/>
        <v>72.715108387002005</v>
      </c>
      <c r="BI26" s="1058">
        <f t="shared" si="7"/>
        <v>67.335573066309948</v>
      </c>
      <c r="BJ26" s="1058">
        <f t="shared" si="7"/>
        <v>72.973742240911506</v>
      </c>
      <c r="BK26" s="1058">
        <f t="shared" si="7"/>
        <v>70.665487169212</v>
      </c>
      <c r="BL26" s="1058">
        <f t="shared" si="7"/>
        <v>70.534059959376592</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6104.5786508976098</v>
      </c>
      <c r="AZ27" s="1058">
        <f t="shared" si="8"/>
        <v>5714.476971402617</v>
      </c>
      <c r="BA27" s="1058">
        <f t="shared" si="8"/>
        <v>6995.2654818223227</v>
      </c>
      <c r="BB27" s="1058">
        <f t="shared" si="8"/>
        <v>7828.3102560798807</v>
      </c>
      <c r="BC27" s="1058">
        <f t="shared" si="8"/>
        <v>7709.177497650795</v>
      </c>
      <c r="BD27" s="1058">
        <f t="shared" si="8"/>
        <v>7570.6063724141295</v>
      </c>
      <c r="BE27" s="1058">
        <f t="shared" si="8"/>
        <v>7054.1868077035624</v>
      </c>
      <c r="BF27" s="1058">
        <f t="shared" si="8"/>
        <v>6016.2876766463205</v>
      </c>
      <c r="BG27" s="1058">
        <f t="shared" si="8"/>
        <v>6077.5774167911086</v>
      </c>
      <c r="BH27" s="1058">
        <f t="shared" si="8"/>
        <v>5917.6399466364592</v>
      </c>
      <c r="BI27" s="1058">
        <f t="shared" si="8"/>
        <v>5172.9046134370719</v>
      </c>
      <c r="BJ27" s="1058">
        <f t="shared" si="8"/>
        <v>5933.5027457823962</v>
      </c>
      <c r="BK27" s="1058">
        <f t="shared" si="8"/>
        <v>5826.2340493344072</v>
      </c>
      <c r="BL27" s="1058">
        <f t="shared" si="8"/>
        <v>5138.0837416144586</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7709.177497650795</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2618.3356259826787</v>
      </c>
      <c r="P31" s="465">
        <f t="shared" ref="P31:P43" si="9">O31/$O$30</f>
        <v>0.33963877816804189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2397.5163728552138</v>
      </c>
      <c r="P32" s="466">
        <f t="shared" si="9"/>
        <v>0.31099509300256806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62.046820001380638</v>
      </c>
      <c r="P33" s="466">
        <f t="shared" si="9"/>
        <v>8.0484357793406715E-3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158.77243312608411</v>
      </c>
      <c r="P34" s="466">
        <f t="shared" si="9"/>
        <v>2.059524938613316E-2</v>
      </c>
      <c r="Q34" s="341"/>
      <c r="R34" s="14"/>
      <c r="S34" s="336"/>
      <c r="T34" s="575" t="s">
        <v>113</v>
      </c>
      <c r="U34" s="345"/>
      <c r="V34" s="345"/>
      <c r="W34" s="345"/>
      <c r="X34" s="903">
        <f>X35+X39+X40+X41+X47</f>
        <v>6104.5786508976098</v>
      </c>
      <c r="Y34" s="904">
        <f t="shared" ref="Y34:AK34" si="10">Y35+Y39+Y40+Y41+Y47</f>
        <v>5714.476971402617</v>
      </c>
      <c r="Z34" s="904">
        <f t="shared" si="10"/>
        <v>6995.2654818223227</v>
      </c>
      <c r="AA34" s="904">
        <f t="shared" si="10"/>
        <v>7828.3102560798807</v>
      </c>
      <c r="AB34" s="904">
        <f t="shared" si="10"/>
        <v>7709.177497650795</v>
      </c>
      <c r="AC34" s="904">
        <f t="shared" si="10"/>
        <v>7570.6063724141295</v>
      </c>
      <c r="AD34" s="904">
        <f t="shared" si="10"/>
        <v>7054.1868077035624</v>
      </c>
      <c r="AE34" s="904">
        <f t="shared" si="10"/>
        <v>6016.2876766463205</v>
      </c>
      <c r="AF34" s="904">
        <f t="shared" si="10"/>
        <v>6077.5774167911086</v>
      </c>
      <c r="AG34" s="904">
        <f t="shared" si="10"/>
        <v>5917.6399466364592</v>
      </c>
      <c r="AH34" s="904">
        <f t="shared" si="10"/>
        <v>5172.9046134370719</v>
      </c>
      <c r="AI34" s="904">
        <f t="shared" si="10"/>
        <v>5933.5027457823962</v>
      </c>
      <c r="AJ34" s="904">
        <f t="shared" si="10"/>
        <v>5826.2340493344072</v>
      </c>
      <c r="AK34" s="905">
        <f t="shared" si="10"/>
        <v>5138.0837416144586</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1565.447444710813</v>
      </c>
      <c r="P35" s="465">
        <f t="shared" si="9"/>
        <v>0.20306283584569809</v>
      </c>
      <c r="Q35" s="341"/>
      <c r="R35" s="14"/>
      <c r="S35" s="336"/>
      <c r="T35" s="347"/>
      <c r="U35" s="259" t="s">
        <v>115</v>
      </c>
      <c r="V35" s="357"/>
      <c r="W35" s="357"/>
      <c r="X35" s="906">
        <f>SUM(X36:X38)</f>
        <v>2041.0809626889777</v>
      </c>
      <c r="Y35" s="907">
        <f t="shared" ref="Y35:AK35" si="11">SUM(Y36:Y38)</f>
        <v>1864.0735350619741</v>
      </c>
      <c r="Z35" s="907">
        <f t="shared" si="11"/>
        <v>2338.5313890597081</v>
      </c>
      <c r="AA35" s="907">
        <f t="shared" si="11"/>
        <v>2614.3379772438097</v>
      </c>
      <c r="AB35" s="907">
        <f t="shared" si="11"/>
        <v>2618.3356259826787</v>
      </c>
      <c r="AC35" s="907">
        <f t="shared" si="11"/>
        <v>2619.9252756194196</v>
      </c>
      <c r="AD35" s="907">
        <f t="shared" si="11"/>
        <v>2430.5212045674766</v>
      </c>
      <c r="AE35" s="907">
        <f t="shared" si="11"/>
        <v>2101.0265322914211</v>
      </c>
      <c r="AF35" s="907">
        <f t="shared" si="11"/>
        <v>2176.1708006017825</v>
      </c>
      <c r="AG35" s="907">
        <f t="shared" si="11"/>
        <v>2097.9500128791542</v>
      </c>
      <c r="AH35" s="907">
        <f t="shared" si="11"/>
        <v>1788.588136654537</v>
      </c>
      <c r="AI35" s="907">
        <f t="shared" si="11"/>
        <v>2118.9062979852442</v>
      </c>
      <c r="AJ35" s="907">
        <f t="shared" si="11"/>
        <v>2076.8988447261318</v>
      </c>
      <c r="AK35" s="908">
        <f t="shared" si="11"/>
        <v>1736.0656423119572</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1712.2266798570411</v>
      </c>
      <c r="P36" s="465">
        <f t="shared" si="9"/>
        <v>0.22210238126944218</v>
      </c>
      <c r="Q36" s="341"/>
      <c r="R36" s="14"/>
      <c r="S36" s="369" t="s">
        <v>185</v>
      </c>
      <c r="T36" s="348"/>
      <c r="U36" s="359"/>
      <c r="V36" s="349" t="s">
        <v>185</v>
      </c>
      <c r="W36" s="370"/>
      <c r="X36" s="909">
        <f>VLOOKUP(年度マスタ!$K$4&amp;"_"&amp;X$33,データシート1!$A:$BT,MATCH("aa_"&amp;$S36,データシート1!$A$1:$BT$1,0),0)</f>
        <v>1840.6064466838609</v>
      </c>
      <c r="Y36" s="910">
        <f>VLOOKUP(年度マスタ!$K$4&amp;"_"&amp;Y$33,データシート1!$A:$BT,MATCH("aa_"&amp;$S36,データシート1!$A$1:$BT$1,0),0)</f>
        <v>1686.2697630615801</v>
      </c>
      <c r="Z36" s="910">
        <f>VLOOKUP(年度マスタ!$K$4&amp;"_"&amp;Z$33,データシート1!$A:$BT,MATCH("aa_"&amp;$S36,データシート1!$A$1:$BT$1,0),0)</f>
        <v>2090.080860897262</v>
      </c>
      <c r="AA36" s="910">
        <f>VLOOKUP(年度マスタ!$K$4&amp;"_"&amp;AA$33,データシート1!$A:$BT,MATCH("aa_"&amp;$S36,データシート1!$A$1:$BT$1,0),0)</f>
        <v>2364.2372290990302</v>
      </c>
      <c r="AB36" s="910">
        <f>VLOOKUP(年度マスタ!$K$4&amp;"_"&amp;AB$33,データシート1!$A:$BT,MATCH("aa_"&amp;$S36,データシート1!$A$1:$BT$1,0),0)</f>
        <v>2397.5163728552138</v>
      </c>
      <c r="AC36" s="910">
        <f>VLOOKUP(年度マスタ!$K$4&amp;"_"&amp;AC$33,データシート1!$A:$BT,MATCH("aa_"&amp;$S36,データシート1!$A$1:$BT$1,0),0)</f>
        <v>2410.718453872953</v>
      </c>
      <c r="AD36" s="910">
        <f>VLOOKUP(年度マスタ!$K$4&amp;"_"&amp;AD$33,データシート1!$A:$BT,MATCH("aa_"&amp;$S36,データシート1!$A$1:$BT$1,0),0)</f>
        <v>2232.96492214402</v>
      </c>
      <c r="AE36" s="910">
        <f>VLOOKUP(年度マスタ!$K$4&amp;"_"&amp;AE$33,データシート1!$A:$BT,MATCH("aa_"&amp;$S36,データシート1!$A$1:$BT$1,0),0)</f>
        <v>1895.0097394191544</v>
      </c>
      <c r="AF36" s="910">
        <f>VLOOKUP(年度マスタ!$K$4&amp;"_"&amp;AF$33,データシート1!$A:$BT,MATCH("aa_"&amp;$S36,データシート1!$A$1:$BT$1,0),0)</f>
        <v>1977.891686398925</v>
      </c>
      <c r="AG36" s="910">
        <f>VLOOKUP(年度マスタ!$K$4&amp;"_"&amp;AG$33,データシート1!$A:$BT,MATCH("aa_"&amp;$S36,データシート1!$A$1:$BT$1,0),0)</f>
        <v>1915.0427861398459</v>
      </c>
      <c r="AH36" s="910">
        <f>VLOOKUP(年度マスタ!$K$4&amp;"_"&amp;AH$33,データシート1!$A:$BT,MATCH("aa_"&amp;$S36,データシート1!$A$1:$BT$1,0),0)</f>
        <v>1614.9772899593263</v>
      </c>
      <c r="AI36" s="910">
        <f>VLOOKUP(年度マスタ!$K$4&amp;"_"&amp;AI$33,データシート1!$A:$BT,MATCH("aa_"&amp;$S36,データシート1!$A$1:$BT$1,0),0)</f>
        <v>1901.3961343398535</v>
      </c>
      <c r="AJ36" s="910">
        <f>VLOOKUP(年度マスタ!$K$4&amp;"_"&amp;AJ$33,データシート1!$A:$BT,MATCH("aa_"&amp;$S36,データシート1!$A$1:$BT$1,0),0)</f>
        <v>1855.1045793427663</v>
      </c>
      <c r="AK36" s="911">
        <f>VLOOKUP(年度マスタ!$K$4&amp;"_"&amp;AK$33,データシート1!$A:$BT,MATCH("aa_"&amp;$S36,データシート1!$A$1:$BT$1,0),0)</f>
        <v>1564.0825796307724</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1741.3693862369601</v>
      </c>
      <c r="P37" s="465">
        <f t="shared" si="9"/>
        <v>0.22588264270314243</v>
      </c>
      <c r="Q37" s="341"/>
      <c r="R37" s="14"/>
      <c r="S37" s="369" t="s">
        <v>188</v>
      </c>
      <c r="T37" s="348"/>
      <c r="U37" s="359"/>
      <c r="V37" s="349" t="s">
        <v>195</v>
      </c>
      <c r="W37" s="370"/>
      <c r="X37" s="909">
        <f>VLOOKUP(年度マスタ!$K$4&amp;"_"&amp;X$33,データシート1!$A:$BT,MATCH("aa_"&amp;$S37,データシート1!$A$1:$BT$1,0),0)</f>
        <v>51.276512077361303</v>
      </c>
      <c r="Y37" s="910">
        <f>VLOOKUP(年度マスタ!$K$4&amp;"_"&amp;Y$33,データシート1!$A:$BT,MATCH("aa_"&amp;$S37,データシート1!$A$1:$BT$1,0),0)</f>
        <v>50.154083685468009</v>
      </c>
      <c r="Z37" s="910">
        <f>VLOOKUP(年度マスタ!$K$4&amp;"_"&amp;Z$33,データシート1!$A:$BT,MATCH("aa_"&amp;$S37,データシート1!$A$1:$BT$1,0),0)</f>
        <v>71.446381310154081</v>
      </c>
      <c r="AA37" s="910">
        <f>VLOOKUP(年度マスタ!$K$4&amp;"_"&amp;AA$33,データシート1!$A:$BT,MATCH("aa_"&amp;$S37,データシート1!$A$1:$BT$1,0),0)</f>
        <v>73.192104134012126</v>
      </c>
      <c r="AB37" s="910">
        <f>VLOOKUP(年度マスタ!$K$4&amp;"_"&amp;AB$33,データシート1!$A:$BT,MATCH("aa_"&amp;$S37,データシート1!$A$1:$BT$1,0),0)</f>
        <v>62.046820001380638</v>
      </c>
      <c r="AC37" s="910">
        <f>VLOOKUP(年度マスタ!$K$4&amp;"_"&amp;AC$33,データシート1!$A:$BT,MATCH("aa_"&amp;$S37,データシート1!$A$1:$BT$1,0),0)</f>
        <v>61.260753850906802</v>
      </c>
      <c r="AD37" s="910">
        <f>VLOOKUP(年度マスタ!$K$4&amp;"_"&amp;AD$33,データシート1!$A:$BT,MATCH("aa_"&amp;$S37,データシート1!$A$1:$BT$1,0),0)</f>
        <v>54.680014844796489</v>
      </c>
      <c r="AE37" s="910">
        <f>VLOOKUP(年度マスタ!$K$4&amp;"_"&amp;AE$33,データシート1!$A:$BT,MATCH("aa_"&amp;$S37,データシート1!$A$1:$BT$1,0),0)</f>
        <v>51.870244178633151</v>
      </c>
      <c r="AF37" s="910">
        <f>VLOOKUP(年度マスタ!$K$4&amp;"_"&amp;AF$33,データシート1!$A:$BT,MATCH("aa_"&amp;$S37,データシート1!$A$1:$BT$1,0),0)</f>
        <v>52.564239418121012</v>
      </c>
      <c r="AG37" s="910">
        <f>VLOOKUP(年度マスタ!$K$4&amp;"_"&amp;AG$33,データシート1!$A:$BT,MATCH("aa_"&amp;$S37,データシート1!$A$1:$BT$1,0),0)</f>
        <v>49.798251517257285</v>
      </c>
      <c r="AH37" s="910">
        <f>VLOOKUP(年度マスタ!$K$4&amp;"_"&amp;AH$33,データシート1!$A:$BT,MATCH("aa_"&amp;$S37,データシート1!$A$1:$BT$1,0),0)</f>
        <v>42.571615699054085</v>
      </c>
      <c r="AI37" s="910">
        <f>VLOOKUP(年度マスタ!$K$4&amp;"_"&amp;AI$33,データシート1!$A:$BT,MATCH("aa_"&amp;$S37,データシート1!$A$1:$BT$1,0),0)</f>
        <v>52.557222472603826</v>
      </c>
      <c r="AJ37" s="910">
        <f>VLOOKUP(年度マスタ!$K$4&amp;"_"&amp;AJ$33,データシート1!$A:$BT,MATCH("aa_"&amp;$S37,データシート1!$A$1:$BT$1,0),0)</f>
        <v>52.085597498625788</v>
      </c>
      <c r="AK37" s="911">
        <f>VLOOKUP(年度マスタ!$K$4&amp;"_"&amp;AK$33,データシート1!$A:$BT,MATCH("aa_"&amp;$S37,データシート1!$A$1:$BT$1,0),0)</f>
        <v>43.649482679040659</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1576.1654984597108</v>
      </c>
      <c r="P38" s="466">
        <f t="shared" si="9"/>
        <v>0.20445313380578059</v>
      </c>
      <c r="Q38" s="341"/>
      <c r="R38" s="14"/>
      <c r="S38" s="369" t="s">
        <v>189</v>
      </c>
      <c r="T38" s="348"/>
      <c r="U38" s="361"/>
      <c r="V38" s="371" t="s">
        <v>198</v>
      </c>
      <c r="W38" s="371"/>
      <c r="X38" s="909">
        <f>VLOOKUP(年度マスタ!$K$4&amp;"_"&amp;X$33,データシート1!$A:$BT,MATCH("aa_"&amp;$S38,データシート1!$A$1:$BT$1,0),0)</f>
        <v>149.19800392775559</v>
      </c>
      <c r="Y38" s="910">
        <f>VLOOKUP(年度マスタ!$K$4&amp;"_"&amp;Y$33,データシート1!$A:$BT,MATCH("aa_"&amp;$S38,データシート1!$A$1:$BT$1,0),0)</f>
        <v>127.6496883149259</v>
      </c>
      <c r="Z38" s="910">
        <f>VLOOKUP(年度マスタ!$K$4&amp;"_"&amp;Z$33,データシート1!$A:$BT,MATCH("aa_"&amp;$S38,データシート1!$A$1:$BT$1,0),0)</f>
        <v>177.00414685229191</v>
      </c>
      <c r="AA38" s="910">
        <f>VLOOKUP(年度マスタ!$K$4&amp;"_"&amp;AA$33,データシート1!$A:$BT,MATCH("aa_"&amp;$S38,データシート1!$A$1:$BT$1,0),0)</f>
        <v>176.9086440107676</v>
      </c>
      <c r="AB38" s="910">
        <f>VLOOKUP(年度マスタ!$K$4&amp;"_"&amp;AB$33,データシート1!$A:$BT,MATCH("aa_"&amp;$S38,データシート1!$A$1:$BT$1,0),0)</f>
        <v>158.77243312608411</v>
      </c>
      <c r="AC38" s="910">
        <f>VLOOKUP(年度マスタ!$K$4&amp;"_"&amp;AC$33,データシート1!$A:$BT,MATCH("aa_"&amp;$S38,データシート1!$A$1:$BT$1,0),0)</f>
        <v>147.94606789555971</v>
      </c>
      <c r="AD38" s="910">
        <f>VLOOKUP(年度マスタ!$K$4&amp;"_"&amp;AD$33,データシート1!$A:$BT,MATCH("aa_"&amp;$S38,データシート1!$A$1:$BT$1,0),0)</f>
        <v>142.8762675786603</v>
      </c>
      <c r="AE38" s="910">
        <f>VLOOKUP(年度マスタ!$K$4&amp;"_"&amp;AE$33,データシート1!$A:$BT,MATCH("aa_"&amp;$S38,データシート1!$A$1:$BT$1,0),0)</f>
        <v>154.14654869363346</v>
      </c>
      <c r="AF38" s="910">
        <f>VLOOKUP(年度マスタ!$K$4&amp;"_"&amp;AF$33,データシート1!$A:$BT,MATCH("aa_"&amp;$S38,データシート1!$A$1:$BT$1,0),0)</f>
        <v>145.71487478473639</v>
      </c>
      <c r="AG38" s="910">
        <f>VLOOKUP(年度マスタ!$K$4&amp;"_"&amp;AG$33,データシート1!$A:$BT,MATCH("aa_"&amp;$S38,データシート1!$A$1:$BT$1,0),0)</f>
        <v>133.10897522205104</v>
      </c>
      <c r="AH38" s="910">
        <f>VLOOKUP(年度マスタ!$K$4&amp;"_"&amp;AH$33,データシート1!$A:$BT,MATCH("aa_"&amp;$S38,データシート1!$A$1:$BT$1,0),0)</f>
        <v>131.03923099615662</v>
      </c>
      <c r="AI38" s="910">
        <f>VLOOKUP(年度マスタ!$K$4&amp;"_"&amp;AI$33,データシート1!$A:$BT,MATCH("aa_"&amp;$S38,データシート1!$A$1:$BT$1,0),0)</f>
        <v>164.95294117278684</v>
      </c>
      <c r="AJ38" s="910">
        <f>VLOOKUP(年度マスタ!$K$4&amp;"_"&amp;AJ$33,データシート1!$A:$BT,MATCH("aa_"&amp;$S38,データシート1!$A$1:$BT$1,0),0)</f>
        <v>169.70866788473984</v>
      </c>
      <c r="AK38" s="911">
        <f>VLOOKUP(年度マスタ!$K$4&amp;"_"&amp;AK$33,データシート1!$A:$BT,MATCH("aa_"&amp;$S38,データシート1!$A$1:$BT$1,0),0)</f>
        <v>128.33358000214409</v>
      </c>
      <c r="AL38" s="343"/>
      <c r="AW38" s="18" t="str">
        <f>年度マスタ!H4</f>
        <v>36</v>
      </c>
      <c r="AX38" s="18" t="s">
        <v>199</v>
      </c>
      <c r="AY38" s="18">
        <f>VLOOKUP($AW38&amp;"_"&amp;$AY$34,データシート1!$A:$BT,MATCH($AY$31&amp;"_"&amp;AY$36,データシート1!$A$1:$BT$1,0),0)</f>
        <v>1564.0825796307724</v>
      </c>
      <c r="AZ38" s="18">
        <f>VLOOKUP($AW38&amp;"_"&amp;$AY$34,データシート1!$A:$BT,MATCH($AY$31&amp;"_"&amp;AZ$36,データシート1!$A$1:$BT$1,0),0)</f>
        <v>43.649482679040659</v>
      </c>
      <c r="BA38" s="18">
        <f>VLOOKUP($AW38&amp;"_"&amp;$AY$34,データシート1!$A:$BT,MATCH($AY$31&amp;"_"&amp;BA$36,データシート1!$A$1:$BT$1,0),0)</f>
        <v>128.33358000214409</v>
      </c>
      <c r="BB38" s="18">
        <f>VLOOKUP($AW38&amp;"_"&amp;$AY$34,データシート1!$A:$BT,MATCH($AY$31&amp;"_"&amp;BB$36,データシート1!$A$1:$BT$1,0),0)</f>
        <v>929.55037192786347</v>
      </c>
      <c r="BC38" s="18">
        <f>VLOOKUP($AW38&amp;"_"&amp;$AY$34,データシート1!$A:$BT,MATCH($AY$31&amp;"_"&amp;BC$36,データシート1!$A$1:$BT$1,0),0)</f>
        <v>950.3238603474224</v>
      </c>
      <c r="BD38" s="18">
        <f>VLOOKUP($AW38&amp;"_"&amp;$AY$34,データシート1!$A:$BT,MATCH($AY$31&amp;"_"&amp;BD$36,データシート1!$A$1:$BT$1,0),0)</f>
        <v>670.16950352904519</v>
      </c>
      <c r="BE38" s="18">
        <f>VLOOKUP($AW38&amp;"_"&amp;$AY$34,データシート1!$A:$BT,MATCH($AY$31&amp;"_"&amp;BE$36,データシート1!$A$1:$BT$1,0),0)</f>
        <v>636.6245250573902</v>
      </c>
      <c r="BF38" s="18">
        <f>VLOOKUP($AW38&amp;"_"&amp;$AY$34,データシート1!$A:$BT,MATCH($AY$31&amp;"_"&amp;BF$36,データシート1!$A$1:$BT$1,0),0)</f>
        <v>42.320293511650227</v>
      </c>
      <c r="BG38" s="18">
        <f>VLOOKUP($AW38&amp;"_"&amp;$AY$34,データシート1!$A:$BT,MATCH($AY$31&amp;"_"&amp;BG$36,データシート1!$A$1:$BT$1,0),0)</f>
        <v>102.49548496975281</v>
      </c>
      <c r="BH38" s="18">
        <f>VLOOKUP($AW38&amp;"_"&amp;$AY$34,データシート1!$A:$BT,MATCH($AY$31&amp;"_"&amp;BH$36,データシート1!$A$1:$BT$1,0),0)</f>
        <v>70.534059959376592</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835.73767216225065</v>
      </c>
      <c r="P39" s="466">
        <f t="shared" si="9"/>
        <v>0.10840815021017788</v>
      </c>
      <c r="Q39" s="341"/>
      <c r="R39" s="14"/>
      <c r="S39" s="369" t="s">
        <v>190</v>
      </c>
      <c r="T39" s="348"/>
      <c r="U39" s="356" t="s">
        <v>200</v>
      </c>
      <c r="V39" s="357"/>
      <c r="W39" s="357"/>
      <c r="X39" s="906">
        <f>VLOOKUP(年度マスタ!$K$4&amp;"_"&amp;X$33,データシート1!$A:$BT,MATCH("aa_"&amp;$S39,データシート1!$A$1:$BT$1,0),0)</f>
        <v>1125.8495616665659</v>
      </c>
      <c r="Y39" s="907">
        <f>VLOOKUP(年度マスタ!$K$4&amp;"_"&amp;Y$33,データシート1!$A:$BT,MATCH("aa_"&amp;$S39,データシート1!$A$1:$BT$1,0),0)</f>
        <v>1051.791625577149</v>
      </c>
      <c r="Z39" s="907">
        <f>VLOOKUP(年度マスタ!$K$4&amp;"_"&amp;Z$33,データシート1!$A:$BT,MATCH("aa_"&amp;$S39,データシート1!$A$1:$BT$1,0),0)</f>
        <v>1437.8031726319091</v>
      </c>
      <c r="AA39" s="907">
        <f>VLOOKUP(年度マスタ!$K$4&amp;"_"&amp;AA$33,データシート1!$A:$BT,MATCH("aa_"&amp;$S39,データシート1!$A$1:$BT$1,0),0)</f>
        <v>1671.851687401452</v>
      </c>
      <c r="AB39" s="907">
        <f>VLOOKUP(年度マスタ!$K$4&amp;"_"&amp;AB$33,データシート1!$A:$BT,MATCH("aa_"&amp;$S39,データシート1!$A$1:$BT$1,0),0)</f>
        <v>1565.447444710813</v>
      </c>
      <c r="AC39" s="907">
        <f>VLOOKUP(年度マスタ!$K$4&amp;"_"&amp;AC$33,データシート1!$A:$BT,MATCH("aa_"&amp;$S39,データシート1!$A$1:$BT$1,0),0)</f>
        <v>1644.5605629140589</v>
      </c>
      <c r="AD39" s="907">
        <f>VLOOKUP(年度マスタ!$K$4&amp;"_"&amp;AD$33,データシート1!$A:$BT,MATCH("aa_"&amp;$S39,データシート1!$A$1:$BT$1,0),0)</f>
        <v>1497.3488336035609</v>
      </c>
      <c r="AE39" s="907">
        <f>VLOOKUP(年度マスタ!$K$4&amp;"_"&amp;AE$33,データシート1!$A:$BT,MATCH("aa_"&amp;$S39,データシート1!$A$1:$BT$1,0),0)</f>
        <v>1065.9998117182847</v>
      </c>
      <c r="AF39" s="907">
        <f>VLOOKUP(年度マスタ!$K$4&amp;"_"&amp;AF$33,データシート1!$A:$BT,MATCH("aa_"&amp;$S39,データシート1!$A$1:$BT$1,0),0)</f>
        <v>1078.3493910044863</v>
      </c>
      <c r="AG39" s="907">
        <f>VLOOKUP(年度マスタ!$K$4&amp;"_"&amp;AG$33,データシート1!$A:$BT,MATCH("aa_"&amp;$S39,データシート1!$A$1:$BT$1,0),0)</f>
        <v>1066.7598513809928</v>
      </c>
      <c r="AH39" s="907">
        <f>VLOOKUP(年度マスタ!$K$4&amp;"_"&amp;AH$33,データシート1!$A:$BT,MATCH("aa_"&amp;$S39,データシート1!$A$1:$BT$1,0),0)</f>
        <v>900.89009983643371</v>
      </c>
      <c r="AI39" s="907">
        <f>VLOOKUP(年度マスタ!$K$4&amp;"_"&amp;AI$33,データシート1!$A:$BT,MATCH("aa_"&amp;$S39,データシート1!$A$1:$BT$1,0),0)</f>
        <v>1037.0949219586655</v>
      </c>
      <c r="AJ39" s="907">
        <f>VLOOKUP(年度マスタ!$K$4&amp;"_"&amp;AJ$33,データシート1!$A:$BT,MATCH("aa_"&amp;$S39,データシート1!$A$1:$BT$1,0),0)</f>
        <v>1106.684602201196</v>
      </c>
      <c r="AK39" s="908">
        <f>VLOOKUP(年度マスタ!$K$4&amp;"_"&amp;AK$33,データシート1!$A:$BT,MATCH("aa_"&amp;$S39,データシート1!$A$1:$BT$1,0),0)</f>
        <v>929.55037192786347</v>
      </c>
      <c r="AL39" s="343"/>
      <c r="AW39" s="18" t="str">
        <f>年度マスタ!K4</f>
        <v>36</v>
      </c>
      <c r="AX39" s="18" t="s">
        <v>201</v>
      </c>
      <c r="AY39" s="18">
        <f>VLOOKUP($AW39&amp;"_"&amp;$AY$34,データシート1!$A:$BT,MATCH($AY$31&amp;"_"&amp;AY$36,データシート1!$A$1:$BT$1,0),0)</f>
        <v>1564.0825796307724</v>
      </c>
      <c r="AZ39" s="18">
        <f>VLOOKUP($AW39&amp;"_"&amp;$AY$34,データシート1!$A:$BT,MATCH($AY$31&amp;"_"&amp;AZ$36,データシート1!$A$1:$BT$1,0),0)</f>
        <v>43.649482679040659</v>
      </c>
      <c r="BA39" s="18">
        <f>VLOOKUP($AW39&amp;"_"&amp;$AY$34,データシート1!$A:$BT,MATCH($AY$31&amp;"_"&amp;BA$36,データシート1!$A$1:$BT$1,0),0)</f>
        <v>128.33358000214409</v>
      </c>
      <c r="BB39" s="18">
        <f>VLOOKUP($AW39&amp;"_"&amp;$AY$34,データシート1!$A:$BT,MATCH($AY$31&amp;"_"&amp;BB$36,データシート1!$A$1:$BT$1,0),0)</f>
        <v>929.55037192786347</v>
      </c>
      <c r="BC39" s="18">
        <f>VLOOKUP($AW39&amp;"_"&amp;$AY$34,データシート1!$A:$BT,MATCH($AY$31&amp;"_"&amp;BC$36,データシート1!$A$1:$BT$1,0),0)</f>
        <v>950.3238603474224</v>
      </c>
      <c r="BD39" s="18">
        <f>VLOOKUP($AW39&amp;"_"&amp;$AY$34,データシート1!$A:$BT,MATCH($AY$31&amp;"_"&amp;BD$36,データシート1!$A$1:$BT$1,0),0)</f>
        <v>670.16950352904519</v>
      </c>
      <c r="BE39" s="18">
        <f>VLOOKUP($AW39&amp;"_"&amp;$AY$34,データシート1!$A:$BT,MATCH($AY$31&amp;"_"&amp;BE$36,データシート1!$A$1:$BT$1,0),0)</f>
        <v>636.6245250573902</v>
      </c>
      <c r="BF39" s="18">
        <f>VLOOKUP($AW39&amp;"_"&amp;$AY$34,データシート1!$A:$BT,MATCH($AY$31&amp;"_"&amp;BF$36,データシート1!$A$1:$BT$1,0),0)</f>
        <v>42.320293511650227</v>
      </c>
      <c r="BG39" s="18">
        <f>VLOOKUP($AW39&amp;"_"&amp;$AY$34,データシート1!$A:$BT,MATCH($AY$31&amp;"_"&amp;BG$36,データシート1!$A$1:$BT$1,0),0)</f>
        <v>102.49548496975281</v>
      </c>
      <c r="BH39" s="18">
        <f>VLOOKUP($AW39&amp;"_"&amp;$AY$34,データシート1!$A:$BT,MATCH($AY$31&amp;"_"&amp;BH$36,データシート1!$A$1:$BT$1,0),0)</f>
        <v>70.534059959376592</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740.42782629746</v>
      </c>
      <c r="P40" s="466">
        <f t="shared" si="9"/>
        <v>9.6044983595602693E-2</v>
      </c>
      <c r="Q40" s="341"/>
      <c r="R40" s="14"/>
      <c r="S40" s="369" t="s">
        <v>166</v>
      </c>
      <c r="T40" s="348"/>
      <c r="U40" s="356" t="s">
        <v>166</v>
      </c>
      <c r="V40" s="357"/>
      <c r="W40" s="357"/>
      <c r="X40" s="906">
        <f>VLOOKUP(年度マスタ!$K$4&amp;"_"&amp;X$33,データシート1!$A:$BT,MATCH("aa_"&amp;$S40,データシート1!$A$1:$BT$1,0),0)</f>
        <v>1099.6540302274259</v>
      </c>
      <c r="Y40" s="907">
        <f>VLOOKUP(年度マスタ!$K$4&amp;"_"&amp;Y$33,データシート1!$A:$BT,MATCH("aa_"&amp;$S40,データシート1!$A$1:$BT$1,0),0)</f>
        <v>918.68785134625625</v>
      </c>
      <c r="Z40" s="907">
        <f>VLOOKUP(年度マスタ!$K$4&amp;"_"&amp;Z$33,データシート1!$A:$BT,MATCH("aa_"&amp;$S40,データシート1!$A$1:$BT$1,0),0)</f>
        <v>1394.604025683667</v>
      </c>
      <c r="AA40" s="907">
        <f>VLOOKUP(年度マスタ!$K$4&amp;"_"&amp;AA$33,データシート1!$A:$BT,MATCH("aa_"&amp;$S40,データシート1!$A$1:$BT$1,0),0)</f>
        <v>1694.5998817580089</v>
      </c>
      <c r="AB40" s="907">
        <f>VLOOKUP(年度マスタ!$K$4&amp;"_"&amp;AB$33,データシート1!$A:$BT,MATCH("aa_"&amp;$S40,データシート1!$A$1:$BT$1,0),0)</f>
        <v>1712.2266798570411</v>
      </c>
      <c r="AC40" s="907">
        <f>VLOOKUP(年度マスタ!$K$4&amp;"_"&amp;AC$33,データシート1!$A:$BT,MATCH("aa_"&amp;$S40,データシート1!$A$1:$BT$1,0),0)</f>
        <v>1531.630611661632</v>
      </c>
      <c r="AD40" s="907">
        <f>VLOOKUP(年度マスタ!$K$4&amp;"_"&amp;AD$33,データシート1!$A:$BT,MATCH("aa_"&amp;$S40,データシート1!$A$1:$BT$1,0),0)</f>
        <v>1367.584175738451</v>
      </c>
      <c r="AE40" s="907">
        <f>VLOOKUP(年度マスタ!$K$4&amp;"_"&amp;AE$33,データシート1!$A:$BT,MATCH("aa_"&amp;$S40,データシート1!$A$1:$BT$1,0),0)</f>
        <v>1147.1143042235881</v>
      </c>
      <c r="AF40" s="907">
        <f>VLOOKUP(年度マスタ!$K$4&amp;"_"&amp;AF$33,データシート1!$A:$BT,MATCH("aa_"&amp;$S40,データシート1!$A$1:$BT$1,0),0)</f>
        <v>1146.2282142343927</v>
      </c>
      <c r="AG40" s="907">
        <f>VLOOKUP(年度マスタ!$K$4&amp;"_"&amp;AG$33,データシート1!$A:$BT,MATCH("aa_"&amp;$S40,データシート1!$A$1:$BT$1,0),0)</f>
        <v>1103.9826069458964</v>
      </c>
      <c r="AH40" s="907">
        <f>VLOOKUP(年度マスタ!$K$4&amp;"_"&amp;AH$33,データシート1!$A:$BT,MATCH("aa_"&amp;$S40,データシート1!$A$1:$BT$1,0),0)</f>
        <v>869.43414530160283</v>
      </c>
      <c r="AI40" s="907">
        <f>VLOOKUP(年度マスタ!$K$4&amp;"_"&amp;AI$33,データシート1!$A:$BT,MATCH("aa_"&amp;$S40,データシート1!$A$1:$BT$1,0),0)</f>
        <v>1275.8538457669665</v>
      </c>
      <c r="AJ40" s="907">
        <f>VLOOKUP(年度マスタ!$K$4&amp;"_"&amp;AJ$33,データシート1!$A:$BT,MATCH("aa_"&amp;$S40,データシート1!$A$1:$BT$1,0),0)</f>
        <v>1144.6059191338879</v>
      </c>
      <c r="AK40" s="908">
        <f>VLOOKUP(年度マスタ!$K$4&amp;"_"&amp;AK$33,データシート1!$A:$BT,MATCH("aa_"&amp;$S40,データシート1!$A$1:$BT$1,0),0)</f>
        <v>950.3238603474224</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60.517982323715998</v>
      </c>
      <c r="P41" s="466">
        <f t="shared" si="9"/>
        <v>7.8501217986169779E-3</v>
      </c>
      <c r="Q41" s="341"/>
      <c r="R41" s="14"/>
      <c r="S41" s="369" t="s">
        <v>202</v>
      </c>
      <c r="T41" s="348"/>
      <c r="U41" s="259" t="s">
        <v>129</v>
      </c>
      <c r="V41" s="357"/>
      <c r="W41" s="357"/>
      <c r="X41" s="906">
        <f>X42+X45+X46</f>
        <v>1779.3472761211069</v>
      </c>
      <c r="Y41" s="907">
        <f t="shared" ref="Y41:AH41" si="12">Y42+Y45+Y46</f>
        <v>1808.3303454862416</v>
      </c>
      <c r="Z41" s="907">
        <f t="shared" si="12"/>
        <v>1758.8199652153023</v>
      </c>
      <c r="AA41" s="907">
        <f t="shared" si="12"/>
        <v>1773.9207909168272</v>
      </c>
      <c r="AB41" s="907">
        <f t="shared" si="12"/>
        <v>1741.3693862369601</v>
      </c>
      <c r="AC41" s="907">
        <f t="shared" si="12"/>
        <v>1694.4502424971326</v>
      </c>
      <c r="AD41" s="907">
        <f t="shared" si="12"/>
        <v>1676.1110588835381</v>
      </c>
      <c r="AE41" s="907">
        <f t="shared" si="12"/>
        <v>1624.9497499753136</v>
      </c>
      <c r="AF41" s="907">
        <f t="shared" si="12"/>
        <v>1601.1291728130334</v>
      </c>
      <c r="AG41" s="907">
        <f t="shared" si="12"/>
        <v>1576.2323670434141</v>
      </c>
      <c r="AH41" s="907">
        <f t="shared" si="12"/>
        <v>1546.6566585781886</v>
      </c>
      <c r="AI41" s="907">
        <f>AI42+AI45+AI46</f>
        <v>1428.6739378306081</v>
      </c>
      <c r="AJ41" s="907">
        <f>AJ42+AJ45+AJ46</f>
        <v>1427.3791961039797</v>
      </c>
      <c r="AK41" s="908">
        <f>AK42+AK45+AK46</f>
        <v>1451.6098070678386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104.68590545353319</v>
      </c>
      <c r="P42" s="466">
        <f t="shared" si="9"/>
        <v>1.3579387098744835E-2</v>
      </c>
      <c r="Q42" s="341"/>
      <c r="R42" s="14"/>
      <c r="S42" s="369"/>
      <c r="T42" s="348"/>
      <c r="U42" s="359"/>
      <c r="V42" s="576" t="s">
        <v>130</v>
      </c>
      <c r="W42" s="349"/>
      <c r="X42" s="909">
        <f>SUM(X43:X44)</f>
        <v>1651.1414386409901</v>
      </c>
      <c r="Y42" s="910">
        <f t="shared" ref="Y42:AK42" si="13">SUM(Y43:Y44)</f>
        <v>1657.761914319708</v>
      </c>
      <c r="Z42" s="910">
        <f t="shared" si="13"/>
        <v>1614.574965032599</v>
      </c>
      <c r="AA42" s="910">
        <f t="shared" si="13"/>
        <v>1609.7859353503763</v>
      </c>
      <c r="AB42" s="910">
        <f t="shared" si="13"/>
        <v>1576.1654984597108</v>
      </c>
      <c r="AC42" s="910">
        <f t="shared" si="13"/>
        <v>1536.0935534975429</v>
      </c>
      <c r="AD42" s="910">
        <f t="shared" si="13"/>
        <v>1523.698503142718</v>
      </c>
      <c r="AE42" s="910">
        <f t="shared" si="13"/>
        <v>1492.2809752961443</v>
      </c>
      <c r="AF42" s="910">
        <f t="shared" si="13"/>
        <v>1471.2663423282913</v>
      </c>
      <c r="AG42" s="910">
        <f t="shared" si="13"/>
        <v>1448.3359071981472</v>
      </c>
      <c r="AH42" s="910">
        <f t="shared" si="13"/>
        <v>1419.8790930867954</v>
      </c>
      <c r="AI42" s="910">
        <f t="shared" si="13"/>
        <v>1287.4981915796734</v>
      </c>
      <c r="AJ42" s="910">
        <f t="shared" si="13"/>
        <v>1281.6568760986122</v>
      </c>
      <c r="AK42" s="911">
        <f t="shared" si="13"/>
        <v>1306.7940285864354</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71.798360863301809</v>
      </c>
      <c r="P43" s="624">
        <f t="shared" si="9"/>
        <v>9.3133620136753633E-3</v>
      </c>
      <c r="Q43" s="341"/>
      <c r="R43" s="14"/>
      <c r="S43" s="369" t="s">
        <v>191</v>
      </c>
      <c r="T43" s="372"/>
      <c r="U43" s="359"/>
      <c r="V43" s="373"/>
      <c r="W43" s="360" t="s">
        <v>191</v>
      </c>
      <c r="X43" s="909">
        <f>VLOOKUP(年度マスタ!$K$4&amp;"_"&amp;X$33,データシート1!$A:$BT,MATCH("aa_"&amp;$S43,データシート1!$A$1:$BT$1,0),0)</f>
        <v>865.71286993620731</v>
      </c>
      <c r="Y43" s="910">
        <f>VLOOKUP(年度マスタ!$K$4&amp;"_"&amp;Y$33,データシート1!$A:$BT,MATCH("aa_"&amp;$S43,データシート1!$A$1:$BT$1,0),0)</f>
        <v>868.18076659189967</v>
      </c>
      <c r="Z43" s="910">
        <f>VLOOKUP(年度マスタ!$K$4&amp;"_"&amp;Z$33,データシート1!$A:$BT,MATCH("aa_"&amp;$S43,データシート1!$A$1:$BT$1,0),0)</f>
        <v>858.55454024918197</v>
      </c>
      <c r="AA43" s="910">
        <f>VLOOKUP(年度マスタ!$K$4&amp;"_"&amp;AA$33,データシート1!$A:$BT,MATCH("aa_"&amp;$S43,データシート1!$A$1:$BT$1,0),0)</f>
        <v>862.76163640369225</v>
      </c>
      <c r="AB43" s="910">
        <f>VLOOKUP(年度マスタ!$K$4&amp;"_"&amp;AB$33,データシート1!$A:$BT,MATCH("aa_"&amp;$S43,データシート1!$A$1:$BT$1,0),0)</f>
        <v>835.73767216225065</v>
      </c>
      <c r="AC43" s="910">
        <f>VLOOKUP(年度マスタ!$K$4&amp;"_"&amp;AC$33,データシート1!$A:$BT,MATCH("aa_"&amp;$S43,データシート1!$A$1:$BT$1,0),0)</f>
        <v>800.61446495450559</v>
      </c>
      <c r="AD43" s="910">
        <f>VLOOKUP(年度マスタ!$K$4&amp;"_"&amp;AD$33,データシート1!$A:$BT,MATCH("aa_"&amp;$S43,データシート1!$A$1:$BT$1,0),0)</f>
        <v>796.38738382880763</v>
      </c>
      <c r="AE43" s="910">
        <f>VLOOKUP(年度マスタ!$K$4&amp;"_"&amp;AE$33,データシート1!$A:$BT,MATCH("aa_"&amp;$S43,データシート1!$A$1:$BT$1,0),0)</f>
        <v>790.81757223193006</v>
      </c>
      <c r="AF43" s="910">
        <f>VLOOKUP(年度マスタ!$K$4&amp;"_"&amp;AF$33,データシート1!$A:$BT,MATCH("aa_"&amp;$S43,データシート1!$A$1:$BT$1,0),0)</f>
        <v>781.59458969799584</v>
      </c>
      <c r="AG43" s="910">
        <f>VLOOKUP(年度マスタ!$K$4&amp;"_"&amp;AG$33,データシート1!$A:$BT,MATCH("aa_"&amp;$S43,データシート1!$A$1:$BT$1,0),0)</f>
        <v>769.06164603133061</v>
      </c>
      <c r="AH43" s="910">
        <f>VLOOKUP(年度マスタ!$K$4&amp;"_"&amp;AH$33,データシート1!$A:$BT,MATCH("aa_"&amp;$S43,データシート1!$A$1:$BT$1,0),0)</f>
        <v>749.17858503112018</v>
      </c>
      <c r="AI43" s="910">
        <f>VLOOKUP(年度マスタ!$K$4&amp;"_"&amp;AI$33,データシート1!$A:$BT,MATCH("aa_"&amp;$S43,データシート1!$A$1:$BT$1,0),0)</f>
        <v>658.05728944431678</v>
      </c>
      <c r="AJ43" s="910">
        <f>VLOOKUP(年度マスタ!$K$4&amp;"_"&amp;AJ$33,データシート1!$A:$BT,MATCH("aa_"&amp;$S43,データシート1!$A$1:$BT$1,0),0)</f>
        <v>637.36259374878273</v>
      </c>
      <c r="AK43" s="911">
        <f>VLOOKUP(年度マスタ!$K$4&amp;"_"&amp;AK$33,データシート1!$A:$BT,MATCH("aa_"&amp;$S43,データシート1!$A$1:$BT$1,0),0)</f>
        <v>670.16950352904519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785.42856870478295</v>
      </c>
      <c r="Y44" s="910">
        <f>VLOOKUP(年度マスタ!$K$4&amp;"_"&amp;Y$33,データシート1!$A:$BT,MATCH("aa_"&amp;$S44,データシート1!$A$1:$BT$1,0),0)</f>
        <v>789.58114772780834</v>
      </c>
      <c r="Z44" s="910">
        <f>VLOOKUP(年度マスタ!$K$4&amp;"_"&amp;Z$33,データシート1!$A:$BT,MATCH("aa_"&amp;$S44,データシート1!$A$1:$BT$1,0),0)</f>
        <v>756.02042478341707</v>
      </c>
      <c r="AA44" s="910">
        <f>VLOOKUP(年度マスタ!$K$4&amp;"_"&amp;AA$33,データシート1!$A:$BT,MATCH("aa_"&amp;$S44,データシート1!$A$1:$BT$1,0),0)</f>
        <v>747.02429894668398</v>
      </c>
      <c r="AB44" s="910">
        <f>VLOOKUP(年度マスタ!$K$4&amp;"_"&amp;AB$33,データシート1!$A:$BT,MATCH("aa_"&amp;$S44,データシート1!$A$1:$BT$1,0),0)</f>
        <v>740.42782629746</v>
      </c>
      <c r="AC44" s="910">
        <f>VLOOKUP(年度マスタ!$K$4&amp;"_"&amp;AC$33,データシート1!$A:$BT,MATCH("aa_"&amp;$S44,データシート1!$A$1:$BT$1,0),0)</f>
        <v>735.47908854303716</v>
      </c>
      <c r="AD44" s="910">
        <f>VLOOKUP(年度マスタ!$K$4&amp;"_"&amp;AD$33,データシート1!$A:$BT,MATCH("aa_"&amp;$S44,データシート1!$A$1:$BT$1,0),0)</f>
        <v>727.31111931391047</v>
      </c>
      <c r="AE44" s="910">
        <f>VLOOKUP(年度マスタ!$K$4&amp;"_"&amp;AE$33,データシート1!$A:$BT,MATCH("aa_"&amp;$S44,データシート1!$A$1:$BT$1,0),0)</f>
        <v>701.46340306421416</v>
      </c>
      <c r="AF44" s="910">
        <f>VLOOKUP(年度マスタ!$K$4&amp;"_"&amp;AF$33,データシート1!$A:$BT,MATCH("aa_"&amp;$S44,データシート1!$A$1:$BT$1,0),0)</f>
        <v>689.67175263029549</v>
      </c>
      <c r="AG44" s="910">
        <f>VLOOKUP(年度マスタ!$K$4&amp;"_"&amp;AG$33,データシート1!$A:$BT,MATCH("aa_"&amp;$S44,データシート1!$A$1:$BT$1,0),0)</f>
        <v>679.27426116681659</v>
      </c>
      <c r="AH44" s="910">
        <f>VLOOKUP(年度マスタ!$K$4&amp;"_"&amp;AH$33,データシート1!$A:$BT,MATCH("aa_"&amp;$S44,データシート1!$A$1:$BT$1,0),0)</f>
        <v>670.70050805567507</v>
      </c>
      <c r="AI44" s="910">
        <f>VLOOKUP(年度マスタ!$K$4&amp;"_"&amp;AI$33,データシート1!$A:$BT,MATCH("aa_"&amp;$S44,データシート1!$A$1:$BT$1,0),0)</f>
        <v>629.44090213535651</v>
      </c>
      <c r="AJ44" s="910">
        <f>VLOOKUP(年度マスタ!$K$4&amp;"_"&amp;AJ$33,データシート1!$A:$BT,MATCH("aa_"&amp;$S44,データシート1!$A$1:$BT$1,0),0)</f>
        <v>644.29428234982947</v>
      </c>
      <c r="AK44" s="911">
        <f>VLOOKUP(年度マスタ!$K$4&amp;"_"&amp;AK$33,データシート1!$A:$BT,MATCH("aa_"&amp;$S44,データシート1!$A$1:$BT$1,0),0)</f>
        <v>636.6245250573902</v>
      </c>
      <c r="AL44" s="343"/>
      <c r="AW44" s="18" t="str">
        <f>AW47</f>
        <v>徳島県</v>
      </c>
      <c r="AX44" s="1065">
        <f t="shared" si="14"/>
        <v>0.33788192828606189</v>
      </c>
      <c r="AY44" s="1065">
        <f t="shared" si="14"/>
        <v>0.18091382287120639</v>
      </c>
      <c r="AZ44" s="1065">
        <f t="shared" si="14"/>
        <v>0.18495686488146204</v>
      </c>
      <c r="BA44" s="1065">
        <f t="shared" si="14"/>
        <v>0.28251968633966296</v>
      </c>
      <c r="BB44" s="1065">
        <f t="shared" si="14"/>
        <v>1.3727697621606649E-2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46.456989982294999</v>
      </c>
      <c r="Y45" s="910">
        <f>VLOOKUP(年度マスタ!$K$4&amp;"_"&amp;Y$33,データシート1!$A:$BT,MATCH("aa_"&amp;$S45,データシート1!$A$1:$BT$1,0),0)</f>
        <v>48.138345294842303</v>
      </c>
      <c r="Z45" s="910">
        <f>VLOOKUP(年度マスタ!$K$4&amp;"_"&amp;Z$33,データシート1!$A:$BT,MATCH("aa_"&amp;$S45,データシート1!$A$1:$BT$1,0),0)</f>
        <v>55.204068164419503</v>
      </c>
      <c r="AA45" s="910">
        <f>VLOOKUP(年度マスタ!$K$4&amp;"_"&amp;AA$33,データシート1!$A:$BT,MATCH("aa_"&amp;$S45,データシート1!$A$1:$BT$1,0),0)</f>
        <v>59.853140600554298</v>
      </c>
      <c r="AB45" s="910">
        <f>VLOOKUP(年度マスタ!$K$4&amp;"_"&amp;AB$33,データシート1!$A:$BT,MATCH("aa_"&amp;$S45,データシート1!$A$1:$BT$1,0),0)</f>
        <v>60.517982323715998</v>
      </c>
      <c r="AC45" s="910">
        <f>VLOOKUP(年度マスタ!$K$4&amp;"_"&amp;AC$33,データシート1!$A:$BT,MATCH("aa_"&amp;$S45,データシート1!$A$1:$BT$1,0),0)</f>
        <v>57.634793828024399</v>
      </c>
      <c r="AD45" s="910">
        <f>VLOOKUP(年度マスタ!$K$4&amp;"_"&amp;AD$33,データシート1!$A:$BT,MATCH("aa_"&amp;$S45,データシート1!$A$1:$BT$1,0),0)</f>
        <v>55.947770705021803</v>
      </c>
      <c r="AE45" s="910">
        <f>VLOOKUP(年度マスタ!$K$4&amp;"_"&amp;AE$33,データシート1!$A:$BT,MATCH("aa_"&amp;$S45,データシート1!$A$1:$BT$1,0),0)</f>
        <v>53.977913900330165</v>
      </c>
      <c r="AF45" s="910">
        <f>VLOOKUP(年度マスタ!$K$4&amp;"_"&amp;AF$33,データシート1!$A:$BT,MATCH("aa_"&amp;$S45,データシート1!$A$1:$BT$1,0),0)</f>
        <v>51.730926683739497</v>
      </c>
      <c r="AG45" s="910">
        <f>VLOOKUP(年度マスタ!$K$4&amp;"_"&amp;AG$33,データシート1!$A:$BT,MATCH("aa_"&amp;$S45,データシート1!$A$1:$BT$1,0),0)</f>
        <v>47.5685196876737</v>
      </c>
      <c r="AH45" s="910">
        <f>VLOOKUP(年度マスタ!$K$4&amp;"_"&amp;AH$33,データシート1!$A:$BT,MATCH("aa_"&amp;$S45,データシート1!$A$1:$BT$1,0),0)</f>
        <v>45.820146562498699</v>
      </c>
      <c r="AI45" s="910">
        <f>VLOOKUP(年度マスタ!$K$4&amp;"_"&amp;AI$33,データシート1!$A:$BT,MATCH("aa_"&amp;$S45,データシート1!$A$1:$BT$1,0),0)</f>
        <v>43.340258948844003</v>
      </c>
      <c r="AJ45" s="910">
        <f>VLOOKUP(年度マスタ!$K$4&amp;"_"&amp;AJ$33,データシート1!$A:$BT,MATCH("aa_"&amp;$S45,データシート1!$A$1:$BT$1,0),0)</f>
        <v>42.431604171831303</v>
      </c>
      <c r="AK45" s="911">
        <f>VLOOKUP(年度マスタ!$K$4&amp;"_"&amp;AK$33,データシート1!$A:$BT,MATCH("aa_"&amp;$S45,データシート1!$A$1:$BT$1,0),0)</f>
        <v>42.320293511650227</v>
      </c>
      <c r="AL45" s="343"/>
      <c r="AW45" s="18" t="str">
        <f>AW48</f>
        <v>徳島県</v>
      </c>
      <c r="AX45" s="1065">
        <f t="shared" ref="AX45:BB45" si="15">AX48/$BC48</f>
        <v>0.33788192828606189</v>
      </c>
      <c r="AY45" s="1065">
        <f t="shared" si="15"/>
        <v>0.18091382287120639</v>
      </c>
      <c r="AZ45" s="1065">
        <f t="shared" si="15"/>
        <v>0.18495686488146204</v>
      </c>
      <c r="BA45" s="1065">
        <f t="shared" si="15"/>
        <v>0.28251968633966296</v>
      </c>
      <c r="BB45" s="1065">
        <f t="shared" si="15"/>
        <v>1.3727697621606649E-2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81.74884749782187</v>
      </c>
      <c r="Y46" s="910">
        <f>VLOOKUP(年度マスタ!$K$4&amp;"_"&amp;Y$33,データシート1!$A:$BT,MATCH("aa_"&amp;$S46,データシート1!$A$1:$BT$1,0),0)</f>
        <v>102.4300858716913</v>
      </c>
      <c r="Z46" s="910">
        <f>VLOOKUP(年度マスタ!$K$4&amp;"_"&amp;Z$33,データシート1!$A:$BT,MATCH("aa_"&amp;$S46,データシート1!$A$1:$BT$1,0),0)</f>
        <v>89.040932018283755</v>
      </c>
      <c r="AA46" s="910">
        <f>VLOOKUP(年度マスタ!$K$4&amp;"_"&amp;AA$33,データシート1!$A:$BT,MATCH("aa_"&amp;$S46,データシート1!$A$1:$BT$1,0),0)</f>
        <v>104.2817149658966</v>
      </c>
      <c r="AB46" s="910">
        <f>VLOOKUP(年度マスタ!$K$4&amp;"_"&amp;AB$33,データシート1!$A:$BT,MATCH("aa_"&amp;$S46,データシート1!$A$1:$BT$1,0),0)</f>
        <v>104.68590545353319</v>
      </c>
      <c r="AC46" s="910">
        <f>VLOOKUP(年度マスタ!$K$4&amp;"_"&amp;AC$33,データシート1!$A:$BT,MATCH("aa_"&amp;$S46,データシート1!$A$1:$BT$1,0),0)</f>
        <v>100.72189517156529</v>
      </c>
      <c r="AD46" s="910">
        <f>VLOOKUP(年度マスタ!$K$4&amp;"_"&amp;AD$33,データシート1!$A:$BT,MATCH("aa_"&amp;$S46,データシート1!$A$1:$BT$1,0),0)</f>
        <v>96.464785035798229</v>
      </c>
      <c r="AE46" s="910">
        <f>VLOOKUP(年度マスタ!$K$4&amp;"_"&amp;AE$33,データシート1!$A:$BT,MATCH("aa_"&amp;$S46,データシート1!$A$1:$BT$1,0),0)</f>
        <v>78.690860778839095</v>
      </c>
      <c r="AF46" s="910">
        <f>VLOOKUP(年度マスタ!$K$4&amp;"_"&amp;AF$33,データシート1!$A:$BT,MATCH("aa_"&amp;$S46,データシート1!$A$1:$BT$1,0),0)</f>
        <v>78.131903801002551</v>
      </c>
      <c r="AG46" s="910">
        <f>VLOOKUP(年度マスタ!$K$4&amp;"_"&amp;AG$33,データシート1!$A:$BT,MATCH("aa_"&amp;$S46,データシート1!$A$1:$BT$1,0),0)</f>
        <v>80.327940157593332</v>
      </c>
      <c r="AH46" s="910">
        <f>VLOOKUP(年度マスタ!$K$4&amp;"_"&amp;AH$33,データシート1!$A:$BT,MATCH("aa_"&amp;$S46,データシート1!$A$1:$BT$1,0),0)</f>
        <v>80.957418928894597</v>
      </c>
      <c r="AI46" s="910">
        <f>VLOOKUP(年度マスタ!$K$4&amp;"_"&amp;AI$33,データシート1!$A:$BT,MATCH("aa_"&amp;$S46,データシート1!$A$1:$BT$1,0),0)</f>
        <v>97.835487302090769</v>
      </c>
      <c r="AJ46" s="910">
        <f>VLOOKUP(年度マスタ!$K$4&amp;"_"&amp;AJ$33,データシート1!$A:$BT,MATCH("aa_"&amp;$S46,データシート1!$A$1:$BT$1,0),0)</f>
        <v>103.29071583353607</v>
      </c>
      <c r="AK46" s="911">
        <f>VLOOKUP(年度マスタ!$K$4&amp;"_"&amp;AK$33,データシート1!$A:$BT,MATCH("aa_"&amp;$S46,データシート1!$A$1:$BT$1,0),0)</f>
        <v>102.49548496975281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58.646820193533003</v>
      </c>
      <c r="Y47" s="913">
        <f>VLOOKUP(年度マスタ!$K$4&amp;"_"&amp;Y$33,データシート1!$A:$BT,MATCH("aa_"&amp;$S47,データシート1!$A$1:$BT$1,0),0)</f>
        <v>71.593613930996398</v>
      </c>
      <c r="Z47" s="913">
        <f>VLOOKUP(年度マスタ!$K$4&amp;"_"&amp;Z$33,データシート1!$A:$BT,MATCH("aa_"&amp;$S47,データシート1!$A$1:$BT$1,0),0)</f>
        <v>65.506929231735398</v>
      </c>
      <c r="AA47" s="913">
        <f>VLOOKUP(年度マスタ!$K$4&amp;"_"&amp;AA$33,データシート1!$A:$BT,MATCH("aa_"&amp;$S47,データシート1!$A$1:$BT$1,0),0)</f>
        <v>73.599918759783975</v>
      </c>
      <c r="AB47" s="913">
        <f>VLOOKUP(年度マスタ!$K$4&amp;"_"&amp;AB$33,データシート1!$A:$BT,MATCH("aa_"&amp;$S47,データシート1!$A$1:$BT$1,0),0)</f>
        <v>71.798360863301809</v>
      </c>
      <c r="AC47" s="913">
        <f>VLOOKUP(年度マスタ!$K$4&amp;"_"&amp;AC$33,データシート1!$A:$BT,MATCH("aa_"&amp;$S47,データシート1!$A$1:$BT$1,0),0)</f>
        <v>80.039679721886998</v>
      </c>
      <c r="AD47" s="913">
        <f>VLOOKUP(年度マスタ!$K$4&amp;"_"&amp;AD$33,データシート1!$A:$BT,MATCH("aa_"&amp;$S47,データシート1!$A$1:$BT$1,0),0)</f>
        <v>82.621534910536013</v>
      </c>
      <c r="AE47" s="913">
        <f>VLOOKUP(年度マスタ!$K$4&amp;"_"&amp;AE$33,データシート1!$A:$BT,MATCH("aa_"&amp;$S47,データシート1!$A$1:$BT$1,0),0)</f>
        <v>77.197278437712797</v>
      </c>
      <c r="AF47" s="913">
        <f>VLOOKUP(年度マスタ!$K$4&amp;"_"&amp;AF$33,データシート1!$A:$BT,MATCH("aa_"&amp;$S47,データシート1!$A$1:$BT$1,0),0)</f>
        <v>75.699838137413096</v>
      </c>
      <c r="AG47" s="913">
        <f>VLOOKUP(年度マスタ!$K$4&amp;"_"&amp;AG$33,データシート1!$A:$BT,MATCH("aa_"&amp;$S47,データシート1!$A$1:$BT$1,0),0)</f>
        <v>72.715108387002005</v>
      </c>
      <c r="AH47" s="913">
        <f>VLOOKUP(年度マスタ!$K$4&amp;"_"&amp;AH$33,データシート1!$A:$BT,MATCH("aa_"&amp;$S47,データシート1!$A$1:$BT$1,0),0)</f>
        <v>67.335573066309948</v>
      </c>
      <c r="AI47" s="913">
        <f>VLOOKUP(年度マスタ!$K$4&amp;"_"&amp;AI$33,データシート1!$A:$BT,MATCH("aa_"&amp;$S47,データシート1!$A$1:$BT$1,0),0)</f>
        <v>72.973742240911506</v>
      </c>
      <c r="AJ47" s="913">
        <f>VLOOKUP(年度マスタ!$K$4&amp;"_"&amp;AJ$33,データシート1!$A:$BT,MATCH("aa_"&amp;$S47,データシート1!$A$1:$BT$1,0),0)</f>
        <v>70.665487169212</v>
      </c>
      <c r="AK47" s="914">
        <f>VLOOKUP(年度マスタ!$K$4&amp;"_"&amp;AK$33,データシート1!$A:$BT,MATCH("aa_"&amp;$S47,データシート1!$A$1:$BT$1,0),0)</f>
        <v>70.534059959376592</v>
      </c>
      <c r="AL47" s="343"/>
      <c r="AW47" s="18" t="str">
        <f>年度マスタ!I4</f>
        <v>徳島県</v>
      </c>
      <c r="AX47" s="1066">
        <f>SUM(AY38:BA38)</f>
        <v>1736.0656423119572</v>
      </c>
      <c r="AY47" s="1066">
        <f t="shared" si="17"/>
        <v>929.55037192786347</v>
      </c>
      <c r="AZ47" s="1066">
        <f t="shared" si="17"/>
        <v>950.3238603474224</v>
      </c>
      <c r="BA47" s="1066">
        <f>SUM(BD38:BG38)</f>
        <v>1451.6098070678386</v>
      </c>
      <c r="BB47" s="1066">
        <f>BH38</f>
        <v>70.534059959376592</v>
      </c>
      <c r="BC47" s="1066">
        <f>SUM(AX47:BB47)</f>
        <v>5138.0837416144586</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徳島県</v>
      </c>
      <c r="AX48" s="1066">
        <f>SUM(AY39:BA39)</f>
        <v>1736.0656423119572</v>
      </c>
      <c r="AY48" s="1066">
        <f>BB39</f>
        <v>929.55037192786347</v>
      </c>
      <c r="AZ48" s="1066">
        <f>BC39</f>
        <v>950.3238603474224</v>
      </c>
      <c r="BA48" s="1066">
        <f>SUM(BD39:BG39)</f>
        <v>1451.6098070678386</v>
      </c>
      <c r="BB48" s="1066">
        <f>BH39</f>
        <v>70.534059959376592</v>
      </c>
      <c r="BC48" s="1066">
        <f>SUM(AX48:BB48)</f>
        <v>5138.0837416144586</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5138.0837416144586</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1736.0656423119572</v>
      </c>
      <c r="P52" s="465">
        <f t="shared" ref="P52:P64" si="18">O52/$O$51</f>
        <v>0.33788192828606189</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1564.0825796307724</v>
      </c>
      <c r="P53" s="466">
        <f t="shared" si="18"/>
        <v>0.30440970958938002</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43.649482679040659</v>
      </c>
      <c r="P54" s="466">
        <f t="shared" si="18"/>
        <v>8.4952844044782691E-3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128.33358000214409</v>
      </c>
      <c r="P55" s="466">
        <f t="shared" si="18"/>
        <v>2.4976934292203625E-2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929.55037192786347</v>
      </c>
      <c r="P56" s="465">
        <f t="shared" si="18"/>
        <v>0.18091382287120639</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950.3238603474224</v>
      </c>
      <c r="P57" s="465">
        <f t="shared" si="18"/>
        <v>0.18495686488146204</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1451.6098070678386</v>
      </c>
      <c r="P58" s="465">
        <f t="shared" si="18"/>
        <v>0.28251968633966296</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1306.7940285864354</v>
      </c>
      <c r="P59" s="466">
        <f t="shared" si="18"/>
        <v>0.25433490271916476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670.16950352904519</v>
      </c>
      <c r="P60" s="466">
        <f t="shared" si="18"/>
        <v>0.13043179855189913</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636.6245250573902</v>
      </c>
      <c r="P61" s="466">
        <f t="shared" si="18"/>
        <v>0.12390310416726563</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42.320293511650227</v>
      </c>
      <c r="P62" s="466">
        <f t="shared" si="18"/>
        <v>8.2365908459001869E-3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102.49548496975281</v>
      </c>
      <c r="P63" s="466">
        <f t="shared" si="18"/>
        <v>1.9948192774597962E-2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70.534059959376592</v>
      </c>
      <c r="P64" s="624">
        <f t="shared" si="18"/>
        <v>1.3727697621606649E-2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徳島県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15700.5548</v>
      </c>
      <c r="AI7" s="85">
        <f>VLOOKUP(年度マスタ!$K$4&amp;"_"&amp;$AG7,データシート1!$A:$BT,MATCH("ab_"&amp;AI$2,データシート1!$A$1:$BT$1,0),0)</f>
        <v>25898</v>
      </c>
      <c r="AJ7" s="85">
        <f>VLOOKUP(年度マスタ!$K$4&amp;"_"&amp;$AG7,データシート1!$A:$BT,MATCH("ab_"&amp;AJ$2,データシート1!$A$1:$BT$1,0),0)</f>
        <v>3951</v>
      </c>
      <c r="AK7" s="85">
        <f>VLOOKUP(年度マスタ!$K$4&amp;"_"&amp;$AG7,データシート1!$A:$BT,MATCH("ab_"&amp;AK$2,データシート1!$A$1:$BT$1,0),0)</f>
        <v>268733</v>
      </c>
      <c r="AL7" s="85">
        <f>VLOOKUP(年度マスタ!$K$4&amp;"_"&amp;$AG7,データシート1!$A:$BT,MATCH("ab_"&amp;AL$2,データシート1!$A$1:$BT$1,0),0)</f>
        <v>320344</v>
      </c>
      <c r="AM7" s="85">
        <f>VLOOKUP(年度マスタ!$K$4&amp;"_"&amp;$AG7,データシート1!$A:$BT,MATCH("ab_"&amp;AM$2,データシート1!$A$1:$BT$1,0),0)</f>
        <v>437639</v>
      </c>
      <c r="AN7" s="85">
        <f>VLOOKUP(年度マスタ!$K$4&amp;"_"&amp;$AG7,データシート1!$A:$BT,MATCH("ab_"&amp;AN$2,データシート1!$A$1:$BT$1,0),0)</f>
        <v>158083</v>
      </c>
      <c r="AO7" s="85">
        <f>VLOOKUP(年度マスタ!$K$4&amp;"_"&amp;$AG7,データシート1!$A:$BT,MATCH("ab_"&amp;AO$2,データシート1!$A$1:$BT$1,0),0)</f>
        <v>796897</v>
      </c>
      <c r="AP7" s="85">
        <f>VLOOKUP(年度マスタ!$K$4&amp;"_"&amp;$AG7,データシート1!$A:$BT,MATCH("ab_"&amp;AP$2,データシート1!$A$1:$BT$1,0),0)</f>
        <v>15064160</v>
      </c>
      <c r="AQ7" s="964">
        <f>VLOOKUP(年度マスタ!$K$4&amp;"_"&amp;$AG7,データシート1!$A:$BT,MATCH("ab_"&amp;AQ$2,データシート1!$A$1:$BT$1,0),0)</f>
        <v>58.646820193533003</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16755.7412</v>
      </c>
      <c r="AI8" s="85">
        <f>VLOOKUP(年度マスタ!$K$4&amp;"_"&amp;$AG8,データシート1!$A:$BT,MATCH("ab_"&amp;AI$2,データシート1!$A$1:$BT$1,0),0)</f>
        <v>25898</v>
      </c>
      <c r="AJ8" s="85">
        <f>VLOOKUP(年度マスタ!$K$4&amp;"_"&amp;$AG8,データシート1!$A:$BT,MATCH("ab_"&amp;AJ$2,データシート1!$A$1:$BT$1,0),0)</f>
        <v>3951</v>
      </c>
      <c r="AK8" s="85">
        <f>VLOOKUP(年度マスタ!$K$4&amp;"_"&amp;$AG8,データシート1!$A:$BT,MATCH("ab_"&amp;AK$2,データシート1!$A$1:$BT$1,0),0)</f>
        <v>268733</v>
      </c>
      <c r="AL8" s="85">
        <f>VLOOKUP(年度マスタ!$K$4&amp;"_"&amp;$AG8,データシート1!$A:$BT,MATCH("ab_"&amp;AL$2,データシート1!$A$1:$BT$1,0),0)</f>
        <v>321753</v>
      </c>
      <c r="AM8" s="85">
        <f>VLOOKUP(年度マスタ!$K$4&amp;"_"&amp;$AG8,データシート1!$A:$BT,MATCH("ab_"&amp;AM$2,データシート1!$A$1:$BT$1,0),0)</f>
        <v>440926</v>
      </c>
      <c r="AN8" s="85">
        <f>VLOOKUP(年度マスタ!$K$4&amp;"_"&amp;$AG8,データシート1!$A:$BT,MATCH("ab_"&amp;AN$2,データシート1!$A$1:$BT$1,0),0)</f>
        <v>154950</v>
      </c>
      <c r="AO8" s="85">
        <f>VLOOKUP(年度マスタ!$K$4&amp;"_"&amp;$AG8,データシート1!$A:$BT,MATCH("ab_"&amp;AO$2,データシート1!$A$1:$BT$1,0),0)</f>
        <v>791242</v>
      </c>
      <c r="AP8" s="85">
        <f>VLOOKUP(年度マスタ!$K$4&amp;"_"&amp;$AG8,データシート1!$A:$BT,MATCH("ab_"&amp;AP$2,データシート1!$A$1:$BT$1,0),0)</f>
        <v>17887219</v>
      </c>
      <c r="AQ8" s="964">
        <f>VLOOKUP(年度マスタ!$K$4&amp;"_"&amp;$AG8,データシート1!$A:$BT,MATCH("ab_"&amp;AQ$2,データシート1!$A$1:$BT$1,0),0)</f>
        <v>71.593613930996412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16390.6266</v>
      </c>
      <c r="AI9" s="85">
        <f>VLOOKUP(年度マスタ!$K$4&amp;"_"&amp;$AG9,データシート1!$A:$BT,MATCH("ab_"&amp;AI$2,データシート1!$A$1:$BT$1,0),0)</f>
        <v>25898</v>
      </c>
      <c r="AJ9" s="85">
        <f>VLOOKUP(年度マスタ!$K$4&amp;"_"&amp;$AG9,データシート1!$A:$BT,MATCH("ab_"&amp;AJ$2,データシート1!$A$1:$BT$1,0),0)</f>
        <v>3951</v>
      </c>
      <c r="AK9" s="85">
        <f>VLOOKUP(年度マスタ!$K$4&amp;"_"&amp;$AG9,データシート1!$A:$BT,MATCH("ab_"&amp;AK$2,データシート1!$A$1:$BT$1,0),0)</f>
        <v>268733</v>
      </c>
      <c r="AL9" s="85">
        <f>VLOOKUP(年度マスタ!$K$4&amp;"_"&amp;$AG9,データシート1!$A:$BT,MATCH("ab_"&amp;AL$2,データシート1!$A$1:$BT$1,0),0)</f>
        <v>323849</v>
      </c>
      <c r="AM9" s="85">
        <f>VLOOKUP(年度マスタ!$K$4&amp;"_"&amp;$AG9,データシート1!$A:$BT,MATCH("ab_"&amp;AM$2,データシート1!$A$1:$BT$1,0),0)</f>
        <v>445510</v>
      </c>
      <c r="AN9" s="85">
        <f>VLOOKUP(年度マスタ!$K$4&amp;"_"&amp;$AG9,データシート1!$A:$BT,MATCH("ab_"&amp;AN$2,データシート1!$A$1:$BT$1,0),0)</f>
        <v>152779</v>
      </c>
      <c r="AO9" s="85">
        <f>VLOOKUP(年度マスタ!$K$4&amp;"_"&amp;$AG9,データシート1!$A:$BT,MATCH("ab_"&amp;AO$2,データシート1!$A$1:$BT$1,0),0)</f>
        <v>786640</v>
      </c>
      <c r="AP9" s="85">
        <f>VLOOKUP(年度マスタ!$K$4&amp;"_"&amp;$AG9,データシート1!$A:$BT,MATCH("ab_"&amp;AP$2,データシート1!$A$1:$BT$1,0),0)</f>
        <v>15523374</v>
      </c>
      <c r="AQ9" s="964">
        <f>VLOOKUP(年度マスタ!$K$4&amp;"_"&amp;$AG9,データシート1!$A:$BT,MATCH("ab_"&amp;AQ$2,データシート1!$A$1:$BT$1,0),0)</f>
        <v>65.506929231735398</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16944.909100000001</v>
      </c>
      <c r="AI10" s="85">
        <f>VLOOKUP(年度マスタ!$K$4&amp;"_"&amp;$AG10,データシート1!$A:$BT,MATCH("ab_"&amp;AI$2,データシート1!$A$1:$BT$1,0),0)</f>
        <v>25898</v>
      </c>
      <c r="AJ10" s="85">
        <f>VLOOKUP(年度マスタ!$K$4&amp;"_"&amp;$AG10,データシート1!$A:$BT,MATCH("ab_"&amp;AJ$2,データシート1!$A$1:$BT$1,0),0)</f>
        <v>3951</v>
      </c>
      <c r="AK10" s="85">
        <f>VLOOKUP(年度マスタ!$K$4&amp;"_"&amp;$AG10,データシート1!$A:$BT,MATCH("ab_"&amp;AK$2,データシート1!$A$1:$BT$1,0),0)</f>
        <v>268733</v>
      </c>
      <c r="AL10" s="85">
        <f>VLOOKUP(年度マスタ!$K$4&amp;"_"&amp;$AG10,データシート1!$A:$BT,MATCH("ab_"&amp;AL$2,データシート1!$A$1:$BT$1,0),0)</f>
        <v>328671</v>
      </c>
      <c r="AM10" s="85">
        <f>VLOOKUP(年度マスタ!$K$4&amp;"_"&amp;$AG10,データシート1!$A:$BT,MATCH("ab_"&amp;AM$2,データシート1!$A$1:$BT$1,0),0)</f>
        <v>451244</v>
      </c>
      <c r="AN10" s="85">
        <f>VLOOKUP(年度マスタ!$K$4&amp;"_"&amp;$AG10,データシート1!$A:$BT,MATCH("ab_"&amp;AN$2,データシート1!$A$1:$BT$1,0),0)</f>
        <v>150107</v>
      </c>
      <c r="AO10" s="85">
        <f>VLOOKUP(年度マスタ!$K$4&amp;"_"&amp;$AG10,データシート1!$A:$BT,MATCH("ab_"&amp;AO$2,データシート1!$A$1:$BT$1,0),0)</f>
        <v>785001</v>
      </c>
      <c r="AP10" s="85">
        <f>VLOOKUP(年度マスタ!$K$4&amp;"_"&amp;$AG10,データシート1!$A:$BT,MATCH("ab_"&amp;AP$2,データシート1!$A$1:$BT$1,0),0)</f>
        <v>17709560</v>
      </c>
      <c r="AQ10" s="964">
        <f>VLOOKUP(年度マスタ!$K$4&amp;"_"&amp;$AG10,データシート1!$A:$BT,MATCH("ab_"&amp;AQ$2,データシート1!$A$1:$BT$1,0),0)</f>
        <v>73.599918759784003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17122.066800000001</v>
      </c>
      <c r="AI11" s="85">
        <f>VLOOKUP(年度マスタ!$K$4&amp;"_"&amp;$AG11,データシート1!$A:$BT,MATCH("ab_"&amp;AI$2,データシート1!$A$1:$BT$1,0),0)</f>
        <v>25898</v>
      </c>
      <c r="AJ11" s="85">
        <f>VLOOKUP(年度マスタ!$K$4&amp;"_"&amp;$AG11,データシート1!$A:$BT,MATCH("ab_"&amp;AJ$2,データシート1!$A$1:$BT$1,0),0)</f>
        <v>3951</v>
      </c>
      <c r="AK11" s="85">
        <f>VLOOKUP(年度マスタ!$K$4&amp;"_"&amp;$AG11,データシート1!$A:$BT,MATCH("ab_"&amp;AK$2,データシート1!$A$1:$BT$1,0),0)</f>
        <v>268733</v>
      </c>
      <c r="AL11" s="85">
        <f>VLOOKUP(年度マスタ!$K$4&amp;"_"&amp;$AG11,データシート1!$A:$BT,MATCH("ab_"&amp;AL$2,データシート1!$A$1:$BT$1,0),0)</f>
        <v>329886</v>
      </c>
      <c r="AM11" s="85">
        <f>VLOOKUP(年度マスタ!$K$4&amp;"_"&amp;$AG11,データシート1!$A:$BT,MATCH("ab_"&amp;AM$2,データシート1!$A$1:$BT$1,0),0)</f>
        <v>456626</v>
      </c>
      <c r="AN11" s="85">
        <f>VLOOKUP(年度マスタ!$K$4&amp;"_"&amp;$AG11,データシート1!$A:$BT,MATCH("ab_"&amp;AN$2,データシート1!$A$1:$BT$1,0),0)</f>
        <v>148223</v>
      </c>
      <c r="AO11" s="85">
        <f>VLOOKUP(年度マスタ!$K$4&amp;"_"&amp;$AG11,データシート1!$A:$BT,MATCH("ab_"&amp;AO$2,データシート1!$A$1:$BT$1,0),0)</f>
        <v>782342</v>
      </c>
      <c r="AP11" s="85">
        <f>VLOOKUP(年度マスタ!$K$4&amp;"_"&amp;$AG11,データシート1!$A:$BT,MATCH("ab_"&amp;AP$2,データシート1!$A$1:$BT$1,0),0)</f>
        <v>17353972</v>
      </c>
      <c r="AQ11" s="964">
        <f>VLOOKUP(年度マスタ!$K$4&amp;"_"&amp;$AG11,データシート1!$A:$BT,MATCH("ab_"&amp;AQ$2,データシート1!$A$1:$BT$1,0),0)</f>
        <v>71.798360863301809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17838.626199999999</v>
      </c>
      <c r="AI12" s="85">
        <f>VLOOKUP(年度マスタ!$K$4&amp;"_"&amp;$AG12,データシート1!$A:$BT,MATCH("ab_"&amp;AI$2,データシート1!$A$1:$BT$1,0),0)</f>
        <v>21572</v>
      </c>
      <c r="AJ12" s="85">
        <f>VLOOKUP(年度マスタ!$K$4&amp;"_"&amp;$AG12,データシート1!$A:$BT,MATCH("ab_"&amp;AJ$2,データシート1!$A$1:$BT$1,0),0)</f>
        <v>3337</v>
      </c>
      <c r="AK12" s="85">
        <f>VLOOKUP(年度マスタ!$K$4&amp;"_"&amp;$AG12,データシート1!$A:$BT,MATCH("ab_"&amp;AK$2,データシート1!$A$1:$BT$1,0),0)</f>
        <v>263316</v>
      </c>
      <c r="AL12" s="85">
        <f>VLOOKUP(年度マスタ!$K$4&amp;"_"&amp;$AG12,データシート1!$A:$BT,MATCH("ab_"&amp;AL$2,データシート1!$A$1:$BT$1,0),0)</f>
        <v>331059</v>
      </c>
      <c r="AM12" s="85">
        <f>VLOOKUP(年度マスタ!$K$4&amp;"_"&amp;$AG12,データシート1!$A:$BT,MATCH("ab_"&amp;AM$2,データシート1!$A$1:$BT$1,0),0)</f>
        <v>460717</v>
      </c>
      <c r="AN12" s="85">
        <f>VLOOKUP(年度マスタ!$K$4&amp;"_"&amp;$AG12,データシート1!$A:$BT,MATCH("ab_"&amp;AN$2,データシート1!$A$1:$BT$1,0),0)</f>
        <v>146471</v>
      </c>
      <c r="AO12" s="85">
        <f>VLOOKUP(年度マスタ!$K$4&amp;"_"&amp;$AG12,データシート1!$A:$BT,MATCH("ab_"&amp;AO$2,データシート1!$A$1:$BT$1,0),0)</f>
        <v>776567</v>
      </c>
      <c r="AP12" s="85">
        <f>VLOOKUP(年度マスタ!$K$4&amp;"_"&amp;$AG12,データシート1!$A:$BT,MATCH("ab_"&amp;AP$2,データシート1!$A$1:$BT$1,0),0)</f>
        <v>16749352</v>
      </c>
      <c r="AQ12" s="964">
        <f>VLOOKUP(年度マスタ!$K$4&amp;"_"&amp;$AG12,データシート1!$A:$BT,MATCH("ab_"&amp;AQ$2,データシート1!$A$1:$BT$1,0),0)</f>
        <v>80.039679721886984</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16975.923900000002</v>
      </c>
      <c r="AI13" s="85">
        <f>VLOOKUP(年度マスタ!$K$4&amp;"_"&amp;$AG13,データシート1!$A:$BT,MATCH("ab_"&amp;AI$2,データシート1!$A$1:$BT$1,0),0)</f>
        <v>21572</v>
      </c>
      <c r="AJ13" s="85">
        <f>VLOOKUP(年度マスタ!$K$4&amp;"_"&amp;$AG13,データシート1!$A:$BT,MATCH("ab_"&amp;AJ$2,データシート1!$A$1:$BT$1,0),0)</f>
        <v>3337</v>
      </c>
      <c r="AK13" s="85">
        <f>VLOOKUP(年度マスタ!$K$4&amp;"_"&amp;$AG13,データシート1!$A:$BT,MATCH("ab_"&amp;AK$2,データシート1!$A$1:$BT$1,0),0)</f>
        <v>263316</v>
      </c>
      <c r="AL13" s="85">
        <f>VLOOKUP(年度マスタ!$K$4&amp;"_"&amp;$AG13,データシート1!$A:$BT,MATCH("ab_"&amp;AL$2,データシート1!$A$1:$BT$1,0),0)</f>
        <v>332780</v>
      </c>
      <c r="AM13" s="85">
        <f>VLOOKUP(年度マスタ!$K$4&amp;"_"&amp;$AG13,データシート1!$A:$BT,MATCH("ab_"&amp;AM$2,データシート1!$A$1:$BT$1,0),0)</f>
        <v>462695</v>
      </c>
      <c r="AN13" s="85">
        <f>VLOOKUP(年度マスタ!$K$4&amp;"_"&amp;$AG13,データシート1!$A:$BT,MATCH("ab_"&amp;AN$2,データシート1!$A$1:$BT$1,0),0)</f>
        <v>144730</v>
      </c>
      <c r="AO13" s="85">
        <f>VLOOKUP(年度マスタ!$K$4&amp;"_"&amp;$AG13,データシート1!$A:$BT,MATCH("ab_"&amp;AO$2,データシート1!$A$1:$BT$1,0),0)</f>
        <v>770057</v>
      </c>
      <c r="AP13" s="85">
        <f>VLOOKUP(年度マスタ!$K$4&amp;"_"&amp;$AG13,データシート1!$A:$BT,MATCH("ab_"&amp;AP$2,データシート1!$A$1:$BT$1,0),0)</f>
        <v>16489081</v>
      </c>
      <c r="AQ13" s="964">
        <f>VLOOKUP(年度マスタ!$K$4&amp;"_"&amp;$AG13,データシート1!$A:$BT,MATCH("ab_"&amp;AQ$2,データシート1!$A$1:$BT$1,0),0)</f>
        <v>82.621534910535999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16995.635900000001</v>
      </c>
      <c r="AI14" s="85">
        <f>VLOOKUP(年度マスタ!$K$4&amp;"_"&amp;$AG14,データシート1!$A:$BT,MATCH("ab_"&amp;AI$2,データシート1!$A$1:$BT$1,0),0)</f>
        <v>21572</v>
      </c>
      <c r="AJ14" s="85">
        <f>VLOOKUP(年度マスタ!$K$4&amp;"_"&amp;$AG14,データシート1!$A:$BT,MATCH("ab_"&amp;AJ$2,データシート1!$A$1:$BT$1,0),0)</f>
        <v>3337</v>
      </c>
      <c r="AK14" s="85">
        <f>VLOOKUP(年度マスタ!$K$4&amp;"_"&amp;$AG14,データシート1!$A:$BT,MATCH("ab_"&amp;AK$2,データシート1!$A$1:$BT$1,0),0)</f>
        <v>263316</v>
      </c>
      <c r="AL14" s="85">
        <f>VLOOKUP(年度マスタ!$K$4&amp;"_"&amp;$AG14,データシート1!$A:$BT,MATCH("ab_"&amp;AL$2,データシート1!$A$1:$BT$1,0),0)</f>
        <v>334117</v>
      </c>
      <c r="AM14" s="85">
        <f>VLOOKUP(年度マスタ!$K$4&amp;"_"&amp;$AG14,データシート1!$A:$BT,MATCH("ab_"&amp;AM$2,データシート1!$A$1:$BT$1,0),0)</f>
        <v>465107</v>
      </c>
      <c r="AN14" s="85">
        <f>VLOOKUP(年度マスタ!$K$4&amp;"_"&amp;$AG14,データシート1!$A:$BT,MATCH("ab_"&amp;AN$2,データシート1!$A$1:$BT$1,0),0)</f>
        <v>144372</v>
      </c>
      <c r="AO14" s="85">
        <f>VLOOKUP(年度マスタ!$K$4&amp;"_"&amp;$AG14,データシート1!$A:$BT,MATCH("ab_"&amp;AO$2,データシート1!$A$1:$BT$1,0),0)</f>
        <v>764213</v>
      </c>
      <c r="AP14" s="85">
        <f>VLOOKUP(年度マスタ!$K$4&amp;"_"&amp;$AG14,データシート1!$A:$BT,MATCH("ab_"&amp;AP$2,データシート1!$A$1:$BT$1,0),0)</f>
        <v>13439624.429107729</v>
      </c>
      <c r="AQ14" s="964">
        <f>VLOOKUP(年度マスタ!$K$4&amp;"_"&amp;$AG14,データシート1!$A:$BT,MATCH("ab_"&amp;AQ$2,データシート1!$A$1:$BT$1,0),0)</f>
        <v>77.197278437712797</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17802.239799999999</v>
      </c>
      <c r="AI15" s="85">
        <f>VLOOKUP(年度マスタ!$K$4&amp;"_"&amp;$AG15,データシート1!$A:$BT,MATCH("ab_"&amp;AI$2,データシート1!$A$1:$BT$1,0),0)</f>
        <v>21572</v>
      </c>
      <c r="AJ15" s="85">
        <f>VLOOKUP(年度マスタ!$K$4&amp;"_"&amp;$AG15,データシート1!$A:$BT,MATCH("ab_"&amp;AJ$2,データシート1!$A$1:$BT$1,0),0)</f>
        <v>3337</v>
      </c>
      <c r="AK15" s="85">
        <f>VLOOKUP(年度マスタ!$K$4&amp;"_"&amp;$AG15,データシート1!$A:$BT,MATCH("ab_"&amp;AK$2,データシート1!$A$1:$BT$1,0),0)</f>
        <v>263316</v>
      </c>
      <c r="AL15" s="85">
        <f>VLOOKUP(年度マスタ!$K$4&amp;"_"&amp;$AG15,データシート1!$A:$BT,MATCH("ab_"&amp;AL$2,データシート1!$A$1:$BT$1,0),0)</f>
        <v>334916</v>
      </c>
      <c r="AM15" s="85">
        <f>VLOOKUP(年度マスタ!$K$4&amp;"_"&amp;$AG15,データシート1!$A:$BT,MATCH("ab_"&amp;AM$2,データシート1!$A$1:$BT$1,0),0)</f>
        <v>467308</v>
      </c>
      <c r="AN15" s="85">
        <f>VLOOKUP(年度マスタ!$K$4&amp;"_"&amp;$AG15,データシート1!$A:$BT,MATCH("ab_"&amp;AN$2,データシート1!$A$1:$BT$1,0),0)</f>
        <v>142850</v>
      </c>
      <c r="AO15" s="85">
        <f>VLOOKUP(年度マスタ!$K$4&amp;"_"&amp;$AG15,データシート1!$A:$BT,MATCH("ab_"&amp;AO$2,データシート1!$A$1:$BT$1,0),0)</f>
        <v>757377</v>
      </c>
      <c r="AP15" s="85">
        <f>VLOOKUP(年度マスタ!$K$4&amp;"_"&amp;$AG15,データシート1!$A:$BT,MATCH("ab_"&amp;AP$2,データシート1!$A$1:$BT$1,0),0)</f>
        <v>13608936</v>
      </c>
      <c r="AQ15" s="964">
        <f>VLOOKUP(年度マスタ!$K$4&amp;"_"&amp;$AG15,データシート1!$A:$BT,MATCH("ab_"&amp;AQ$2,データシート1!$A$1:$BT$1,0),0)</f>
        <v>75.699838137413096</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18527.0383</v>
      </c>
      <c r="AI16" s="85">
        <f>VLOOKUP(年度マスタ!$K$4&amp;"_"&amp;$AG16,データシート1!$A:$BT,MATCH("ab_"&amp;AI$2,データシート1!$A$1:$BT$1,0),0)</f>
        <v>21572</v>
      </c>
      <c r="AJ16" s="85">
        <f>VLOOKUP(年度マスタ!$K$4&amp;"_"&amp;$AG16,データシート1!$A:$BT,MATCH("ab_"&amp;AJ$2,データシート1!$A$1:$BT$1,0),0)</f>
        <v>3337</v>
      </c>
      <c r="AK16" s="85">
        <f>VLOOKUP(年度マスタ!$K$4&amp;"_"&amp;$AG16,データシート1!$A:$BT,MATCH("ab_"&amp;AK$2,データシート1!$A$1:$BT$1,0),0)</f>
        <v>263316</v>
      </c>
      <c r="AL16" s="85">
        <f>VLOOKUP(年度マスタ!$K$4&amp;"_"&amp;$AG16,データシート1!$A:$BT,MATCH("ab_"&amp;AL$2,データシート1!$A$1:$BT$1,0),0)</f>
        <v>335786</v>
      </c>
      <c r="AM16" s="85">
        <f>VLOOKUP(年度マスタ!$K$4&amp;"_"&amp;$AG16,データシート1!$A:$BT,MATCH("ab_"&amp;AM$2,データシート1!$A$1:$BT$1,0),0)</f>
        <v>468619</v>
      </c>
      <c r="AN16" s="85">
        <f>VLOOKUP(年度マスタ!$K$4&amp;"_"&amp;$AG16,データシート1!$A:$BT,MATCH("ab_"&amp;AN$2,データシート1!$A$1:$BT$1,0),0)</f>
        <v>142111</v>
      </c>
      <c r="AO16" s="85">
        <f>VLOOKUP(年度マスタ!$K$4&amp;"_"&amp;$AG16,データシート1!$A:$BT,MATCH("ab_"&amp;AO$2,データシート1!$A$1:$BT$1,0),0)</f>
        <v>750519</v>
      </c>
      <c r="AP16" s="85">
        <f>VLOOKUP(年度マスタ!$K$4&amp;"_"&amp;$AG16,データシート1!$A:$BT,MATCH("ab_"&amp;AP$2,データシート1!$A$1:$BT$1,0),0)</f>
        <v>13936605</v>
      </c>
      <c r="AQ16" s="964">
        <f>VLOOKUP(年度マスタ!$K$4&amp;"_"&amp;$AG16,データシート1!$A:$BT,MATCH("ab_"&amp;AQ$2,データシート1!$A$1:$BT$1,0),0)</f>
        <v>72.715108387002005</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19076.303599999999</v>
      </c>
      <c r="AI17" s="161">
        <f>VLOOKUP(年度マスタ!$K$4&amp;"_"&amp;$AG17,データシート1!$A:$BT,MATCH("ab_"&amp;AI$2,データシート1!$A$1:$BT$1,0),0)</f>
        <v>21572</v>
      </c>
      <c r="AJ17" s="161">
        <f>VLOOKUP(年度マスタ!$K$4&amp;"_"&amp;$AG17,データシート1!$A:$BT,MATCH("ab_"&amp;AJ$2,データシート1!$A$1:$BT$1,0),0)</f>
        <v>3337</v>
      </c>
      <c r="AK17" s="161">
        <f>VLOOKUP(年度マスタ!$K$4&amp;"_"&amp;$AG17,データシート1!$A:$BT,MATCH("ab_"&amp;AK$2,データシート1!$A$1:$BT$1,0),0)</f>
        <v>263316</v>
      </c>
      <c r="AL17" s="161">
        <f>VLOOKUP(年度マスタ!$K$4&amp;"_"&amp;$AG17,データシート1!$A:$BT,MATCH("ab_"&amp;AL$2,データシート1!$A$1:$BT$1,0),0)</f>
        <v>336257</v>
      </c>
      <c r="AM17" s="161">
        <f>VLOOKUP(年度マスタ!$K$4&amp;"_"&amp;$AG17,データシート1!$A:$BT,MATCH("ab_"&amp;AM$2,データシート1!$A$1:$BT$1,0),0)</f>
        <v>469036</v>
      </c>
      <c r="AN17" s="161">
        <f>VLOOKUP(年度マスタ!$K$4&amp;"_"&amp;$AG17,データシート1!$A:$BT,MATCH("ab_"&amp;AN$2,データシート1!$A$1:$BT$1,0),0)</f>
        <v>139267</v>
      </c>
      <c r="AO17" s="161">
        <f>VLOOKUP(年度マスタ!$K$4&amp;"_"&amp;$AG17,データシート1!$A:$BT,MATCH("ab_"&amp;AO$2,データシート1!$A$1:$BT$1,0),0)</f>
        <v>742505</v>
      </c>
      <c r="AP17" s="161">
        <f>VLOOKUP(年度マスタ!$K$4&amp;"_"&amp;$AG17,データシート1!$A:$BT,MATCH("ab_"&amp;AP$2,データシート1!$A$1:$BT$1,0),0)</f>
        <v>14275871</v>
      </c>
      <c r="AQ17" s="965">
        <f>VLOOKUP(年度マスタ!$K$4&amp;"_"&amp;$AG17,データシート1!$A:$BT,MATCH("ab_"&amp;AQ$2,データシート1!$A$1:$BT$1,0),0)</f>
        <v>67.335573066309976</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17953.414199999999</v>
      </c>
      <c r="AI18" s="85">
        <f>VLOOKUP(年度マスタ!$K$4&amp;"_"&amp;$AG18,データシート1!$A:$BT,MATCH("ab_"&amp;AI$2,データシート1!$A$1:$BT$1,0),0)</f>
        <v>21097</v>
      </c>
      <c r="AJ18" s="85">
        <f>VLOOKUP(年度マスタ!$K$4&amp;"_"&amp;$AG18,データシート1!$A:$BT,MATCH("ab_"&amp;AJ$2,データシート1!$A$1:$BT$1,0),0)</f>
        <v>4058</v>
      </c>
      <c r="AK18" s="85">
        <f>VLOOKUP(年度マスタ!$K$4&amp;"_"&amp;$AG18,データシート1!$A:$BT,MATCH("ab_"&amp;AK$2,データシート1!$A$1:$BT$1,0),0)</f>
        <v>260922</v>
      </c>
      <c r="AL18" s="85">
        <f>VLOOKUP(年度マスタ!$K$4&amp;"_"&amp;$AG18,データシート1!$A:$BT,MATCH("ab_"&amp;AL$2,データシート1!$A$1:$BT$1,0),0)</f>
        <v>337478</v>
      </c>
      <c r="AM18" s="85">
        <f>VLOOKUP(年度マスタ!$K$4&amp;"_"&amp;$AG18,データシート1!$A:$BT,MATCH("ab_"&amp;AM$2,データシート1!$A$1:$BT$1,0),0)</f>
        <v>470230</v>
      </c>
      <c r="AN18" s="85">
        <f>VLOOKUP(年度マスタ!$K$4&amp;"_"&amp;$AG18,データシート1!$A:$BT,MATCH("ab_"&amp;AN$2,データシート1!$A$1:$BT$1,0),0)</f>
        <v>138920</v>
      </c>
      <c r="AO18" s="85">
        <f>VLOOKUP(年度マスタ!$K$4&amp;"_"&amp;$AG18,データシート1!$A:$BT,MATCH("ab_"&amp;AO$2,データシート1!$A$1:$BT$1,0),0)</f>
        <v>735070</v>
      </c>
      <c r="AP18" s="85">
        <f>VLOOKUP(年度マスタ!$K$4&amp;"_"&amp;$AG18,データシート1!$A:$BT,MATCH("ab_"&amp;AP$2,データシート1!$A$1:$BT$1,0),0)</f>
        <v>17343273.999999996</v>
      </c>
      <c r="AQ18" s="964">
        <f>VLOOKUP(年度マスタ!$K$4&amp;"_"&amp;$AG18,データシート1!$A:$BT,MATCH("ab_"&amp;AQ$2,データシート1!$A$1:$BT$1,0),0)</f>
        <v>72.973742240911506</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20578.161199999999</v>
      </c>
      <c r="AI19" s="85">
        <f>VLOOKUP(年度マスタ!$K$4&amp;"_"&amp;$AG19,データシート1!$A:$BT,MATCH("ab_"&amp;AI$2,データシート1!$A$1:$BT$1,0),0)</f>
        <v>21097</v>
      </c>
      <c r="AJ19" s="85">
        <f>VLOOKUP(年度マスタ!$K$4&amp;"_"&amp;$AG19,データシート1!$A:$BT,MATCH("ab_"&amp;AJ$2,データシート1!$A$1:$BT$1,0),0)</f>
        <v>4058</v>
      </c>
      <c r="AK19" s="85">
        <f>VLOOKUP(年度マスタ!$K$4&amp;"_"&amp;$AG19,データシート1!$A:$BT,MATCH("ab_"&amp;AK$2,データシート1!$A$1:$BT$1,0),0)</f>
        <v>260922</v>
      </c>
      <c r="AL19" s="85">
        <f>VLOOKUP(年度マスタ!$K$4&amp;"_"&amp;$AG19,データシート1!$A:$BT,MATCH("ab_"&amp;AL$2,データシート1!$A$1:$BT$1,0),0)</f>
        <v>337343</v>
      </c>
      <c r="AM19" s="85">
        <f>VLOOKUP(年度マスタ!$K$4&amp;"_"&amp;$AG19,データシート1!$A:$BT,MATCH("ab_"&amp;AM$2,データシート1!$A$1:$BT$1,0),0)</f>
        <v>468947</v>
      </c>
      <c r="AN19" s="85">
        <f>VLOOKUP(年度マスタ!$K$4&amp;"_"&amp;$AG19,データシート1!$A:$BT,MATCH("ab_"&amp;AN$2,データシート1!$A$1:$BT$1,0),0)</f>
        <v>138659</v>
      </c>
      <c r="AO19" s="85">
        <f>VLOOKUP(年度マスタ!$K$4&amp;"_"&amp;$AG19,データシート1!$A:$BT,MATCH("ab_"&amp;AO$2,データシート1!$A$1:$BT$1,0),0)</f>
        <v>726729</v>
      </c>
      <c r="AP19" s="85">
        <f>VLOOKUP(年度マスタ!$K$4&amp;"_"&amp;$AG19,データシート1!$A:$BT,MATCH("ab_"&amp;AP$2,データシート1!$A$1:$BT$1,0),0)</f>
        <v>17763159</v>
      </c>
      <c r="AQ19" s="964">
        <f>VLOOKUP(年度マスタ!$K$4&amp;"_"&amp;$AG19,データシート1!$A:$BT,MATCH("ab_"&amp;AQ$2,データシート1!$A$1:$BT$1,0),0)</f>
        <v>70.665487169212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21932.0893</v>
      </c>
      <c r="AI20" s="85">
        <f>VLOOKUP(年度マスタ!$K$4&amp;"_"&amp;$AG20,データシート1!$A:$BT,MATCH("ab_"&amp;AI$2,データシート1!$A$1:$BT$1,0),0)</f>
        <v>21097</v>
      </c>
      <c r="AJ20" s="85">
        <f>VLOOKUP(年度マスタ!$K$4&amp;"_"&amp;$AG20,データシート1!$A:$BT,MATCH("ab_"&amp;AJ$2,データシート1!$A$1:$BT$1,0),0)</f>
        <v>4058</v>
      </c>
      <c r="AK20" s="85">
        <f>VLOOKUP(年度マスタ!$K$4&amp;"_"&amp;$AG20,データシート1!$A:$BT,MATCH("ab_"&amp;AK$2,データシート1!$A$1:$BT$1,0),0)</f>
        <v>260922</v>
      </c>
      <c r="AL20" s="85">
        <f>VLOOKUP(年度マスタ!$K$4&amp;"_"&amp;$AG20,データシート1!$A:$BT,MATCH("ab_"&amp;AL$2,データシート1!$A$1:$BT$1,0),0)</f>
        <v>338467</v>
      </c>
      <c r="AM20" s="85">
        <f>VLOOKUP(年度マスタ!$K$4&amp;"_"&amp;$AG20,データシート1!$A:$BT,MATCH("ab_"&amp;AM$2,データシート1!$A$1:$BT$1,0),0)</f>
        <v>468484</v>
      </c>
      <c r="AN20" s="85">
        <f>VLOOKUP(年度マスタ!$K$4&amp;"_"&amp;$AG20,データシート1!$A:$BT,MATCH("ab_"&amp;AN$2,データシート1!$A$1:$BT$1,0),0)</f>
        <v>139097</v>
      </c>
      <c r="AO20" s="85">
        <f>VLOOKUP(年度マスタ!$K$4&amp;"_"&amp;$AG20,データシート1!$A:$BT,MATCH("ab_"&amp;AO$2,データシート1!$A$1:$BT$1,0),0)</f>
        <v>718879</v>
      </c>
      <c r="AP20" s="85">
        <f>VLOOKUP(年度マスタ!$K$4&amp;"_"&amp;$AG20,データシート1!$A:$BT,MATCH("ab_"&amp;AP$2,データシート1!$A$1:$BT$1,0),0)</f>
        <v>17847779</v>
      </c>
      <c r="AQ20" s="964">
        <f>VLOOKUP(年度マスタ!$K$4&amp;"_"&amp;$AG20,データシート1!$A:$BT,MATCH("ab_"&amp;AQ$2,データシート1!$A$1:$BT$1,0),0)</f>
        <v>70.534059959376592</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徳島県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2093.4169999999999</v>
      </c>
      <c r="BE13" s="77" t="str">
        <f>年度マスタ!K4</f>
        <v>36</v>
      </c>
      <c r="BF13" s="77" t="str">
        <f>年度マスタ!K4</f>
        <v>36</v>
      </c>
      <c r="BG13" s="77" t="str">
        <f>年度マスタ!K4</f>
        <v>36</v>
      </c>
      <c r="BH13" s="291" t="s">
        <v>196</v>
      </c>
      <c r="BI13" s="291" t="s">
        <v>196</v>
      </c>
      <c r="BJ13" s="291" t="s">
        <v>196</v>
      </c>
      <c r="BK13" s="291" t="str">
        <f>年度マスタ!K4</f>
        <v>36</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2093.4169999999999</v>
      </c>
      <c r="AY14" s="77"/>
      <c r="BE14" s="77" t="str">
        <f>AP2</f>
        <v>徳島県</v>
      </c>
      <c r="BF14" s="77" t="str">
        <f>AP2</f>
        <v>徳島県</v>
      </c>
      <c r="BG14" s="77" t="str">
        <f>AP2</f>
        <v>徳島県</v>
      </c>
      <c r="BH14" s="77" t="s">
        <v>206</v>
      </c>
      <c r="BI14" s="77" t="s">
        <v>206</v>
      </c>
      <c r="BJ14" s="77" t="s">
        <v>206</v>
      </c>
      <c r="BK14" s="77" t="str">
        <f>AP2</f>
        <v>徳島県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14：パルプ・紙・紙加工品製造業(N=11)</v>
      </c>
      <c r="BE16" s="856">
        <f>VLOOKUP(BE$13&amp;"_"&amp;$AV$8,データシート2!$A:$SI,MATCH($AV$5&amp;"_"&amp;$BA16&amp;$AV$6,データシート2!$A$1:$SI$1,0),0)</f>
        <v>11</v>
      </c>
      <c r="BF16" s="962">
        <f>VLOOKUP(BF$13&amp;"_"&amp;$AW$8,データシート2!$A:$SI,MATCH($AW$5&amp;"_"&amp;$BA16&amp;$AW$6,データシート2!$A$1:$SI$1,0),0)</f>
        <v>414.96600000000001</v>
      </c>
      <c r="BG16" s="962">
        <f>BF16/BE16</f>
        <v>37.724181818181819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0.63612600015327236</v>
      </c>
    </row>
    <row r="17" spans="2:63" ht="15.95" customHeight="1">
      <c r="B17" s="285"/>
      <c r="D17" s="14"/>
      <c r="E17" s="176"/>
      <c r="F17" s="176"/>
      <c r="G17" s="14"/>
      <c r="O17" s="293"/>
      <c r="P17" s="293"/>
      <c r="Z17" s="286"/>
      <c r="AB17" s="285"/>
      <c r="AQ17" s="286"/>
      <c r="AV17" s="289"/>
      <c r="AW17" s="290" t="s">
        <v>114</v>
      </c>
      <c r="AX17" s="175">
        <f>P26</f>
        <v>158.77700000000002</v>
      </c>
      <c r="AY17" s="175">
        <f>AX17</f>
        <v>158.77700000000002</v>
      </c>
      <c r="BA17" s="77">
        <v>16</v>
      </c>
      <c r="BB17" s="77"/>
      <c r="BC17" s="77" t="s">
        <v>277</v>
      </c>
      <c r="BD17" s="77" t="str">
        <f t="shared" ref="BD17:BD51" si="1">BC17&amp;"(N="&amp;BE17&amp;")"</f>
        <v>16：化学工業(N=21)</v>
      </c>
      <c r="BE17" s="856">
        <f>VLOOKUP(BE$13&amp;"_"&amp;$AV$8,データシート2!$A:$SI,MATCH($AV$5&amp;"_"&amp;$BA17&amp;$AV$6,データシート2!$A$1:$SI$1,0),0)</f>
        <v>21</v>
      </c>
      <c r="BF17" s="962">
        <f>VLOOKUP(BF$13&amp;"_"&amp;$AW$8,データシート2!$A:$SI,MATCH($AW$5&amp;"_"&amp;$BA17&amp;$AW$6,データシート2!$A$1:$SI$1,0),0)</f>
        <v>696.60599999999999</v>
      </c>
      <c r="BG17" s="962">
        <f t="shared" ref="BG17:BG39" si="2">BF17/BE17</f>
        <v>33.171714285714287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0.57338925618102354</v>
      </c>
    </row>
    <row r="18" spans="2:63" ht="15.95" customHeight="1">
      <c r="B18" s="285"/>
      <c r="C18" s="270"/>
      <c r="D18" s="14"/>
      <c r="E18" s="176"/>
      <c r="F18" s="176"/>
      <c r="G18" s="14"/>
      <c r="H18" s="14"/>
      <c r="I18" s="14"/>
      <c r="N18" s="22"/>
      <c r="Z18" s="286"/>
      <c r="AB18" s="285"/>
      <c r="AD18" s="14"/>
      <c r="AQ18" s="286"/>
      <c r="AV18" s="289"/>
      <c r="AW18" s="290" t="s">
        <v>278</v>
      </c>
      <c r="AX18" s="175">
        <f t="shared" si="0"/>
        <v>864.63800000000003</v>
      </c>
      <c r="AY18" s="175">
        <f>AX18</f>
        <v>864.63800000000003</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74.305999999999997</v>
      </c>
      <c r="BG19" s="962">
        <f t="shared" si="2"/>
        <v>37.152999999999999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0.32297542973262616</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402.43799999999999</v>
      </c>
      <c r="BG20" s="962">
        <f t="shared" si="2"/>
        <v>201.21899999999999</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0.55580781742074736</v>
      </c>
    </row>
    <row r="21" spans="2:63" ht="15.95" customHeight="1" thickTop="1" thickBot="1">
      <c r="B21" s="296"/>
      <c r="C21" s="420" t="s">
        <v>205</v>
      </c>
      <c r="D21" s="534"/>
      <c r="E21" s="534"/>
      <c r="F21" s="887">
        <f>SUM(F22,F26,F27,F28)</f>
        <v>2726.5600000000004</v>
      </c>
      <c r="G21" s="887">
        <f t="shared" ref="G21:O21" si="5">SUM(G22,G26,G27,G28)</f>
        <v>2915.0320000000002</v>
      </c>
      <c r="H21" s="887">
        <f t="shared" si="5"/>
        <v>3506.5200000000004</v>
      </c>
      <c r="I21" s="887">
        <f t="shared" si="5"/>
        <v>3515.8200000000006</v>
      </c>
      <c r="J21" s="887">
        <f t="shared" si="5"/>
        <v>3407.4769999999999</v>
      </c>
      <c r="K21" s="887">
        <f t="shared" si="5"/>
        <v>3384.279</v>
      </c>
      <c r="L21" s="887">
        <f t="shared" si="5"/>
        <v>3166.6499999999996</v>
      </c>
      <c r="M21" s="887">
        <f t="shared" si="5"/>
        <v>3118.4829999999997</v>
      </c>
      <c r="N21" s="887">
        <f t="shared" si="5"/>
        <v>3050.1239999999998</v>
      </c>
      <c r="O21" s="887">
        <f t="shared" si="5"/>
        <v>2715.2290000000003</v>
      </c>
      <c r="P21" s="888">
        <f>SUM(P22,P26,P27,P28)</f>
        <v>3116.8319999999999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9：食料品製造業(N=4)</v>
      </c>
      <c r="BE21" s="856">
        <f>VLOOKUP(BE$13&amp;"_"&amp;$AV$8,データシート2!$A:$SI,MATCH($AV$5&amp;"_"&amp;$BA21&amp;$AV$6,データシート2!$A$1:$SI$1,0),0)</f>
        <v>4</v>
      </c>
      <c r="BF21" s="962">
        <f>VLOOKUP(BF$13&amp;"_"&amp;$AW$8,データシート2!$A:$SI,MATCH($AW$5&amp;"_"&amp;$BA21&amp;$AW$6,データシート2!$A$1:$SI$1,0),0)</f>
        <v>39.505000000000003</v>
      </c>
      <c r="BG21" s="962">
        <f t="shared" si="2"/>
        <v>9.8762500000000006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1.1423965050069467</v>
      </c>
    </row>
    <row r="22" spans="2:63" ht="15.95" customHeight="1" thickBot="1">
      <c r="B22" s="298"/>
      <c r="C22" s="534"/>
      <c r="D22" s="421" t="s">
        <v>115</v>
      </c>
      <c r="E22" s="422"/>
      <c r="F22" s="889">
        <f>SUM(F23:F25)</f>
        <v>1608.0730000000001</v>
      </c>
      <c r="G22" s="889">
        <f t="shared" ref="G22:P22" si="6">SUM(G23:G25)</f>
        <v>1804.1980000000001</v>
      </c>
      <c r="H22" s="889">
        <f t="shared" si="6"/>
        <v>2289.6190000000001</v>
      </c>
      <c r="I22" s="889">
        <f t="shared" si="6"/>
        <v>2325.5880000000002</v>
      </c>
      <c r="J22" s="889">
        <f t="shared" si="6"/>
        <v>2247.299</v>
      </c>
      <c r="K22" s="889">
        <f t="shared" si="6"/>
        <v>2245.5549999999998</v>
      </c>
      <c r="L22" s="889">
        <f t="shared" si="6"/>
        <v>2035.5619999999999</v>
      </c>
      <c r="M22" s="889">
        <f t="shared" si="6"/>
        <v>2062.326</v>
      </c>
      <c r="N22" s="889">
        <f t="shared" si="6"/>
        <v>1985.201</v>
      </c>
      <c r="O22" s="889">
        <f t="shared" si="6"/>
        <v>1650.482</v>
      </c>
      <c r="P22" s="890">
        <f t="shared" si="6"/>
        <v>2093.4169999999999</v>
      </c>
      <c r="Z22" s="286"/>
      <c r="AB22" s="285"/>
      <c r="AC22" s="533" t="s">
        <v>287</v>
      </c>
      <c r="AP22" s="17" t="s">
        <v>288</v>
      </c>
      <c r="AQ22" s="286"/>
      <c r="AV22" s="77" t="str">
        <f>AW22</f>
        <v>エネルギー起源CO2</v>
      </c>
      <c r="AW22" s="77" t="str">
        <f>D56</f>
        <v>エネルギー起源CO2</v>
      </c>
      <c r="AX22" s="175">
        <f>P56</f>
        <v>2737.623</v>
      </c>
      <c r="AY22" s="175">
        <f>AX22</f>
        <v>2737.623</v>
      </c>
      <c r="BA22" s="77">
        <v>10</v>
      </c>
      <c r="BB22" s="77"/>
      <c r="BC22" s="77" t="s">
        <v>289</v>
      </c>
      <c r="BD22" s="77" t="str">
        <f t="shared" si="1"/>
        <v>10：飲料・たばこ・飼料製造業(N=2)</v>
      </c>
      <c r="BE22" s="856">
        <f>VLOOKUP(BE$13&amp;"_"&amp;$AV$8,データシート2!$A:$SI,MATCH($AV$5&amp;"_"&amp;$BA22&amp;$AV$6,データシート2!$A$1:$SI$1,0),0)</f>
        <v>2</v>
      </c>
      <c r="BF22" s="962">
        <f>VLOOKUP(BF$13&amp;"_"&amp;$AW$8,データシート2!$A:$SI,MATCH($AW$5&amp;"_"&amp;$BA22&amp;$AW$6,データシート2!$A$1:$SI$1,0),0)</f>
        <v>14.032999999999999</v>
      </c>
      <c r="BG22" s="962">
        <f t="shared" si="2"/>
        <v>7.0164999999999997</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0.66348849099451634</v>
      </c>
    </row>
    <row r="23" spans="2:63" ht="15.95" customHeight="1" thickBot="1">
      <c r="B23" s="298"/>
      <c r="C23" s="534"/>
      <c r="D23" s="423"/>
      <c r="E23" s="422" t="s">
        <v>185</v>
      </c>
      <c r="F23" s="891">
        <f>IFERROR(VLOOKUP(年度マスタ!$K$4&amp;"_"&amp;F$20,データシート1!$A:$BU,MATCH("ba_"&amp;$E23,データシート1!$A$1:$BU$1,0),0),0)</f>
        <v>1608.0730000000001</v>
      </c>
      <c r="G23" s="891">
        <f>IFERROR(VLOOKUP(年度マスタ!$K$4&amp;"_"&amp;G$20,データシート1!$A:$BU,MATCH("ba_"&amp;$E23,データシート1!$A$1:$BU$1,0),0),0)</f>
        <v>1804.1980000000001</v>
      </c>
      <c r="H23" s="891">
        <f>IFERROR(VLOOKUP(年度マスタ!$K$4&amp;"_"&amp;H$20,データシート1!$A:$BU,MATCH("ba_"&amp;$E23,データシート1!$A$1:$BU$1,0),0),0)</f>
        <v>2289.6190000000001</v>
      </c>
      <c r="I23" s="891">
        <f>IFERROR(VLOOKUP(年度マスタ!$K$4&amp;"_"&amp;I$20,データシート1!$A:$BU,MATCH("ba_"&amp;$E23,データシート1!$A$1:$BU$1,0),0),0)</f>
        <v>2325.5880000000002</v>
      </c>
      <c r="J23" s="891">
        <f>IFERROR(VLOOKUP(年度マスタ!$K$4&amp;"_"&amp;J$20,データシート1!$A:$BU,MATCH("ba_"&amp;$E23,データシート1!$A$1:$BU$1,0),0),0)</f>
        <v>2247.299</v>
      </c>
      <c r="K23" s="891">
        <f>IFERROR(VLOOKUP(年度マスタ!$K$4&amp;"_"&amp;K$20,データシート1!$A:$BU,MATCH("ba_"&amp;$E23,データシート1!$A$1:$BU$1,0),0),0)</f>
        <v>2245.5549999999998</v>
      </c>
      <c r="L23" s="891">
        <f>IFERROR(VLOOKUP(年度マスタ!$K$4&amp;"_"&amp;L$20,データシート1!$A:$BU,MATCH("ba_"&amp;$E23,データシート1!$A$1:$BU$1,0),0),0)</f>
        <v>2035.5619999999999</v>
      </c>
      <c r="M23" s="891">
        <f>IFERROR(VLOOKUP(年度マスタ!$K$4&amp;"_"&amp;M$20,データシート1!$A:$BU,MATCH("ba_"&amp;$E23,データシート1!$A$1:$BU$1,0),0),0)</f>
        <v>2062.326</v>
      </c>
      <c r="N23" s="891">
        <f>IFERROR(VLOOKUP(年度マスタ!$K$4&amp;"_"&amp;N$20,データシート1!$A:$BU,MATCH("ba_"&amp;$E23,データシート1!$A$1:$BU$1,0),0),0)</f>
        <v>1985.201</v>
      </c>
      <c r="O23" s="891">
        <f>IFERROR(VLOOKUP(年度マスタ!$K$4&amp;"_"&amp;O$20,データシート1!$A:$BU,MATCH("ba_"&amp;$E23,データシート1!$A$1:$BU$1,0),0),0)</f>
        <v>1650.482</v>
      </c>
      <c r="P23" s="892">
        <f>IFERROR(VLOOKUP(年度マスタ!$K$4&amp;"_"&amp;P$20,データシート1!$A:$BU,MATCH("ba_"&amp;$E23,データシート1!$A$1:$BU$1,0),0),0)</f>
        <v>2093.4169999999999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185.67200000000003</v>
      </c>
      <c r="AZ23" s="174"/>
      <c r="BA23" s="77">
        <v>11</v>
      </c>
      <c r="BB23" s="77"/>
      <c r="BC23" s="77" t="s">
        <v>2703</v>
      </c>
      <c r="BD23" s="77" t="str">
        <f t="shared" ref="BD23" si="7">BC23&amp;"(N="&amp;BE23&amp;")"</f>
        <v>11：繊維工業(N=3)</v>
      </c>
      <c r="BE23" s="856">
        <f>VLOOKUP(BE$13&amp;"_"&amp;$AV$8,データシート2!$A:$SI,MATCH($AV$5&amp;"_"&amp;$BA23&amp;$AV$6,データシート2!$A$1:$SI$1,0),0)</f>
        <v>3</v>
      </c>
      <c r="BF23" s="962">
        <f>VLOOKUP(BF$13&amp;"_"&amp;$AW$8,データシート2!$A:$SI,MATCH($AW$5&amp;"_"&amp;$BA23&amp;$AW$6,データシート2!$A$1:$SI$1,0),0)</f>
        <v>24.733000000000001</v>
      </c>
      <c r="BG23" s="962">
        <f>BF23/BE23</f>
        <v>8.2443333333333335</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0.41554327122380069</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3776.3345616916172</v>
      </c>
      <c r="AG24" s="887">
        <f t="shared" ref="AG24:AP24" si="10">AG25+AG29</f>
        <v>4286.1896646452615</v>
      </c>
      <c r="AH24" s="887">
        <f t="shared" si="10"/>
        <v>4183.7830706934919</v>
      </c>
      <c r="AI24" s="887">
        <f t="shared" si="10"/>
        <v>4264.4858385334783</v>
      </c>
      <c r="AJ24" s="887">
        <f t="shared" si="10"/>
        <v>3927.8700381710378</v>
      </c>
      <c r="AK24" s="887">
        <f t="shared" si="10"/>
        <v>3167.026344009706</v>
      </c>
      <c r="AL24" s="887">
        <f t="shared" si="10"/>
        <v>3254.5201916062688</v>
      </c>
      <c r="AM24" s="887">
        <f t="shared" si="10"/>
        <v>3164.7098642601468</v>
      </c>
      <c r="AN24" s="887">
        <f t="shared" si="10"/>
        <v>2689.4782364909706</v>
      </c>
      <c r="AO24" s="887">
        <f>AO25+AO29</f>
        <v>3156.0012199439097</v>
      </c>
      <c r="AP24" s="888">
        <f t="shared" si="10"/>
        <v>3183.5834469273277</v>
      </c>
      <c r="AQ24" s="286"/>
      <c r="AV24" s="77" t="str">
        <f>AW24</f>
        <v>廃棄物原燃料</v>
      </c>
      <c r="AW24" s="77" t="str">
        <f>E58</f>
        <v>廃棄物原燃料</v>
      </c>
      <c r="AX24" s="300">
        <f t="shared" ref="AX24:AX31" si="11">P58</f>
        <v>88.677000000000007</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41.134</v>
      </c>
      <c r="BG24" s="962">
        <f t="shared" si="2"/>
        <v>20.567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2.3545071826876911</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2338.5313890597081</v>
      </c>
      <c r="AG25" s="889">
        <f>①CO2排出量の現状把握!AA35</f>
        <v>2614.3379772438097</v>
      </c>
      <c r="AH25" s="889">
        <f>①CO2排出量の現状把握!AB35</f>
        <v>2618.3356259826787</v>
      </c>
      <c r="AI25" s="889">
        <f>①CO2排出量の現状把握!AC35</f>
        <v>2619.9252756194196</v>
      </c>
      <c r="AJ25" s="889">
        <f>①CO2排出量の現状把握!AD35</f>
        <v>2430.5212045674766</v>
      </c>
      <c r="AK25" s="889">
        <f>①CO2排出量の現状把握!AE35</f>
        <v>2101.0265322914211</v>
      </c>
      <c r="AL25" s="889">
        <f>①CO2排出量の現状把握!AF35</f>
        <v>2176.1708006017825</v>
      </c>
      <c r="AM25" s="889">
        <f>①CO2排出量の現状把握!AG35</f>
        <v>2097.9500128791542</v>
      </c>
      <c r="AN25" s="889">
        <f>①CO2排出量の現状把握!AH35</f>
        <v>1788.588136654537</v>
      </c>
      <c r="AO25" s="889">
        <f>①CO2排出量の現状把握!AI35</f>
        <v>2118.9062979852442</v>
      </c>
      <c r="AP25" s="890">
        <f>①CO2排出量の現状把握!AJ35</f>
        <v>2076.8988447261318</v>
      </c>
      <c r="AQ25" s="286"/>
      <c r="AV25" s="77" t="str">
        <f>AW25</f>
        <v>廃棄物原燃料以外</v>
      </c>
      <c r="AW25" s="77" t="str">
        <f>E59</f>
        <v>廃棄物原燃料以外</v>
      </c>
      <c r="AX25" s="300">
        <f t="shared" si="11"/>
        <v>96.995000000000005</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107.383</v>
      </c>
      <c r="G26" s="889">
        <f>IFERROR(VLOOKUP(年度マスタ!$K$4&amp;"_"&amp;G$20,データシート1!$A:$BU,MATCH("ba_"&amp;$D26,データシート1!$A$1:$BU$1,0),0),0)</f>
        <v>169.02800000000002</v>
      </c>
      <c r="H26" s="889">
        <f>IFERROR(VLOOKUP(年度マスタ!$K$4&amp;"_"&amp;H$20,データシート1!$A:$BU,MATCH("ba_"&amp;$D26,データシート1!$A$1:$BU$1,0),0),0)</f>
        <v>195.07000000000002</v>
      </c>
      <c r="I26" s="889">
        <f>IFERROR(VLOOKUP(年度マスタ!$K$4&amp;"_"&amp;I$20,データシート1!$A:$BU,MATCH("ba_"&amp;$D26,データシート1!$A$1:$BU$1,0),0),0)</f>
        <v>188.06099999999998</v>
      </c>
      <c r="J26" s="889">
        <f>IFERROR(VLOOKUP(年度マスタ!$K$4&amp;"_"&amp;J$20,データシート1!$A:$BU,MATCH("ba_"&amp;$D26,データシート1!$A$1:$BU$1,0),0),0)</f>
        <v>182.24799999999999</v>
      </c>
      <c r="K26" s="889">
        <f>IFERROR(VLOOKUP(年度マスタ!$K$4&amp;"_"&amp;K$20,データシート1!$A:$BU,MATCH("ba_"&amp;$D26,データシート1!$A$1:$BU$1,0),0),0)</f>
        <v>165.40899999999999</v>
      </c>
      <c r="L26" s="889">
        <f>IFERROR(VLOOKUP(年度マスタ!$K$4&amp;"_"&amp;L$20,データシート1!$A:$BU,MATCH("ba_"&amp;$D26,データシート1!$A$1:$BU$1,0),0),0)</f>
        <v>165.15299999999999</v>
      </c>
      <c r="M26" s="889">
        <f>IFERROR(VLOOKUP(年度マスタ!$K$4&amp;"_"&amp;M$20,データシート1!$A:$BU,MATCH("ba_"&amp;$D26,データシート1!$A$1:$BU$1,0),0),0)</f>
        <v>138.93</v>
      </c>
      <c r="N26" s="889">
        <f>IFERROR(VLOOKUP(年度マスタ!$K$4&amp;"_"&amp;N$20,データシート1!$A:$BU,MATCH("ba_"&amp;$D26,データシート1!$A$1:$BU$1,0),0),0)</f>
        <v>166.32300000000001</v>
      </c>
      <c r="O26" s="889">
        <f>IFERROR(VLOOKUP(年度マスタ!$K$4&amp;"_"&amp;O$20,データシート1!$A:$BU,MATCH("ba_"&amp;$D26,データシート1!$A$1:$BU$1,0),0),0)</f>
        <v>132.18199999999999</v>
      </c>
      <c r="P26" s="890">
        <f>IFERROR(VLOOKUP(年度マスタ!$K$4&amp;"_"&amp;P$20,データシート1!$A:$BU,MATCH("ba_"&amp;$D26,データシート1!$A$1:$BU$1,0),0),0)</f>
        <v>158.77700000000002</v>
      </c>
      <c r="Z26" s="286"/>
      <c r="AB26" s="285"/>
      <c r="AC26" s="534"/>
      <c r="AD26" s="423"/>
      <c r="AE26" s="422" t="s">
        <v>185</v>
      </c>
      <c r="AF26" s="891">
        <f>①CO2排出量の現状把握!Z36</f>
        <v>2090.080860897262</v>
      </c>
      <c r="AG26" s="891">
        <f>①CO2排出量の現状把握!AA36</f>
        <v>2364.2372290990302</v>
      </c>
      <c r="AH26" s="891">
        <f>①CO2排出量の現状把握!AB36</f>
        <v>2397.5163728552138</v>
      </c>
      <c r="AI26" s="891">
        <f>①CO2排出量の現状把握!AC36</f>
        <v>2410.718453872953</v>
      </c>
      <c r="AJ26" s="891">
        <f>①CO2排出量の現状把握!AD36</f>
        <v>2232.96492214402</v>
      </c>
      <c r="AK26" s="891">
        <f>①CO2排出量の現状把握!AE36</f>
        <v>1895.0097394191544</v>
      </c>
      <c r="AL26" s="891">
        <f>①CO2排出量の現状把握!AF36</f>
        <v>1977.891686398925</v>
      </c>
      <c r="AM26" s="891">
        <f>①CO2排出量の現状把握!AG36</f>
        <v>1915.0427861398459</v>
      </c>
      <c r="AN26" s="891">
        <f>①CO2排出量の現状把握!AH36</f>
        <v>1614.9772899593263</v>
      </c>
      <c r="AO26" s="891">
        <f>①CO2排出量の現状把握!AI36</f>
        <v>1901.3961343398535</v>
      </c>
      <c r="AP26" s="892">
        <f>①CO2排出量の現状把握!AJ36</f>
        <v>1855.1045793427663</v>
      </c>
      <c r="AQ26" s="286"/>
      <c r="AV26" s="77" t="str">
        <f>AW26</f>
        <v>CH4</v>
      </c>
      <c r="AW26" s="77" t="str">
        <f t="shared" ref="AW26:AW31" si="12">D60</f>
        <v>CH4</v>
      </c>
      <c r="AX26" s="300">
        <f t="shared" si="11"/>
        <v>3.66</v>
      </c>
      <c r="AY26" s="300">
        <f>AX26</f>
        <v>3.66</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1011.104</v>
      </c>
      <c r="G27" s="889">
        <f>IFERROR(VLOOKUP(年度マスタ!$K$4&amp;"_"&amp;G$20,データシート1!$A:$BU,MATCH("ba_"&amp;$D27,データシート1!$A$1:$BU$1,0),0),0)</f>
        <v>941.80600000000004</v>
      </c>
      <c r="H27" s="889">
        <f>IFERROR(VLOOKUP(年度マスタ!$K$4&amp;"_"&amp;H$20,データシート1!$A:$BU,MATCH("ba_"&amp;$D27,データシート1!$A$1:$BU$1,0),0),0)</f>
        <v>1021.831</v>
      </c>
      <c r="I27" s="889">
        <f>IFERROR(VLOOKUP(年度マスタ!$K$4&amp;"_"&amp;I$20,データシート1!$A:$BU,MATCH("ba_"&amp;$D27,データシート1!$A$1:$BU$1,0),0),0)</f>
        <v>1002.171</v>
      </c>
      <c r="J27" s="889">
        <f>IFERROR(VLOOKUP(年度マスタ!$K$4&amp;"_"&amp;J$20,データシート1!$A:$BU,MATCH("ba_"&amp;$D27,データシート1!$A$1:$BU$1,0),0),0)</f>
        <v>977.93</v>
      </c>
      <c r="K27" s="889">
        <f>IFERROR(VLOOKUP(年度マスタ!$K$4&amp;"_"&amp;K$20,データシート1!$A:$BU,MATCH("ba_"&amp;$D27,データシート1!$A$1:$BU$1,0),0),0)</f>
        <v>973.31500000000005</v>
      </c>
      <c r="L27" s="889">
        <f>IFERROR(VLOOKUP(年度マスタ!$K$4&amp;"_"&amp;L$20,データシート1!$A:$BU,MATCH("ba_"&amp;$D27,データシート1!$A$1:$BU$1,0),0),0)</f>
        <v>965.93499999999995</v>
      </c>
      <c r="M27" s="889">
        <f>IFERROR(VLOOKUP(年度マスタ!$K$4&amp;"_"&amp;M$20,データシート1!$A:$BU,MATCH("ba_"&amp;$D27,データシート1!$A$1:$BU$1,0),0),0)</f>
        <v>917.22699999999998</v>
      </c>
      <c r="N27" s="889">
        <f>IFERROR(VLOOKUP(年度マスタ!$K$4&amp;"_"&amp;N$20,データシート1!$A:$BU,MATCH("ba_"&amp;$D27,データシート1!$A$1:$BU$1,0),0),0)</f>
        <v>898.6</v>
      </c>
      <c r="O27" s="889">
        <f>IFERROR(VLOOKUP(年度マスタ!$K$4&amp;"_"&amp;O$20,データシート1!$A:$BU,MATCH("ba_"&amp;$D27,データシート1!$A$1:$BU$1,0),0),0)</f>
        <v>932.56500000000005</v>
      </c>
      <c r="P27" s="890">
        <f>IFERROR(VLOOKUP(年度マスタ!$K$4&amp;"_"&amp;P$20,データシート1!$A:$BU,MATCH("ba_"&amp;$D27,データシート1!$A$1:$BU$1,0),0),0)</f>
        <v>864.63800000000003</v>
      </c>
      <c r="Z27" s="286"/>
      <c r="AB27" s="285"/>
      <c r="AC27" s="534"/>
      <c r="AD27" s="423"/>
      <c r="AE27" s="422" t="s">
        <v>195</v>
      </c>
      <c r="AF27" s="891">
        <f>①CO2排出量の現状把握!Z37</f>
        <v>71.446381310154081</v>
      </c>
      <c r="AG27" s="891">
        <f>①CO2排出量の現状把握!AA37</f>
        <v>73.192104134012126</v>
      </c>
      <c r="AH27" s="891">
        <f>①CO2排出量の現状把握!AB37</f>
        <v>62.046820001380638</v>
      </c>
      <c r="AI27" s="891">
        <f>①CO2排出量の現状把握!AC37</f>
        <v>61.260753850906802</v>
      </c>
      <c r="AJ27" s="891">
        <f>①CO2排出量の現状把握!AD37</f>
        <v>54.680014844796489</v>
      </c>
      <c r="AK27" s="891">
        <f>①CO2排出量の現状把握!AE37</f>
        <v>51.870244178633151</v>
      </c>
      <c r="AL27" s="891">
        <f>①CO2排出量の現状把握!AF37</f>
        <v>52.564239418121012</v>
      </c>
      <c r="AM27" s="891">
        <f>①CO2排出量の現状把握!AG37</f>
        <v>49.798251517257285</v>
      </c>
      <c r="AN27" s="891">
        <f>①CO2排出量の現状把握!AH37</f>
        <v>42.571615699054085</v>
      </c>
      <c r="AO27" s="891">
        <f>①CO2排出量の現状把握!AI37</f>
        <v>52.557222472603826</v>
      </c>
      <c r="AP27" s="892">
        <f>①CO2排出量の現状把握!AJ37</f>
        <v>52.085597498625788</v>
      </c>
      <c r="AQ27" s="286"/>
      <c r="AV27" s="77" t="str">
        <f t="shared" ref="AV27:AV31" si="13">AW27</f>
        <v>N2O</v>
      </c>
      <c r="AW27" s="77" t="str">
        <f t="shared" si="12"/>
        <v>N2O</v>
      </c>
      <c r="AX27" s="300">
        <f t="shared" si="11"/>
        <v>167.73</v>
      </c>
      <c r="AY27" s="300">
        <f t="shared" ref="AY27:AY31" si="14">AX27</f>
        <v>167.73</v>
      </c>
      <c r="BA27" s="77">
        <v>18</v>
      </c>
      <c r="BB27" s="77"/>
      <c r="BC27" s="77" t="s">
        <v>294</v>
      </c>
      <c r="BD27" s="77" t="str">
        <f t="shared" si="1"/>
        <v>18：プラスチック製品製造業(N=7)</v>
      </c>
      <c r="BE27" s="856">
        <f>VLOOKUP(BE$13&amp;"_"&amp;$AV$8,データシート2!$A:$SI,MATCH($AV$5&amp;"_"&amp;$BA27&amp;$AV$6,データシート2!$A$1:$SI$1,0),0)</f>
        <v>7</v>
      </c>
      <c r="BF27" s="962">
        <f>VLOOKUP(BF$13&amp;"_"&amp;$AW$8,データシート2!$A:$SI,MATCH($AW$5&amp;"_"&amp;$BA27&amp;$AW$6,データシート2!$A$1:$SI$1,0),0)</f>
        <v>50.844000000000001</v>
      </c>
      <c r="BG27" s="962">
        <f t="shared" si="2"/>
        <v>7.2634285714285713</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0.83746674681454758</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177.00414685229191</v>
      </c>
      <c r="AG28" s="891">
        <f>①CO2排出量の現状把握!AA38</f>
        <v>176.9086440107676</v>
      </c>
      <c r="AH28" s="891">
        <f>①CO2排出量の現状把握!AB38</f>
        <v>158.77243312608411</v>
      </c>
      <c r="AI28" s="891">
        <f>①CO2排出量の現状把握!AC38</f>
        <v>147.94606789555971</v>
      </c>
      <c r="AJ28" s="891">
        <f>①CO2排出量の現状把握!AD38</f>
        <v>142.8762675786603</v>
      </c>
      <c r="AK28" s="891">
        <f>①CO2排出量の現状把握!AE38</f>
        <v>154.14654869363346</v>
      </c>
      <c r="AL28" s="891">
        <f>①CO2排出量の現状把握!AF38</f>
        <v>145.71487478473639</v>
      </c>
      <c r="AM28" s="891">
        <f>①CO2排出量の現状把握!AG38</f>
        <v>133.10897522205104</v>
      </c>
      <c r="AN28" s="891">
        <f>①CO2排出量の現状把握!AH38</f>
        <v>131.03923099615662</v>
      </c>
      <c r="AO28" s="891">
        <f>①CO2排出量の現状把握!AI38</f>
        <v>164.95294117278684</v>
      </c>
      <c r="AP28" s="892">
        <f>①CO2排出量の現状把握!AJ38</f>
        <v>169.70866788473984</v>
      </c>
      <c r="AQ28" s="286"/>
      <c r="AV28" s="77" t="str">
        <f t="shared" si="13"/>
        <v>HFC</v>
      </c>
      <c r="AW28" s="77" t="str">
        <f t="shared" si="12"/>
        <v>HFC</v>
      </c>
      <c r="AX28" s="300">
        <f t="shared" si="11"/>
        <v>0</v>
      </c>
      <c r="AY28" s="300">
        <f t="shared" si="14"/>
        <v>0</v>
      </c>
      <c r="BA28" s="77">
        <v>19</v>
      </c>
      <c r="BB28" s="77"/>
      <c r="BC28" s="77" t="s">
        <v>296</v>
      </c>
      <c r="BD28" s="77" t="str">
        <f t="shared" si="1"/>
        <v>19：ゴム製品製造業(N=3)</v>
      </c>
      <c r="BE28" s="856">
        <f>VLOOKUP(BE$13&amp;"_"&amp;$AV$8,データシート2!$A:$SI,MATCH($AV$5&amp;"_"&amp;$BA28&amp;$AV$6,データシート2!$A$1:$SI$1,0),0)</f>
        <v>3</v>
      </c>
      <c r="BF28" s="962">
        <f>VLOOKUP(BF$13&amp;"_"&amp;$AW$8,データシート2!$A:$SI,MATCH($AW$5&amp;"_"&amp;$BA28&amp;$AW$6,データシート2!$A$1:$SI$1,0),0)</f>
        <v>14.236000000000001</v>
      </c>
      <c r="BG28" s="962">
        <f t="shared" si="2"/>
        <v>4.7453333333333338</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0.32734734869106308</v>
      </c>
    </row>
    <row r="29" spans="2:63" ht="15.95" customHeight="1">
      <c r="B29" s="298"/>
      <c r="Z29" s="286"/>
      <c r="AB29" s="285"/>
      <c r="AC29" s="534"/>
      <c r="AD29" s="421" t="s">
        <v>200</v>
      </c>
      <c r="AE29" s="426"/>
      <c r="AF29" s="893">
        <f>①CO2排出量の現状把握!Z39</f>
        <v>1437.8031726319091</v>
      </c>
      <c r="AG29" s="893">
        <f>①CO2排出量の現状把握!AA39</f>
        <v>1671.851687401452</v>
      </c>
      <c r="AH29" s="893">
        <f>①CO2排出量の現状把握!AB39</f>
        <v>1565.447444710813</v>
      </c>
      <c r="AI29" s="893">
        <f>①CO2排出量の現状把握!AC39</f>
        <v>1644.5605629140589</v>
      </c>
      <c r="AJ29" s="893">
        <f>①CO2排出量の現状把握!AD39</f>
        <v>1497.3488336035609</v>
      </c>
      <c r="AK29" s="893">
        <f>①CO2排出量の現状把握!AE39</f>
        <v>1065.9998117182847</v>
      </c>
      <c r="AL29" s="893">
        <f>①CO2排出量の現状把握!AF39</f>
        <v>1078.3493910044863</v>
      </c>
      <c r="AM29" s="893">
        <f>①CO2排出量の現状把握!AG39</f>
        <v>1066.7598513809928</v>
      </c>
      <c r="AN29" s="893">
        <f>①CO2排出量の現状把握!AH39</f>
        <v>900.89009983643371</v>
      </c>
      <c r="AO29" s="893">
        <f>①CO2排出量の現状把握!AI39</f>
        <v>1037.0949219586655</v>
      </c>
      <c r="AP29" s="894">
        <f>①CO2排出量の現状把握!AJ39</f>
        <v>1106.684602201196</v>
      </c>
      <c r="AQ29" s="286"/>
      <c r="AV29" s="77" t="str">
        <f t="shared" si="13"/>
        <v>PFC</v>
      </c>
      <c r="AW29" s="77" t="str">
        <f t="shared" si="12"/>
        <v>PFC</v>
      </c>
      <c r="AX29" s="300">
        <f t="shared" si="11"/>
        <v>22.146999999999998</v>
      </c>
      <c r="AY29" s="300">
        <f t="shared" si="14"/>
        <v>22.146999999999998</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23：非鉄金属製造業(N=0)</v>
      </c>
      <c r="BE30" s="856">
        <f>VLOOKUP(BE$13&amp;"_"&amp;$AV$8,データシート2!$A:$SI,MATCH($AV$5&amp;"_"&amp;$BA30&amp;$AV$6,データシート2!$A$1:$SI$1,0),0)</f>
        <v>0</v>
      </c>
      <c r="BF30" s="962">
        <f>VLOOKUP(BF$13&amp;"_"&amp;$AW$8,データシート2!$A:$SI,MATCH($AW$5&amp;"_"&amp;$BA30&amp;$AW$6,データシート2!$A$1:$SI$1,0),0)</f>
        <v>0</v>
      </c>
      <c r="BG30" s="962" t="e">
        <f t="shared" si="2"/>
        <v>#DIV/0!</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t="e">
        <f t="shared" si="4"/>
        <v>#DIV/0!</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24：金属製品製造業(N=0)</v>
      </c>
      <c r="BE31" s="856">
        <f>VLOOKUP(BE$13&amp;"_"&amp;$AV$8,データシート2!$A:$SI,MATCH($AV$5&amp;"_"&amp;$BA31&amp;$AV$6,データシート2!$A$1:$SI$1,0),0)</f>
        <v>0</v>
      </c>
      <c r="BF31" s="962">
        <f>VLOOKUP(BF$13&amp;"_"&amp;$AW$8,データシート2!$A:$SI,MATCH($AW$5&amp;"_"&amp;$BA31&amp;$AW$6,データシート2!$A$1:$SI$1,0),0)</f>
        <v>0</v>
      </c>
      <c r="BG31" s="962" t="e">
        <f t="shared" si="2"/>
        <v>#DIV/0!</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t="e">
        <f t="shared" si="4"/>
        <v>#DIV/0!</v>
      </c>
    </row>
    <row r="32" spans="2:63" ht="15.95" customHeight="1" thickTop="1" thickBot="1">
      <c r="B32" s="298"/>
      <c r="Z32" s="286"/>
      <c r="AB32" s="285"/>
      <c r="AC32" s="1113" t="s">
        <v>291</v>
      </c>
      <c r="AD32" s="1113"/>
      <c r="AE32" s="1114"/>
      <c r="AF32" s="473">
        <f t="shared" ref="AF32:AP32" si="15">IFERROR(IF(SUM(F23:F26)/AF24&gt;1,1,SUM(F23:F26)/AF24),0)</f>
        <v>0.45426483590785399</v>
      </c>
      <c r="AG32" s="473">
        <f t="shared" si="15"/>
        <v>0.46036833513836362</v>
      </c>
      <c r="AH32" s="473">
        <f t="shared" si="15"/>
        <v>0.59388571491784958</v>
      </c>
      <c r="AI32" s="473">
        <f t="shared" si="15"/>
        <v>0.58943776463903641</v>
      </c>
      <c r="AJ32" s="473">
        <f t="shared" si="15"/>
        <v>0.61854057705312659</v>
      </c>
      <c r="AK32" s="473">
        <f t="shared" si="15"/>
        <v>0.7612705857531733</v>
      </c>
      <c r="AL32" s="473">
        <f t="shared" si="15"/>
        <v>0.67620259529372795</v>
      </c>
      <c r="AM32" s="473">
        <f t="shared" si="15"/>
        <v>0.69556328839472137</v>
      </c>
      <c r="AN32" s="473">
        <f t="shared" si="15"/>
        <v>0.79997821540550818</v>
      </c>
      <c r="AO32" s="473">
        <f t="shared" si="15"/>
        <v>0.56484895783141764</v>
      </c>
      <c r="AP32" s="473">
        <f t="shared" si="15"/>
        <v>0.70743991402949746</v>
      </c>
      <c r="AQ32" s="286"/>
      <c r="BA32" s="77">
        <v>25</v>
      </c>
      <c r="BB32" s="77"/>
      <c r="BC32" s="77" t="s">
        <v>302</v>
      </c>
      <c r="BD32" s="77" t="str">
        <f t="shared" si="1"/>
        <v>25：はん用機械器具製造業(N=3)</v>
      </c>
      <c r="BE32" s="856">
        <f>VLOOKUP(BE$13&amp;"_"&amp;$AV$8,データシート2!$A:$SI,MATCH($AV$5&amp;"_"&amp;$BA32&amp;$AV$6,データシート2!$A$1:$SI$1,0),0)</f>
        <v>3</v>
      </c>
      <c r="BF32" s="962">
        <f>VLOOKUP(BF$13&amp;"_"&amp;$AW$8,データシート2!$A:$SI,MATCH($AW$5&amp;"_"&amp;$BA32&amp;$AW$6,データシート2!$A$1:$SI$1,0),0)</f>
        <v>61.886000000000003</v>
      </c>
      <c r="BG32" s="962">
        <f t="shared" si="2"/>
        <v>20.628666666666668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1.2975795605058733</v>
      </c>
    </row>
    <row r="33" spans="2:63" ht="15.95" customHeight="1" thickBot="1">
      <c r="B33" s="298"/>
      <c r="Z33" s="286"/>
      <c r="AB33" s="285"/>
      <c r="AC33" s="534"/>
      <c r="AD33" s="421" t="s">
        <v>115</v>
      </c>
      <c r="AE33" s="422"/>
      <c r="AF33" s="470">
        <f>IFERROR(IF(F22/AF25&gt;1,1,F22/AF25),0)</f>
        <v>0.68764225595731021</v>
      </c>
      <c r="AG33" s="470">
        <f t="shared" ref="AG33:AP33" si="16">IFERROR(IF(G22/AG25&gt;1,1,G22/AG25),0)</f>
        <v>0.69011658618909433</v>
      </c>
      <c r="AH33" s="470">
        <f t="shared" si="16"/>
        <v>0.87445588612830749</v>
      </c>
      <c r="AI33" s="470">
        <f t="shared" si="16"/>
        <v>0.8876543242059336</v>
      </c>
      <c r="AJ33" s="470">
        <f t="shared" si="16"/>
        <v>0.92461608472159706</v>
      </c>
      <c r="AK33" s="470">
        <f t="shared" si="16"/>
        <v>1</v>
      </c>
      <c r="AL33" s="470">
        <f t="shared" si="16"/>
        <v>0.93538705667638788</v>
      </c>
      <c r="AM33" s="470">
        <f t="shared" si="16"/>
        <v>0.9830196083507895</v>
      </c>
      <c r="AN33" s="470">
        <f t="shared" si="16"/>
        <v>1</v>
      </c>
      <c r="AO33" s="470">
        <f t="shared" si="16"/>
        <v>0.7789310936351248</v>
      </c>
      <c r="AP33" s="470">
        <f t="shared" si="16"/>
        <v>1</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0.76938315166890803</v>
      </c>
      <c r="AG34" s="471">
        <f t="shared" ref="AG34:AP36" si="17">IFERROR(IF(G23/AG26&gt;1,1,G23/AG26),0)</f>
        <v>0.76312054382442351</v>
      </c>
      <c r="AH34" s="471">
        <f t="shared" si="17"/>
        <v>0.95499618935794039</v>
      </c>
      <c r="AI34" s="471">
        <f t="shared" si="17"/>
        <v>0.96468668759880027</v>
      </c>
      <c r="AJ34" s="471">
        <f t="shared" si="17"/>
        <v>1</v>
      </c>
      <c r="AK34" s="471">
        <f t="shared" si="17"/>
        <v>1</v>
      </c>
      <c r="AL34" s="471">
        <f t="shared" si="17"/>
        <v>1</v>
      </c>
      <c r="AM34" s="471">
        <f t="shared" si="17"/>
        <v>1</v>
      </c>
      <c r="AN34" s="471">
        <f t="shared" si="17"/>
        <v>1</v>
      </c>
      <c r="AO34" s="471">
        <f t="shared" si="17"/>
        <v>0.86803689677902474</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28：電子部品等製造業(N=3)</v>
      </c>
      <c r="BE35" s="856">
        <f>VLOOKUP(BE$13&amp;"_"&amp;$AV$8,データシート2!$A:$SI,MATCH($AV$5&amp;"_"&amp;$BA35&amp;$AV$6,データシート2!$A$1:$SI$1,0),0)</f>
        <v>3</v>
      </c>
      <c r="BF35" s="962">
        <f>VLOOKUP(BF$13&amp;"_"&amp;$AW$8,データシート2!$A:$SI,MATCH($AW$5&amp;"_"&amp;$BA35&amp;$AW$6,データシート2!$A$1:$SI$1,0),0)</f>
        <v>214.55199999999999</v>
      </c>
      <c r="BG35" s="962">
        <f t="shared" si="2"/>
        <v>71.517333333333326</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2.1053173129736868</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40.597000000000001</v>
      </c>
      <c r="BG36" s="962">
        <f t="shared" si="2"/>
        <v>40.597000000000001</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3.3538784110932758</v>
      </c>
    </row>
    <row r="37" spans="2:63" ht="15.95" customHeight="1">
      <c r="B37" s="303"/>
      <c r="C37" s="31"/>
      <c r="Z37" s="286"/>
      <c r="AB37" s="285"/>
      <c r="AC37" s="534"/>
      <c r="AD37" s="421" t="s">
        <v>200</v>
      </c>
      <c r="AE37" s="426"/>
      <c r="AF37" s="472">
        <f>IFERROR(IF(F26/AF29&gt;1,1,F26/AF29),0)</f>
        <v>7.468546602483471E-2</v>
      </c>
      <c r="AG37" s="472">
        <f t="shared" ref="AG37:AP37" si="20">IFERROR(IF(G26/AG29&gt;1,1,G26/AG29),0)</f>
        <v>0.10110226958153155</v>
      </c>
      <c r="AH37" s="472">
        <f t="shared" si="20"/>
        <v>0.12460974059466784</v>
      </c>
      <c r="AI37" s="472">
        <f t="shared" si="20"/>
        <v>0.11435334413392936</v>
      </c>
      <c r="AJ37" s="472">
        <f t="shared" si="20"/>
        <v>0.12171378900492875</v>
      </c>
      <c r="AK37" s="472">
        <f t="shared" si="20"/>
        <v>0.15516794485486568</v>
      </c>
      <c r="AL37" s="472">
        <f t="shared" si="20"/>
        <v>0.15315351534270297</v>
      </c>
      <c r="AM37" s="472">
        <f t="shared" si="20"/>
        <v>0.13023549753971872</v>
      </c>
      <c r="AN37" s="472">
        <f t="shared" si="20"/>
        <v>0.18462074345161272</v>
      </c>
      <c r="AO37" s="472">
        <f t="shared" si="20"/>
        <v>0.12745410010335412</v>
      </c>
      <c r="AP37" s="472">
        <f t="shared" si="20"/>
        <v>0.1434708675662357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31：輸送用機械器具製造業(N=0)</v>
      </c>
      <c r="BE38" s="856">
        <f>VLOOKUP(BE$13&amp;"_"&amp;$AV$8,データシート2!$A:$SI,MATCH($AV$5&amp;"_"&amp;$BA38&amp;$AV$6,データシート2!$A$1:$SI$1,0),0)</f>
        <v>0</v>
      </c>
      <c r="BF38" s="962">
        <f>VLOOKUP(BF$13&amp;"_"&amp;$AW$8,データシート2!$A:$SI,MATCH($AW$5&amp;"_"&amp;$BA38&amp;$AW$6,データシート2!$A$1:$SI$1,0),0)</f>
        <v>0</v>
      </c>
      <c r="BG38" s="962" t="e">
        <f t="shared" si="2"/>
        <v>#DIV/0!</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t="e">
        <f t="shared" si="4"/>
        <v>#DIV/0!</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3.581</v>
      </c>
      <c r="BG39" s="962">
        <f t="shared" si="2"/>
        <v>3.581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0.40804347508509492</v>
      </c>
    </row>
    <row r="40" spans="2:63" ht="15.95" customHeight="1">
      <c r="B40" s="285"/>
      <c r="Z40" s="286"/>
      <c r="AB40" s="285"/>
      <c r="AQ40" s="286"/>
      <c r="BA40" s="77" t="s">
        <v>310</v>
      </c>
      <c r="BB40" s="77" t="s">
        <v>190</v>
      </c>
      <c r="BC40" s="17" t="s">
        <v>311</v>
      </c>
      <c r="BD40" s="77" t="str">
        <f t="shared" si="1"/>
        <v>F：電気・ガス・熱供給・水道業(N=1)</v>
      </c>
      <c r="BE40" s="856">
        <f>VLOOKUP(BE$13&amp;"_"&amp;$AV$8,データシート2!$A:$SI,MATCH($AV$5&amp;"_"&amp;$BA40&amp;$AV$6,データシート2!$A$1:$SI$1,0),0)</f>
        <v>1</v>
      </c>
      <c r="BF40" s="962">
        <f>VLOOKUP(BF$13&amp;"_"&amp;$AW$8,データシート2!$A:$SI,MATCH($AW$5&amp;"_"&amp;$BA40&amp;$AW$6,データシート2!$A$1:$SI$1,0),0)</f>
        <v>3.5110000000000001</v>
      </c>
      <c r="BG40" s="962">
        <f t="shared" ref="BG40:BG51" si="21">BF40/BE40</f>
        <v>3.5110000000000001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0.35525620642151995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v>
      </c>
      <c r="BE43" s="856">
        <f>VLOOKUP(BE$13&amp;"_"&amp;$AV$8,データシート2!$A:$SI,MATCH($AV$5&amp;"_"&amp;$BA43&amp;$AV$6,データシート2!$A$1:$SI$1,0),0)</f>
        <v>2</v>
      </c>
      <c r="BF43" s="962">
        <f>VLOOKUP(BF$13&amp;"_"&amp;$AW$8,データシート2!$A:$SI,MATCH($AW$5&amp;"_"&amp;$BA43&amp;$AW$6,データシート2!$A$1:$SI$1,0),0)</f>
        <v>8.6349999999999998</v>
      </c>
      <c r="BG43" s="962">
        <f t="shared" si="21"/>
        <v>4.3174999999999999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1.0478763165625768</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K：不動産業，物品賃貸業(N=0)</v>
      </c>
      <c r="BE45" s="856">
        <f>VLOOKUP(BE$13&amp;"_"&amp;$AV$8,データシート2!$A:$SI,MATCH($AV$5&amp;"_"&amp;$BA45&amp;$AV$6,データシート2!$A$1:$SI$1,0),0)</f>
        <v>0</v>
      </c>
      <c r="BF45" s="962">
        <f>VLOOKUP(BF$13&amp;"_"&amp;$AW$8,データシート2!$A:$SI,MATCH($AW$5&amp;"_"&amp;$BA45&amp;$AW$6,データシート2!$A$1:$SI$1,0),0)</f>
        <v>0</v>
      </c>
      <c r="BG45" s="962" t="e">
        <f t="shared" si="21"/>
        <v>#DIV/0!</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t="e">
        <f t="shared" si="23"/>
        <v>#DIV/0!</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M：宿泊業，飲食サービス業(N=3)</v>
      </c>
      <c r="BE47" s="856">
        <f>VLOOKUP(BE$13&amp;"_"&amp;$AV$8,データシート2!$A:$SI,MATCH($AV$5&amp;"_"&amp;$BA47&amp;$AV$6,データシート2!$A$1:$SI$1,0),0)</f>
        <v>3</v>
      </c>
      <c r="BF47" s="962">
        <f>VLOOKUP(BF$13&amp;"_"&amp;$AW$8,データシート2!$A:$SI,MATCH($AW$5&amp;"_"&amp;$BA47&amp;$AW$6,データシート2!$A$1:$SI$1,0),0)</f>
        <v>13.406000000000001</v>
      </c>
      <c r="BG47" s="962">
        <f t="shared" si="21"/>
        <v>4.4686666666666666</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0.95228214565377378</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3.97</v>
      </c>
      <c r="BG48" s="962">
        <f t="shared" si="21"/>
        <v>3.97</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0.80007662154841386</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35.829000000000001</v>
      </c>
      <c r="BG49" s="962">
        <f t="shared" si="21"/>
        <v>11.943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1.3985219214841926</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P：医療，福祉(N=5)</v>
      </c>
      <c r="BE50" s="856">
        <f>VLOOKUP(BE$13&amp;"_"&amp;$AV$8,データシート2!$A:$SI,MATCH($AV$5&amp;"_"&amp;$BA50&amp;$AV$6,データシート2!$A$1:$SI$1,0),0)</f>
        <v>5</v>
      </c>
      <c r="BF50" s="962">
        <f>VLOOKUP(BF$13&amp;"_"&amp;$AW$8,データシート2!$A:$SI,MATCH($AW$5&amp;"_"&amp;$BA50&amp;$AW$6,データシート2!$A$1:$SI$1,0),0)</f>
        <v>29.856999999999999</v>
      </c>
      <c r="BG50" s="962">
        <f t="shared" si="21"/>
        <v>5.9714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1.0771427766342636</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R：ｻｰﾋﾞｽ業(他に分類されない)(N=5)</v>
      </c>
      <c r="BE52" s="856">
        <f>VLOOKUP(BE$13&amp;"_"&amp;$AV$8,データシート2!$A:$SI,MATCH($AV$5&amp;"_"&amp;$BA52&amp;$AV$6,データシート2!$A$1:$SI$1,0),0)</f>
        <v>5</v>
      </c>
      <c r="BF52" s="962">
        <f>VLOOKUP(BF$13&amp;"_"&amp;$AW$8,データシート2!$A:$SI,MATCH($AW$5&amp;"_"&amp;$BA52&amp;$AW$6,データシート2!$A$1:$SI$1,0),0)</f>
        <v>61.906999999999996</v>
      </c>
      <c r="BG52" s="962">
        <f t="shared" ref="BG52" si="25">BF52/BE52</f>
        <v>12.381399999999999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0.46426092655665457</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1.6619999999999999</v>
      </c>
      <c r="BG53" s="962">
        <f t="shared" ref="BG53:BG63" si="28">BF53/BE53</f>
        <v>1.6619999999999999</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0.3588813512128734</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2726.5600000000004</v>
      </c>
      <c r="G55" s="895">
        <f t="shared" ref="G55:P55" si="31">SUM(G56,G57,G60,G61,G62,G63,G64,G65,)</f>
        <v>2915.0319999999997</v>
      </c>
      <c r="H55" s="895">
        <f t="shared" si="31"/>
        <v>3506.5199999999995</v>
      </c>
      <c r="I55" s="895">
        <f t="shared" si="31"/>
        <v>3515.8199999999997</v>
      </c>
      <c r="J55" s="895">
        <f t="shared" si="31"/>
        <v>3407.4770000000003</v>
      </c>
      <c r="K55" s="895">
        <f t="shared" si="31"/>
        <v>3384.279</v>
      </c>
      <c r="L55" s="895">
        <f t="shared" si="31"/>
        <v>3166.65</v>
      </c>
      <c r="M55" s="895">
        <f t="shared" si="31"/>
        <v>3118.4829999999997</v>
      </c>
      <c r="N55" s="895">
        <f t="shared" si="31"/>
        <v>3050.1240000000003</v>
      </c>
      <c r="O55" s="895">
        <f t="shared" si="31"/>
        <v>2715.2290000000003</v>
      </c>
      <c r="P55" s="896">
        <f t="shared" si="31"/>
        <v>3116.8319999999999</v>
      </c>
      <c r="Z55" s="286"/>
      <c r="AB55" s="285"/>
      <c r="AQ55" s="286"/>
      <c r="BA55" s="77" t="s">
        <v>342</v>
      </c>
      <c r="BB55" s="77"/>
      <c r="BC55" s="77" t="s">
        <v>343</v>
      </c>
      <c r="BD55" s="77" t="str">
        <f t="shared" ref="BD55:BD57" si="32">BC55&amp;"(N="&amp;BE55&amp;")"</f>
        <v>発電所・変電所(N=3)</v>
      </c>
      <c r="BE55" s="856">
        <f>BE60+BE61</f>
        <v>3</v>
      </c>
      <c r="BF55" s="962">
        <f>BF60+BF61</f>
        <v>864.63800000000003</v>
      </c>
      <c r="BG55" s="962">
        <f t="shared" si="28"/>
        <v>288.21266666666668</v>
      </c>
      <c r="BH55" s="856">
        <f>BH60+BH61</f>
        <v>231</v>
      </c>
      <c r="BI55" s="856">
        <f>BI60+BI61</f>
        <v>22952.601999999999</v>
      </c>
      <c r="BJ55" s="856">
        <f t="shared" si="29"/>
        <v>99.361913419913421</v>
      </c>
      <c r="BK55" s="292">
        <f t="shared" si="30"/>
        <v>2.9006352308117398</v>
      </c>
    </row>
    <row r="56" spans="2:63" ht="15.95" customHeight="1" thickBot="1">
      <c r="B56" s="285"/>
      <c r="C56" s="625" t="str">
        <f>D56</f>
        <v>エネルギー起源CO2</v>
      </c>
      <c r="D56" s="425" t="s">
        <v>345</v>
      </c>
      <c r="E56" s="422"/>
      <c r="F56" s="890">
        <f>IFERROR(VLOOKUP(年度マスタ!$K$4&amp;"_"&amp;F$54,データシート1!$A:$CE,MATCH("bc_"&amp;$C56,データシート1!$A$1:$CE$1,0),0),0)</f>
        <v>2445.0300000000002</v>
      </c>
      <c r="G56" s="897">
        <f>IFERROR(VLOOKUP(年度マスタ!$K$4&amp;"_"&amp;G$54,データシート1!$A:$CE,MATCH("bc_"&amp;$C56,データシート1!$A$1:$CE$1,0),0),0)</f>
        <v>2676.7440000000001</v>
      </c>
      <c r="H56" s="897">
        <f>IFERROR(VLOOKUP(年度マスタ!$K$4&amp;"_"&amp;H$54,データシート1!$A:$CE,MATCH("bc_"&amp;$C56,データシート1!$A$1:$CE$1,0),0),0)</f>
        <v>3122.0039999999999</v>
      </c>
      <c r="I56" s="897">
        <f>IFERROR(VLOOKUP(年度マスタ!$K$4&amp;"_"&amp;I$54,データシート1!$A:$CE,MATCH("bc_"&amp;$C56,データシート1!$A$1:$CE$1,0),0),0)</f>
        <v>3157.0329999999999</v>
      </c>
      <c r="J56" s="897">
        <f>IFERROR(VLOOKUP(年度マスタ!$K$4&amp;"_"&amp;J$54,データシート1!$A:$CE,MATCH("bc_"&amp;$C56,データシート1!$A$1:$CE$1,0),0),0)</f>
        <v>3034.8679999999999</v>
      </c>
      <c r="K56" s="897">
        <f>IFERROR(VLOOKUP(年度マスタ!$K$4&amp;"_"&amp;K$54,データシート1!$A:$CE,MATCH("bc_"&amp;$C56,データシート1!$A$1:$CE$1,0),0),0)</f>
        <v>3042.7939999999999</v>
      </c>
      <c r="L56" s="897">
        <f>IFERROR(VLOOKUP(年度マスタ!$K$4&amp;"_"&amp;L$54,データシート1!$A:$CE,MATCH("bc_"&amp;$C56,データシート1!$A$1:$CE$1,0),0),0)</f>
        <v>2792.6350000000002</v>
      </c>
      <c r="M56" s="897">
        <f>IFERROR(VLOOKUP(年度マスタ!$K$4&amp;"_"&amp;M$54,データシート1!$A:$CE,MATCH("bc_"&amp;$C56,データシート1!$A$1:$CE$1,0),0),0)</f>
        <v>2758.587</v>
      </c>
      <c r="N56" s="897">
        <f>IFERROR(VLOOKUP(年度マスタ!$K$4&amp;"_"&amp;N$54,データシート1!$A:$CE,MATCH("bc_"&amp;$C56,データシート1!$A$1:$CE$1,0),0),0)</f>
        <v>2670.288</v>
      </c>
      <c r="O56" s="897">
        <f>IFERROR(VLOOKUP(年度マスタ!$K$4&amp;"_"&amp;O$54,データシート1!$A:$CE,MATCH("bc_"&amp;$C56,データシート1!$A$1:$CE$1,0),0),0)</f>
        <v>2366.567</v>
      </c>
      <c r="P56" s="898">
        <f>IFERROR(VLOOKUP(年度マスタ!$K$4&amp;"_"&amp;P$54,データシート1!$A:$CE,MATCH("bc_"&amp;$C56,データシート1!$A$1:$CE$1,0),0),0)</f>
        <v>2737.623</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107.458</v>
      </c>
      <c r="G57" s="897">
        <f t="shared" ref="G57:J57" si="33">SUM(G58:G59)</f>
        <v>102.477</v>
      </c>
      <c r="H57" s="897">
        <f t="shared" si="33"/>
        <v>173.995</v>
      </c>
      <c r="I57" s="897">
        <f t="shared" si="33"/>
        <v>155.76</v>
      </c>
      <c r="J57" s="897">
        <f t="shared" si="33"/>
        <v>162.38</v>
      </c>
      <c r="K57" s="897">
        <f t="shared" ref="K57:O57" si="34">SUM(K58:K59)</f>
        <v>141.983</v>
      </c>
      <c r="L57" s="897">
        <f t="shared" si="34"/>
        <v>169.167</v>
      </c>
      <c r="M57" s="897">
        <f t="shared" si="34"/>
        <v>153.345</v>
      </c>
      <c r="N57" s="897">
        <f t="shared" si="34"/>
        <v>180.322</v>
      </c>
      <c r="O57" s="897">
        <f t="shared" si="34"/>
        <v>185.791</v>
      </c>
      <c r="P57" s="898">
        <f>SUM(P58:P59)</f>
        <v>185.67200000000003</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64.906000000000006</v>
      </c>
      <c r="G58" s="899">
        <f>IFERROR(VLOOKUP(年度マスタ!$K$4&amp;"_"&amp;G$54,データシート1!$A:$CE,MATCH("bc_"&amp;$C58,データシート1!$A$1:$CE$1,0),0),0)</f>
        <v>37.997999999999998</v>
      </c>
      <c r="H58" s="899">
        <f>IFERROR(VLOOKUP(年度マスタ!$K$4&amp;"_"&amp;H$54,データシート1!$A:$CE,MATCH("bc_"&amp;$C58,データシート1!$A$1:$CE$1,0),0),0)</f>
        <v>86.677999999999997</v>
      </c>
      <c r="I58" s="899">
        <f>IFERROR(VLOOKUP(年度マスタ!$K$4&amp;"_"&amp;I$54,データシート1!$A:$CE,MATCH("bc_"&amp;$C58,データシート1!$A$1:$CE$1,0),0),0)</f>
        <v>75.135000000000005</v>
      </c>
      <c r="J58" s="899">
        <f>IFERROR(VLOOKUP(年度マスタ!$K$4&amp;"_"&amp;J$54,データシート1!$A:$CE,MATCH("bc_"&amp;$C58,データシート1!$A$1:$CE$1,0),0),0)</f>
        <v>79.646000000000001</v>
      </c>
      <c r="K58" s="899">
        <f>IFERROR(VLOOKUP(年度マスタ!$K$4&amp;"_"&amp;K$54,データシート1!$A:$CE,MATCH("bc_"&amp;$C58,データシート1!$A$1:$CE$1,0),0),0)</f>
        <v>84.131</v>
      </c>
      <c r="L58" s="899">
        <f>IFERROR(VLOOKUP(年度マスタ!$K$4&amp;"_"&amp;L$54,データシート1!$A:$CE,MATCH("bc_"&amp;$C58,データシート1!$A$1:$CE$1,0),0),0)</f>
        <v>83.728999999999999</v>
      </c>
      <c r="M58" s="899">
        <f>IFERROR(VLOOKUP(年度マスタ!$K$4&amp;"_"&amp;M$54,データシート1!$A:$CE,MATCH("bc_"&amp;$C58,データシート1!$A$1:$CE$1,0),0),0)</f>
        <v>86.567999999999998</v>
      </c>
      <c r="N58" s="899">
        <f>IFERROR(VLOOKUP(年度マスタ!$K$4&amp;"_"&amp;N$54,データシート1!$A:$CE,MATCH("bc_"&amp;$C58,データシート1!$A$1:$CE$1,0),0),0)</f>
        <v>88.203999999999994</v>
      </c>
      <c r="O58" s="899">
        <f>IFERROR(VLOOKUP(年度マスタ!$K$4&amp;"_"&amp;O$54,データシート1!$A:$CE,MATCH("bc_"&amp;$C58,データシート1!$A$1:$CE$1,0),0),0)</f>
        <v>93.397999999999996</v>
      </c>
      <c r="P58" s="900">
        <f>IFERROR(VLOOKUP(年度マスタ!$K$4&amp;"_"&amp;P$54,データシート1!$A:$CE,MATCH("bc_"&amp;$C58,データシート1!$A$1:$CE$1,0),0),0)</f>
        <v>88.677000000000007</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42.552</v>
      </c>
      <c r="G59" s="899">
        <f>IFERROR(VLOOKUP(年度マスタ!$K$4&amp;"_"&amp;G$54,データシート1!$A:$CE,MATCH("bc_"&amp;$C59,データシート1!$A$1:$CE$1,0),0),0)</f>
        <v>64.478999999999999</v>
      </c>
      <c r="H59" s="899">
        <f>IFERROR(VLOOKUP(年度マスタ!$K$4&amp;"_"&amp;H$54,データシート1!$A:$CE,MATCH("bc_"&amp;$C59,データシート1!$A$1:$CE$1,0),0),0)</f>
        <v>87.316999999999993</v>
      </c>
      <c r="I59" s="899">
        <f>IFERROR(VLOOKUP(年度マスタ!$K$4&amp;"_"&amp;I$54,データシート1!$A:$CE,MATCH("bc_"&amp;$C59,データシート1!$A$1:$CE$1,0),0),0)</f>
        <v>80.625</v>
      </c>
      <c r="J59" s="899">
        <f>IFERROR(VLOOKUP(年度マスタ!$K$4&amp;"_"&amp;J$54,データシート1!$A:$CE,MATCH("bc_"&amp;$C59,データシート1!$A$1:$CE$1,0),0),0)</f>
        <v>82.733999999999995</v>
      </c>
      <c r="K59" s="899">
        <f>IFERROR(VLOOKUP(年度マスタ!$K$4&amp;"_"&amp;K$54,データシート1!$A:$CE,MATCH("bc_"&amp;$C59,データシート1!$A$1:$CE$1,0),0),0)</f>
        <v>57.851999999999997</v>
      </c>
      <c r="L59" s="899">
        <f>IFERROR(VLOOKUP(年度マスタ!$K$4&amp;"_"&amp;L$54,データシート1!$A:$CE,MATCH("bc_"&amp;$C59,データシート1!$A$1:$CE$1,0),0),0)</f>
        <v>85.438000000000002</v>
      </c>
      <c r="M59" s="899">
        <f>IFERROR(VLOOKUP(年度マスタ!$K$4&amp;"_"&amp;M$54,データシート1!$A:$CE,MATCH("bc_"&amp;$C59,データシート1!$A$1:$CE$1,0),0),0)</f>
        <v>66.777000000000001</v>
      </c>
      <c r="N59" s="899">
        <f>IFERROR(VLOOKUP(年度マスタ!$K$4&amp;"_"&amp;N$54,データシート1!$A:$CE,MATCH("bc_"&amp;$C59,データシート1!$A$1:$CE$1,0),0),0)</f>
        <v>92.117999999999995</v>
      </c>
      <c r="O59" s="899">
        <f>IFERROR(VLOOKUP(年度マスタ!$K$4&amp;"_"&amp;O$54,データシート1!$A:$CE,MATCH("bc_"&amp;$C59,データシート1!$A$1:$CE$1,0),0),0)</f>
        <v>92.393000000000001</v>
      </c>
      <c r="P59" s="900">
        <f>IFERROR(VLOOKUP(年度マスタ!$K$4&amp;"_"&amp;P$54,データシート1!$A:$CE,MATCH("bc_"&amp;$C59,データシート1!$A$1:$CE$1,0),0),0)</f>
        <v>96.995000000000005</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3.327</v>
      </c>
      <c r="G60" s="897">
        <f>IFERROR(VLOOKUP(年度マスタ!$K$4&amp;"_"&amp;G$54,データシート1!$A:$CE,MATCH("bc_"&amp;$C60,データシート1!$A$1:$CE$1,0),0),0)</f>
        <v>0</v>
      </c>
      <c r="H60" s="897">
        <f>IFERROR(VLOOKUP(年度マスタ!$K$4&amp;"_"&amp;H$54,データシート1!$A:$CE,MATCH("bc_"&amp;$C60,データシート1!$A$1:$CE$1,0),0),0)</f>
        <v>3.4940000000000002</v>
      </c>
      <c r="I60" s="897">
        <f>IFERROR(VLOOKUP(年度マスタ!$K$4&amp;"_"&amp;I$54,データシート1!$A:$CE,MATCH("bc_"&amp;$C60,データシート1!$A$1:$CE$1,0),0),0)</f>
        <v>3.4849999999999999</v>
      </c>
      <c r="J60" s="897">
        <f>IFERROR(VLOOKUP(年度マスタ!$K$4&amp;"_"&amp;J$54,データシート1!$A:$CE,MATCH("bc_"&amp;$C60,データシート1!$A$1:$CE$1,0),0),0)</f>
        <v>4.5670000000000002</v>
      </c>
      <c r="K60" s="897">
        <f>IFERROR(VLOOKUP(年度マスタ!$K$4&amp;"_"&amp;K$54,データシート1!$A:$CE,MATCH("bc_"&amp;$C60,データシート1!$A$1:$CE$1,0),0),0)</f>
        <v>4.1760000000000002</v>
      </c>
      <c r="L60" s="897">
        <f>IFERROR(VLOOKUP(年度マスタ!$K$4&amp;"_"&amp;L$54,データシート1!$A:$CE,MATCH("bc_"&amp;$C60,データシート1!$A$1:$CE$1,0),0),0)</f>
        <v>4.5149999999999997</v>
      </c>
      <c r="M60" s="897">
        <f>IFERROR(VLOOKUP(年度マスタ!$K$4&amp;"_"&amp;M$54,データシート1!$A:$CE,MATCH("bc_"&amp;$C60,データシート1!$A$1:$CE$1,0),0),0)</f>
        <v>4.5529999999999999</v>
      </c>
      <c r="N60" s="897">
        <f>IFERROR(VLOOKUP(年度マスタ!$K$4&amp;"_"&amp;N$54,データシート1!$A:$CE,MATCH("bc_"&amp;$C60,データシート1!$A$1:$CE$1,0),0),0)</f>
        <v>4.3040000000000003</v>
      </c>
      <c r="O60" s="897">
        <f>IFERROR(VLOOKUP(年度マスタ!$K$4&amp;"_"&amp;O$54,データシート1!$A:$CE,MATCH("bc_"&amp;$C60,データシート1!$A$1:$CE$1,0),0),0)</f>
        <v>3.9159999999999999</v>
      </c>
      <c r="P60" s="898">
        <f>IFERROR(VLOOKUP(年度マスタ!$K$4&amp;"_"&amp;P$54,データシート1!$A:$CE,MATCH("bc_"&amp;$C60,データシート1!$A$1:$CE$1,0),0),0)</f>
        <v>3.66</v>
      </c>
      <c r="Z60" s="286"/>
      <c r="AB60" s="285"/>
      <c r="AD60" s="307"/>
      <c r="AQ60" s="286"/>
      <c r="BA60" s="306">
        <v>3311</v>
      </c>
      <c r="BB60" s="306"/>
      <c r="BC60" s="306"/>
      <c r="BD60" s="306" t="s">
        <v>356</v>
      </c>
      <c r="BE60" s="857">
        <f>VLOOKUP(BE$13&amp;"_"&amp;$AV$8,データシート2!$A:$SI,MATCH($AV$5&amp;"_"&amp;$BA60,データシート2!$A$1:$SI$1,0),0)</f>
        <v>3</v>
      </c>
      <c r="BF60" s="963">
        <f>VLOOKUP(BF$13&amp;"_"&amp;$AW$8,データシート2!$A:$SI,MATCH($AW$5&amp;"_"&amp;$BA60,データシート2!$A$1:$SI$1,0),0)</f>
        <v>864.63800000000003</v>
      </c>
      <c r="BG60" s="963">
        <f t="shared" si="28"/>
        <v>288.21266666666668</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2.8655017294398992</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145.946</v>
      </c>
      <c r="G61" s="897">
        <f>IFERROR(VLOOKUP(年度マスタ!$K$4&amp;"_"&amp;G$54,データシート1!$A:$CE,MATCH("bc_"&amp;$C61,データシート1!$A$1:$CE$1,0),0),0)</f>
        <v>115.075</v>
      </c>
      <c r="H61" s="897">
        <f>IFERROR(VLOOKUP(年度マスタ!$K$4&amp;"_"&amp;H$54,データシート1!$A:$CE,MATCH("bc_"&amp;$C61,データシート1!$A$1:$CE$1,0),0),0)</f>
        <v>187.93199999999999</v>
      </c>
      <c r="I61" s="897">
        <f>IFERROR(VLOOKUP(年度マスタ!$K$4&amp;"_"&amp;I$54,データシート1!$A:$CE,MATCH("bc_"&amp;$C61,データシート1!$A$1:$CE$1,0),0),0)</f>
        <v>179.625</v>
      </c>
      <c r="J61" s="897">
        <f>IFERROR(VLOOKUP(年度マスタ!$K$4&amp;"_"&amp;J$54,データシート1!$A:$CE,MATCH("bc_"&amp;$C61,データシート1!$A$1:$CE$1,0),0),0)</f>
        <v>179.13900000000001</v>
      </c>
      <c r="K61" s="897">
        <f>IFERROR(VLOOKUP(年度マスタ!$K$4&amp;"_"&amp;K$54,データシート1!$A:$CE,MATCH("bc_"&amp;$C61,データシート1!$A$1:$CE$1,0),0),0)</f>
        <v>178.523</v>
      </c>
      <c r="L61" s="897">
        <f>IFERROR(VLOOKUP(年度マスタ!$K$4&amp;"_"&amp;L$54,データシート1!$A:$CE,MATCH("bc_"&amp;$C61,データシート1!$A$1:$CE$1,0),0),0)</f>
        <v>177.447</v>
      </c>
      <c r="M61" s="897">
        <f>IFERROR(VLOOKUP(年度マスタ!$K$4&amp;"_"&amp;M$54,データシート1!$A:$CE,MATCH("bc_"&amp;$C61,データシート1!$A$1:$CE$1,0),0),0)</f>
        <v>175.54400000000001</v>
      </c>
      <c r="N61" s="897">
        <f>IFERROR(VLOOKUP(年度マスタ!$K$4&amp;"_"&amp;N$54,データシート1!$A:$CE,MATCH("bc_"&amp;$C61,データシート1!$A$1:$CE$1,0),0),0)</f>
        <v>172.20699999999999</v>
      </c>
      <c r="O61" s="897">
        <f>IFERROR(VLOOKUP(年度マスタ!$K$4&amp;"_"&amp;O$54,データシート1!$A:$CE,MATCH("bc_"&amp;$C61,データシート1!$A$1:$CE$1,0),0),0)</f>
        <v>144.49700000000001</v>
      </c>
      <c r="P61" s="898">
        <f>IFERROR(VLOOKUP(年度マスタ!$K$4&amp;"_"&amp;P$54,データシート1!$A:$CE,MATCH("bc_"&amp;$C61,データシート1!$A$1:$CE$1,0),0),0)</f>
        <v>167.73</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24.798999999999999</v>
      </c>
      <c r="G63" s="897">
        <f>IFERROR(VLOOKUP(年度マスタ!$K$4&amp;"_"&amp;G$54,データシート1!$A:$CE,MATCH("bc_"&amp;$C63,データシート1!$A$1:$CE$1,0),0),0)</f>
        <v>20.736000000000001</v>
      </c>
      <c r="H63" s="897">
        <f>IFERROR(VLOOKUP(年度マスタ!$K$4&amp;"_"&amp;H$54,データシート1!$A:$CE,MATCH("bc_"&amp;$C63,データシート1!$A$1:$CE$1,0),0),0)</f>
        <v>19.094999999999999</v>
      </c>
      <c r="I63" s="897">
        <f>IFERROR(VLOOKUP(年度マスタ!$K$4&amp;"_"&amp;I$54,データシート1!$A:$CE,MATCH("bc_"&amp;$C63,データシート1!$A$1:$CE$1,0),0),0)</f>
        <v>19.917000000000002</v>
      </c>
      <c r="J63" s="897">
        <f>IFERROR(VLOOKUP(年度マスタ!$K$4&amp;"_"&amp;J$54,データシート1!$A:$CE,MATCH("bc_"&amp;$C63,データシート1!$A$1:$CE$1,0),0),0)</f>
        <v>26.523</v>
      </c>
      <c r="K63" s="897">
        <f>IFERROR(VLOOKUP(年度マスタ!$K$4&amp;"_"&amp;K$54,データシート1!$A:$CE,MATCH("bc_"&amp;$C63,データシート1!$A$1:$CE$1,0),0),0)</f>
        <v>16.803000000000001</v>
      </c>
      <c r="L63" s="897">
        <f>IFERROR(VLOOKUP(年度マスタ!$K$4&amp;"_"&amp;L$54,データシート1!$A:$CE,MATCH("bc_"&amp;$C63,データシート1!$A$1:$CE$1,0),0),0)</f>
        <v>22.885999999999999</v>
      </c>
      <c r="M63" s="897">
        <f>IFERROR(VLOOKUP(年度マスタ!$K$4&amp;"_"&amp;M$54,データシート1!$A:$CE,MATCH("bc_"&amp;$C63,データシート1!$A$1:$CE$1,0),0),0)</f>
        <v>26.454000000000001</v>
      </c>
      <c r="N63" s="897">
        <f>IFERROR(VLOOKUP(年度マスタ!$K$4&amp;"_"&amp;N$54,データシート1!$A:$CE,MATCH("bc_"&amp;$C63,データシート1!$A$1:$CE$1,0),0),0)</f>
        <v>23.003</v>
      </c>
      <c r="O63" s="897">
        <f>IFERROR(VLOOKUP(年度マスタ!$K$4&amp;"_"&amp;O$54,データシート1!$A:$CE,MATCH("bc_"&amp;$C63,データシート1!$A$1:$CE$1,0),0),0)</f>
        <v>14.458</v>
      </c>
      <c r="P63" s="898">
        <f>IFERROR(VLOOKUP(年度マスタ!$K$4&amp;"_"&amp;P$54,データシート1!$A:$CE,MATCH("bc_"&amp;$C63,データシート1!$A$1:$CE$1,0),0),0)</f>
        <v>22.146999999999998</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徳島県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65368.133000000002</v>
      </c>
      <c r="K6" s="631">
        <f>VLOOKUP(年度マスタ!$K$4&amp;"_"&amp;K$5,データシート1!$A:$BT,MATCH("cb_"&amp;$G6,データシート1!$A$1:$BT$1,0),0)</f>
        <v>70625.674000000014</v>
      </c>
      <c r="L6" s="631">
        <f>VLOOKUP(年度マスタ!$K$4&amp;"_"&amp;L$5,データシート1!$A:$BT,MATCH("cb_"&amp;$G6,データシート1!$A$1:$BT$1,0),0)</f>
        <v>75287.880999999994</v>
      </c>
      <c r="M6" s="631">
        <f>VLOOKUP(年度マスタ!$K$4&amp;"_"&amp;M$5,データシート1!$A:$BT,MATCH("cb_"&amp;$G6,データシート1!$A$1:$BT$1,0),0)</f>
        <v>81625.281000000221</v>
      </c>
      <c r="N6" s="631">
        <f>VLOOKUP(年度マスタ!$K$4&amp;"_"&amp;N$5,データシート1!$A:$BT,MATCH("cb_"&amp;$G6,データシート1!$A$1:$BT$1,0),0)</f>
        <v>88378.704999999987</v>
      </c>
      <c r="O6" s="631">
        <f>VLOOKUP(年度マスタ!$K$4&amp;"_"&amp;O$5,データシート1!$A:$BT,MATCH("cb_"&amp;$G6,データシート1!$A$1:$BT$1,0),0)</f>
        <v>95337.205999999947</v>
      </c>
      <c r="P6" s="631">
        <f>VLOOKUP(年度マスタ!$K$4&amp;"_"&amp;P$5,データシート1!$A:$BT,MATCH("cb_"&amp;$G6,データシート1!$A$1:$BT$1,0),0)</f>
        <v>102270.9020000012</v>
      </c>
      <c r="Q6" s="631">
        <f>VLOOKUP(年度マスタ!$K$4&amp;"_"&amp;Q$5,データシート1!$A:$BT,MATCH("cb_"&amp;$G6,データシート1!$A$1:$BT$1,0),0)</f>
        <v>113378.86700000105</v>
      </c>
      <c r="R6" s="645">
        <f>VLOOKUP(年度マスタ!$K$4&amp;"_"&amp;R$5,データシート1!$A:$BT,MATCH("cb_"&amp;$G6,データシート1!$A$1:$BT$1,0),0)</f>
        <v>122902.54799999947</v>
      </c>
      <c r="S6" s="580"/>
      <c r="T6" s="200"/>
      <c r="U6" s="593"/>
      <c r="V6" s="205"/>
      <c r="W6" s="205"/>
      <c r="X6" s="205"/>
      <c r="Y6" s="206" t="s">
        <v>373</v>
      </c>
      <c r="Z6" s="675" t="s">
        <v>374</v>
      </c>
      <c r="AA6" s="675"/>
      <c r="AB6" s="675"/>
      <c r="AC6" s="676">
        <f>SUM(AC7:AC8)</f>
        <v>8033990</v>
      </c>
      <c r="AD6" s="676">
        <f>SUM(AD7:AD8)</f>
        <v>11069873.302000001</v>
      </c>
      <c r="AE6" s="677">
        <f>$AD6*3600/100000000</f>
        <v>398.51543887200006</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349321.42899999983</v>
      </c>
      <c r="K7" s="629">
        <f>VLOOKUP(年度マスタ!$K$4&amp;"_"&amp;K$5,データシート1!$A:$BT,MATCH("cb_"&amp;$G7,データシート1!$A$1:$BT$1,0),0)</f>
        <v>419086.82899999991</v>
      </c>
      <c r="L7" s="629">
        <f>VLOOKUP(年度マスタ!$K$4&amp;"_"&amp;L$5,データシート1!$A:$BT,MATCH("cb_"&amp;$G7,データシート1!$A$1:$BT$1,0),0)</f>
        <v>470365.02899999992</v>
      </c>
      <c r="M7" s="629">
        <f>VLOOKUP(年度マスタ!$K$4&amp;"_"&amp;M$5,データシート1!$A:$BT,MATCH("cb_"&amp;$G7,データシート1!$A$1:$BT$1,0),0)</f>
        <v>521893.72899999999</v>
      </c>
      <c r="N7" s="629">
        <f>VLOOKUP(年度マスタ!$K$4&amp;"_"&amp;N$5,データシート1!$A:$BT,MATCH("cb_"&amp;$G7,データシート1!$A$1:$BT$1,0),0)</f>
        <v>585626.72899999993</v>
      </c>
      <c r="O7" s="629">
        <f>VLOOKUP(年度マスタ!$K$4&amp;"_"&amp;O$5,データシート1!$A:$BT,MATCH("cb_"&amp;$G7,データシート1!$A$1:$BT$1,0),0)</f>
        <v>645407.22899999958</v>
      </c>
      <c r="P7" s="629">
        <f>VLOOKUP(年度マスタ!$K$4&amp;"_"&amp;P$5,データシート1!$A:$BT,MATCH("cb_"&amp;$G7,データシート1!$A$1:$BT$1,0),0)</f>
        <v>688075.42899999709</v>
      </c>
      <c r="Q7" s="629">
        <f>VLOOKUP(年度マスタ!$K$4&amp;"_"&amp;Q$5,データシート1!$A:$BT,MATCH("cb_"&amp;$G7,データシート1!$A$1:$BT$1,0),0)</f>
        <v>712716.56899999699</v>
      </c>
      <c r="R7" s="646">
        <f>VLOOKUP(年度マスタ!$K$4&amp;"_"&amp;R$5,データシート1!$A:$BT,MATCH("cb_"&amp;$G7,データシート1!$A$1:$BT$1,0),0)</f>
        <v>720198.36899999692</v>
      </c>
      <c r="S7" s="580"/>
      <c r="T7" s="200"/>
      <c r="U7" s="593"/>
      <c r="V7" s="205"/>
      <c r="W7" s="205"/>
      <c r="X7" s="205"/>
      <c r="Y7" s="206" t="s">
        <v>376</v>
      </c>
      <c r="Z7" s="222" t="s">
        <v>377</v>
      </c>
      <c r="AA7" s="222"/>
      <c r="AB7" s="222"/>
      <c r="AC7" s="1082">
        <f>VLOOKUP(年度マスタ!$K$4&amp;"_"&amp;年度マスタ!$K$9,データシート3!A:AB,MATCH("ea_"&amp;$Y7&amp;"_設備",データシート3!$A$1:$AB$1,0),0)</f>
        <v>3943345</v>
      </c>
      <c r="AD7" s="1082">
        <f>VLOOKUP(年度マスタ!$K$4&amp;"_"&amp;年度マスタ!$K$9,データシート3!A:AB,MATCH("ea_"&amp;$Y7&amp;"_年間発電",データシート3!$A$1:$AB$1,0),0)/10^3</f>
        <v>5425701.3680000007</v>
      </c>
      <c r="AE7" s="566">
        <f t="shared" ref="AE7:AE16" si="0">$AD7*3600/100000000</f>
        <v>195.32524924800003</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19500.5</v>
      </c>
      <c r="K8" s="629">
        <f>VLOOKUP(年度マスタ!$K$4&amp;"_"&amp;K$5,データシート1!$A:$BT,MATCH("cb_"&amp;$G8,データシート1!$A$1:$BT$1,0),0)</f>
        <v>19520.099999999999</v>
      </c>
      <c r="L8" s="629">
        <f>VLOOKUP(年度マスタ!$K$4&amp;"_"&amp;L$5,データシート1!$A:$BT,MATCH("cb_"&amp;$G8,データシート1!$A$1:$BT$1,0),0)</f>
        <v>19520.099999999999</v>
      </c>
      <c r="M8" s="629">
        <f>VLOOKUP(年度マスタ!$K$4&amp;"_"&amp;M$5,データシート1!$A:$BT,MATCH("cb_"&amp;$G8,データシート1!$A$1:$BT$1,0),0)</f>
        <v>19520</v>
      </c>
      <c r="N8" s="629">
        <f>VLOOKUP(年度マスタ!$K$4&amp;"_"&amp;N$5,データシート1!$A:$BT,MATCH("cb_"&amp;$G8,データシート1!$A$1:$BT$1,0),0)</f>
        <v>19520.099999999999</v>
      </c>
      <c r="O8" s="629">
        <f>VLOOKUP(年度マスタ!$K$4&amp;"_"&amp;O$5,データシート1!$A:$BT,MATCH("cb_"&amp;$G8,データシート1!$A$1:$BT$1,0),0)</f>
        <v>19520.099999999999</v>
      </c>
      <c r="P8" s="629">
        <f>VLOOKUP(年度マスタ!$K$4&amp;"_"&amp;P$5,データシート1!$A:$BT,MATCH("cb_"&amp;$G8,データシート1!$A$1:$BT$1,0),0)</f>
        <v>19520.099999999999</v>
      </c>
      <c r="Q8" s="629">
        <f>VLOOKUP(年度マスタ!$K$4&amp;"_"&amp;Q$5,データシート1!$A:$BT,MATCH("cb_"&amp;$G8,データシート1!$A$1:$BT$1,0),0)</f>
        <v>54020.1</v>
      </c>
      <c r="R8" s="646">
        <f>VLOOKUP(年度マスタ!$K$4&amp;"_"&amp;R$5,データシート1!$A:$BT,MATCH("cb_"&amp;$G8,データシート1!$A$1:$BT$1,0),0)</f>
        <v>54020.1</v>
      </c>
      <c r="S8" s="580"/>
      <c r="T8" s="200"/>
      <c r="U8" s="593"/>
      <c r="V8" s="205"/>
      <c r="W8" s="205"/>
      <c r="X8" s="205"/>
      <c r="Y8" s="206" t="s">
        <v>379</v>
      </c>
      <c r="Z8" s="196" t="s">
        <v>380</v>
      </c>
      <c r="AA8" s="196"/>
      <c r="AB8" s="196"/>
      <c r="AC8" s="1082">
        <f>VLOOKUP(年度マスタ!$K$4&amp;"_"&amp;年度マスタ!$K$9,データシート3!A:AB,MATCH("ea_"&amp;$Y8&amp;"_設備",データシート3!$A$1:$AB$1,0),0)</f>
        <v>4090644.9999999995</v>
      </c>
      <c r="AD8" s="1082">
        <f>VLOOKUP(年度マスタ!$K$4&amp;"_"&amp;年度マスタ!$K$9,データシート3!A:AB,MATCH("ea_"&amp;$Y8&amp;"_年間発電",データシート3!$A$1:$AB$1,0),0)/10^3</f>
        <v>5644171.9340000004</v>
      </c>
      <c r="AE8" s="566">
        <f t="shared" si="0"/>
        <v>203.19018962400003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256</v>
      </c>
      <c r="K9" s="629">
        <f>VLOOKUP(年度マスタ!$K$4&amp;"_"&amp;K$5,データシート1!$A:$BT,MATCH("cb_"&amp;$G9,データシート1!$A$1:$BT$1,0),0)</f>
        <v>256</v>
      </c>
      <c r="L9" s="629">
        <f>VLOOKUP(年度マスタ!$K$4&amp;"_"&amp;L$5,データシート1!$A:$BT,MATCH("cb_"&amp;$G9,データシート1!$A$1:$BT$1,0),0)</f>
        <v>256</v>
      </c>
      <c r="M9" s="629">
        <f>VLOOKUP(年度マスタ!$K$4&amp;"_"&amp;M$5,データシート1!$A:$BT,MATCH("cb_"&amp;$G9,データシート1!$A$1:$BT$1,0),0)</f>
        <v>256</v>
      </c>
      <c r="N9" s="629">
        <f>VLOOKUP(年度マスタ!$K$4&amp;"_"&amp;N$5,データシート1!$A:$BT,MATCH("cb_"&amp;$G9,データシート1!$A$1:$BT$1,0),0)</f>
        <v>262.2</v>
      </c>
      <c r="O9" s="629">
        <f>VLOOKUP(年度マスタ!$K$4&amp;"_"&amp;O$5,データシート1!$A:$BT,MATCH("cb_"&amp;$G9,データシート1!$A$1:$BT$1,0),0)</f>
        <v>412.2</v>
      </c>
      <c r="P9" s="629">
        <f>VLOOKUP(年度マスタ!$K$4&amp;"_"&amp;P$5,データシート1!$A:$BT,MATCH("cb_"&amp;$G9,データシート1!$A$1:$BT$1,0),0)</f>
        <v>412.2</v>
      </c>
      <c r="Q9" s="629">
        <f>VLOOKUP(年度マスタ!$K$4&amp;"_"&amp;Q$5,データシート1!$A:$BT,MATCH("cb_"&amp;$G9,データシート1!$A$1:$BT$1,0),0)</f>
        <v>461.3</v>
      </c>
      <c r="R9" s="646">
        <f>VLOOKUP(年度マスタ!$K$4&amp;"_"&amp;R$5,データシート1!$A:$BT,MATCH("cb_"&amp;$G9,データシート1!$A$1:$BT$1,0),0)</f>
        <v>461.3</v>
      </c>
      <c r="S9" s="580"/>
      <c r="T9" s="200"/>
      <c r="U9" s="593"/>
      <c r="V9" s="205"/>
      <c r="W9" s="205"/>
      <c r="X9" s="205"/>
      <c r="Y9" s="206" t="s">
        <v>382</v>
      </c>
      <c r="Z9" s="218" t="s">
        <v>378</v>
      </c>
      <c r="AA9" s="218"/>
      <c r="AB9" s="218"/>
      <c r="AC9" s="678">
        <f>VLOOKUP(年度マスタ!$K$4&amp;"_"&amp;年度マスタ!$K$9,データシート3!A:AB,MATCH("ea_"&amp;$Y9&amp;"_設備",データシート3!$A$1:$AB$1,0),0)</f>
        <v>1541200</v>
      </c>
      <c r="AD9" s="678">
        <f>VLOOKUP(年度マスタ!$K$4&amp;"_"&amp;年度マスタ!$K$9,データシート3!A:AB,MATCH("ea_"&amp;$Y9&amp;"_年間発電",データシート3!$A$1:$AB$1,0),0)/10^3</f>
        <v>3884373.4919999996</v>
      </c>
      <c r="AE9" s="679">
        <f t="shared" si="0"/>
        <v>139.83744571199998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86186.999999999985</v>
      </c>
      <c r="AD10" s="678">
        <f>SUM(AD11:AD12)</f>
        <v>488368.435</v>
      </c>
      <c r="AE10" s="679">
        <f t="shared" si="0"/>
        <v>17.581263660000001</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710</v>
      </c>
      <c r="K11" s="666">
        <f>VLOOKUP(年度マスタ!$K$4&amp;"_"&amp;K$5,データシート1!$A:$BT,MATCH("cb_"&amp;$G11,データシート1!$A$1:$BT$1,0),0)</f>
        <v>6930</v>
      </c>
      <c r="L11" s="666">
        <f>VLOOKUP(年度マスタ!$K$4&amp;"_"&amp;L$5,データシート1!$A:$BT,MATCH("cb_"&amp;$G11,データシート1!$A$1:$BT$1,0),0)</f>
        <v>6930</v>
      </c>
      <c r="M11" s="666">
        <f>VLOOKUP(年度マスタ!$K$4&amp;"_"&amp;M$5,データシート1!$A:$BT,MATCH("cb_"&amp;$G11,データシート1!$A$1:$BT$1,0),0)</f>
        <v>7180</v>
      </c>
      <c r="N11" s="666">
        <f>VLOOKUP(年度マスタ!$K$4&amp;"_"&amp;N$5,データシート1!$A:$BT,MATCH("cb_"&amp;$G11,データシート1!$A$1:$BT$1,0),0)</f>
        <v>7607.01</v>
      </c>
      <c r="O11" s="666">
        <f>VLOOKUP(年度マスタ!$K$4&amp;"_"&amp;O$5,データシート1!$A:$BT,MATCH("cb_"&amp;$G11,データシート1!$A$1:$BT$1,0),0)</f>
        <v>8027.0110000000004</v>
      </c>
      <c r="P11" s="666">
        <f>VLOOKUP(年度マスタ!$K$4&amp;"_"&amp;P$5,データシート1!$A:$BT,MATCH("cb_"&amp;$G11,データシート1!$A$1:$BT$1,0),0)</f>
        <v>8027.0110000000004</v>
      </c>
      <c r="Q11" s="666">
        <f>VLOOKUP(年度マスタ!$K$4&amp;"_"&amp;Q$5,データシート1!$A:$BT,MATCH("cb_"&amp;$G11,データシート1!$A$1:$BT$1,0),0)</f>
        <v>82827.010999999999</v>
      </c>
      <c r="R11" s="667">
        <f>VLOOKUP(年度マスタ!$K$4&amp;"_"&amp;R$5,データシート1!$A:$BT,MATCH("cb_"&amp;$G11,データシート1!$A$1:$BT$1,0),0)</f>
        <v>157777.011</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85637.999999999985</v>
      </c>
      <c r="AD11" s="1082">
        <f>VLOOKUP(年度マスタ!$K$4&amp;"_"&amp;年度マスタ!$K$9,データシート3!A:AB,MATCH("ea_"&amp;$Y11&amp;"_年間発電",データシート3!$A$1:$AB$1,0),0)/10^3</f>
        <v>484674.87</v>
      </c>
      <c r="AE11" s="566">
        <f t="shared" si="0"/>
        <v>17.44829532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435156.0619999998</v>
      </c>
      <c r="K12" s="663">
        <f t="shared" ref="K12:Q12" si="1">SUM(K6:K11)</f>
        <v>516418.60299999989</v>
      </c>
      <c r="L12" s="663">
        <f t="shared" si="1"/>
        <v>572359.00999999989</v>
      </c>
      <c r="M12" s="663">
        <f t="shared" si="1"/>
        <v>630475.01000000024</v>
      </c>
      <c r="N12" s="663">
        <f t="shared" si="1"/>
        <v>701394.74399999983</v>
      </c>
      <c r="O12" s="663">
        <f t="shared" si="1"/>
        <v>768703.74599999958</v>
      </c>
      <c r="P12" s="663">
        <f t="shared" si="1"/>
        <v>818305.64199999825</v>
      </c>
      <c r="Q12" s="663">
        <f t="shared" si="1"/>
        <v>963403.84699999797</v>
      </c>
      <c r="R12" s="664">
        <f t="shared" ref="R12" si="2">SUM(R6:R11)</f>
        <v>1055359.3279999965</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549</v>
      </c>
      <c r="AD12" s="1082">
        <f>VLOOKUP(年度マスタ!$K$4&amp;"_"&amp;年度マスタ!$K$9,データシート3!A:AB,MATCH("ea_"&amp;$Y12&amp;"_年間発電",データシート3!$A$1:$AB$1,0),0)/10^3</f>
        <v>3693.5650000000001</v>
      </c>
      <c r="AE12" s="566">
        <f t="shared" si="0"/>
        <v>0.13296833999999999</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75.52983381</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393.75395349000007</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78449.60377596</v>
      </c>
      <c r="K19" s="627">
        <f>K6*別紙!$C5/100*別紙!$E5/10^3</f>
        <v>84759.283880880015</v>
      </c>
      <c r="L19" s="627">
        <f>L6*別紙!$C5/100*別紙!$E5/10^3</f>
        <v>90354.491745720006</v>
      </c>
      <c r="M19" s="627">
        <f>M6*別紙!$C5/100*別紙!$E5/10^3</f>
        <v>97960.132233720258</v>
      </c>
      <c r="N19" s="627">
        <f>N6*別紙!$C5/100*別紙!$E5/10^3</f>
        <v>106065.05144459999</v>
      </c>
      <c r="O19" s="627">
        <f>O6*別紙!$C5/100*別紙!$E5/10^3</f>
        <v>114416.08766471993</v>
      </c>
      <c r="P19" s="627">
        <f>P6*別紙!$C5/100*別紙!$E5/10^3</f>
        <v>122737.35490824144</v>
      </c>
      <c r="Q19" s="627">
        <f>Q6*別紙!$C5/100*別紙!$E5/10^3</f>
        <v>136068.24586404124</v>
      </c>
      <c r="R19" s="651">
        <f>R6*別紙!$C5/100*別紙!$E5/10^3</f>
        <v>147497.80590575933</v>
      </c>
      <c r="S19" s="584"/>
      <c r="T19" s="201"/>
      <c r="U19" s="600"/>
      <c r="W19" s="211"/>
      <c r="X19" s="211"/>
      <c r="Y19" s="183"/>
      <c r="Z19" s="640" t="s">
        <v>390</v>
      </c>
      <c r="AA19" s="683"/>
      <c r="AB19" s="684"/>
      <c r="AC19" s="685">
        <f>SUM($AC$6,$AC$9,$AC$10,$AC$13)</f>
        <v>9661377</v>
      </c>
      <c r="AD19" s="685">
        <f>SUM($AD$6,$AD$9,$AD$10,$AD$13)</f>
        <v>15442615.229</v>
      </c>
      <c r="AE19" s="686">
        <f>SUM($AE$6,$AE$9,$AE$10,$AE$13,$AE$17,$AE$18)</f>
        <v>1025.2179355440003</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462068.41342403973</v>
      </c>
      <c r="K20" s="629">
        <f>K7*別紙!$C6/100*別紙!$E6/10^3</f>
        <v>554351.29392803984</v>
      </c>
      <c r="L20" s="629">
        <f>L7*別紙!$C6/100*別紙!$E6/10^3</f>
        <v>622180.04576003982</v>
      </c>
      <c r="M20" s="629">
        <f>M7*別紙!$C6/100*別紙!$E6/10^3</f>
        <v>690340.14897203993</v>
      </c>
      <c r="N20" s="629">
        <f>N7*別紙!$C6/100*別紙!$E6/10^3</f>
        <v>774643.61205203983</v>
      </c>
      <c r="O20" s="629">
        <f>O7*別紙!$C6/100*別紙!$E6/10^3</f>
        <v>853718.86623203952</v>
      </c>
      <c r="P20" s="629">
        <f>P7*別紙!$C6/100*別紙!$E6/10^3</f>
        <v>910158.65446403611</v>
      </c>
      <c r="Q20" s="629">
        <f>Q7*別紙!$C6/100*別紙!$E6/10^3</f>
        <v>942752.96881043585</v>
      </c>
      <c r="R20" s="646">
        <f>R7*別紙!$C6/100*別紙!$E6/10^3</f>
        <v>952649.59457843588</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42364.446239999997</v>
      </c>
      <c r="K21" s="629">
        <f>K8*別紙!$C7/100*別紙!$E7/10^3</f>
        <v>42407.026848000001</v>
      </c>
      <c r="L21" s="629">
        <f>L8*別紙!$C7/100*別紙!$E7/10^3</f>
        <v>42407.026848000001</v>
      </c>
      <c r="M21" s="629">
        <f>M8*別紙!$C7/100*別紙!$E7/10^3</f>
        <v>42406.809600000001</v>
      </c>
      <c r="N21" s="629">
        <f>N8*別紙!$C7/100*別紙!$E7/10^3</f>
        <v>42407.026848000001</v>
      </c>
      <c r="O21" s="629">
        <f>O8*別紙!$C7/100*別紙!$E7/10^3</f>
        <v>42407.026848000001</v>
      </c>
      <c r="P21" s="629">
        <f>P8*別紙!$C7/100*別紙!$E7/10^3</f>
        <v>42407.026848000001</v>
      </c>
      <c r="Q21" s="629">
        <f>Q8*別紙!$C7/100*別紙!$E7/10^3</f>
        <v>117357.58684800001</v>
      </c>
      <c r="R21" s="646">
        <f>R8*別紙!$C7/100*別紙!$E7/10^3</f>
        <v>117357.58684800001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1345.5360000000001</v>
      </c>
      <c r="K22" s="629">
        <f>K9*別紙!$C8/100*別紙!$E8/10^3</f>
        <v>1345.5360000000001</v>
      </c>
      <c r="L22" s="629">
        <f>L9*別紙!$C8/100*別紙!$E8/10^3</f>
        <v>1345.5360000000001</v>
      </c>
      <c r="M22" s="629">
        <f>M9*別紙!$C8/100*別紙!$E8/10^3</f>
        <v>1345.5360000000001</v>
      </c>
      <c r="N22" s="629">
        <f>N9*別紙!$C8/100*別紙!$E8/10^3</f>
        <v>1378.1232</v>
      </c>
      <c r="O22" s="629">
        <f>O9*別紙!$C8/100*別紙!$E8/10^3</f>
        <v>2166.5231999999996</v>
      </c>
      <c r="P22" s="629">
        <f>P9*別紙!$C8/100*別紙!$E8/10^3</f>
        <v>2166.5231999999996</v>
      </c>
      <c r="Q22" s="629">
        <f>Q9*別紙!$C8/100*別紙!$E8/10^3</f>
        <v>2424.5927999999999</v>
      </c>
      <c r="R22" s="646">
        <f>R9*別紙!$C8/100*別紙!$E8/10^3</f>
        <v>2424.5927999999999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4975.68</v>
      </c>
      <c r="K24" s="666">
        <f>K11*別紙!$C10/100*別紙!$E10/10^3</f>
        <v>48565.440000000002</v>
      </c>
      <c r="L24" s="666">
        <f>L11*別紙!$C10/100*別紙!$E10/10^3</f>
        <v>48565.440000000002</v>
      </c>
      <c r="M24" s="666">
        <f>M11*別紙!$C10/100*別紙!$E10/10^3</f>
        <v>50317.440000000002</v>
      </c>
      <c r="N24" s="666">
        <f>N11*別紙!$C10/100*別紙!$E10/10^3</f>
        <v>53309.926079999997</v>
      </c>
      <c r="O24" s="666">
        <f>O11*別紙!$C10/100*別紙!$E10/10^3</f>
        <v>56253.293087999999</v>
      </c>
      <c r="P24" s="666">
        <f>P11*別紙!$C10/100*別紙!$E10/10^3</f>
        <v>56253.293087999999</v>
      </c>
      <c r="Q24" s="666">
        <f>Q11*別紙!$C10/100*別紙!$E10/10^3</f>
        <v>580451.69308800006</v>
      </c>
      <c r="R24" s="667">
        <f>R11*別紙!$C10/100*別紙!$E10/10^3</f>
        <v>1105701.2930879998</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589203.67943999975</v>
      </c>
      <c r="K25" s="669">
        <f t="shared" si="3"/>
        <v>731428.58065691986</v>
      </c>
      <c r="L25" s="669">
        <f t="shared" si="3"/>
        <v>804852.54035375989</v>
      </c>
      <c r="M25" s="669">
        <f t="shared" si="3"/>
        <v>882370.06680576014</v>
      </c>
      <c r="N25" s="669">
        <f t="shared" si="3"/>
        <v>977803.73962463986</v>
      </c>
      <c r="O25" s="669">
        <f t="shared" si="3"/>
        <v>1068961.7970327595</v>
      </c>
      <c r="P25" s="669">
        <f t="shared" si="3"/>
        <v>1133722.8525082774</v>
      </c>
      <c r="Q25" s="669">
        <f t="shared" si="3"/>
        <v>1779055.087410477</v>
      </c>
      <c r="R25" s="670">
        <f t="shared" ref="R25" si="4">SUM(R19:R24)</f>
        <v>2325630.8732201951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5609083.3649754263</v>
      </c>
      <c r="K26" s="1052">
        <f>(VLOOKUP(年度マスタ!$K$4&amp;"_"&amp;K$18,データシート1!$A:$BT,MATCH("da_合計",データシート1!$A$1:$BT$1,0),0))/10^3</f>
        <v>5565961.5219663931</v>
      </c>
      <c r="L26" s="1052">
        <f>(VLOOKUP(年度マスタ!$K$4&amp;"_"&amp;L$18,データシート1!$A:$BT,MATCH("da_合計",データシート1!$A$1:$BT$1,0),0))/10^3</f>
        <v>5674496.1441913303</v>
      </c>
      <c r="M26" s="1052">
        <f>(VLOOKUP(年度マスタ!$K$4&amp;"_"&amp;M$18,データシート1!$A:$BT,MATCH("da_合計",データシート1!$A$1:$BT$1,0),0))/10^3</f>
        <v>5556737.8455820912</v>
      </c>
      <c r="N26" s="1052">
        <f>(VLOOKUP(年度マスタ!$K$4&amp;"_"&amp;N$18,データシート1!$A:$BT,MATCH("da_合計",データシート1!$A$1:$BT$1,0),0))/10^3</f>
        <v>5536623.8019380979</v>
      </c>
      <c r="O26" s="1052">
        <f>(VLOOKUP(年度マスタ!$K$4&amp;"_"&amp;O$18,データシート1!$A:$BT,MATCH("da_合計",データシート1!$A$1:$BT$1,0),0))/10^3</f>
        <v>5610175.2342050569</v>
      </c>
      <c r="P26" s="1052">
        <f>(VLOOKUP(年度マスタ!$K$4&amp;"_"&amp;P$18,データシート1!$A:$BT,MATCH("da_合計",データシート1!$A$1:$BT$1,0),0))/10^3</f>
        <v>5803601.2550710151</v>
      </c>
      <c r="Q26" s="1052">
        <f>(VLOOKUP(年度マスタ!$K$4&amp;"_"&amp;Q$18,データシート1!$A:$BT,MATCH("da_合計",データシート1!$A$1:$BT$1,0),0))/10^3</f>
        <v>5743740.3217072235</v>
      </c>
      <c r="R26" s="1050">
        <f>Q26</f>
        <v>5743740.3217072235</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0.1050445573904536</v>
      </c>
      <c r="K27" s="850">
        <f t="shared" ref="K27:P27" si="5">K25/K26</f>
        <v>0.13141100199314965</v>
      </c>
      <c r="L27" s="850">
        <f t="shared" si="5"/>
        <v>0.14183682919189983</v>
      </c>
      <c r="M27" s="850">
        <f t="shared" si="5"/>
        <v>0.15879281897512806</v>
      </c>
      <c r="N27" s="850">
        <f t="shared" si="5"/>
        <v>0.1766064978592837</v>
      </c>
      <c r="O27" s="850">
        <f t="shared" si="5"/>
        <v>0.19053982316191018</v>
      </c>
      <c r="P27" s="850">
        <f t="shared" si="5"/>
        <v>0.19534816447247541</v>
      </c>
      <c r="Q27" s="850">
        <f>Q25/Q26</f>
        <v>0.30973807793624014</v>
      </c>
      <c r="R27" s="851">
        <f>R25/R26</f>
        <v>0.40489833156819022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0.40489833156819022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2.6885991294971987</v>
      </c>
      <c r="AA52" s="183"/>
      <c r="AB52" s="690" t="s">
        <v>414</v>
      </c>
      <c r="AC52" s="691">
        <f>$AD6</f>
        <v>11069873.302000001</v>
      </c>
      <c r="AD52" s="692">
        <f>R19+R20</f>
        <v>1100147.4004841952</v>
      </c>
      <c r="AE52" s="693">
        <f t="shared" ref="AE52:AE54" si="6">IFERROR(AD52/AC52,"-")</f>
        <v>9.9382113098388472E-2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9698874.9072927758</v>
      </c>
      <c r="Z53" s="1129"/>
      <c r="AA53" s="183"/>
      <c r="AB53" s="690" t="s">
        <v>378</v>
      </c>
      <c r="AC53" s="691">
        <f>$AD9</f>
        <v>3884373.4919999996</v>
      </c>
      <c r="AD53" s="692">
        <f>R21</f>
        <v>117357.58684800001</v>
      </c>
      <c r="AE53" s="693">
        <f t="shared" si="6"/>
        <v>3.0212745270170847E-2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488368.435</v>
      </c>
      <c r="AD54" s="691">
        <f>R22</f>
        <v>2424.5927999999999</v>
      </c>
      <c r="AE54" s="693">
        <f t="shared" si="6"/>
        <v>4.9646795866321704E-3</v>
      </c>
      <c r="AF54" s="485"/>
      <c r="AG54" s="44"/>
      <c r="AH54" s="433"/>
      <c r="AI54" s="455" t="s">
        <v>441</v>
      </c>
      <c r="AJ54" s="456">
        <f>VLOOKUP(年度マスタ!$K$4&amp;"_"&amp;AJ$53,データシート1!$A$1:$BT$2000,MATCH("ca_太陽光発電（10kW未満）",データシート1!$A$1:$BT$1,0),0)</f>
        <v>14205</v>
      </c>
      <c r="AK54" s="456">
        <f>VLOOKUP(年度マスタ!$K$4&amp;"_"&amp;AK$53,データシート1!$A$1:$BT$2000,MATCH("ca_太陽光発電（10kW未満）",データシート1!$A$1:$BT$1,0),0)</f>
        <v>15161</v>
      </c>
      <c r="AL54" s="456">
        <f>VLOOKUP(年度マスタ!$K$4&amp;"_"&amp;AL$53,データシート1!$A$1:$BT$2000,MATCH("ca_太陽光発電（10kW未満）",データシート1!$A$1:$BT$1,0),0)</f>
        <v>16031</v>
      </c>
      <c r="AM54" s="456">
        <f>VLOOKUP(年度マスタ!$K$4&amp;"_"&amp;AM$53,データシート1!$A$1:$BT$2000,MATCH("ca_太陽光発電（10kW未満）",データシート1!$A$1:$BT$1,0),0)</f>
        <v>17146</v>
      </c>
      <c r="AN54" s="456">
        <f>VLOOKUP(年度マスタ!$K$4&amp;"_"&amp;AN$53,データシート1!$A$1:$BT$2000,MATCH("ca_太陽光発電（10kW未満）",データシート1!$A$1:$BT$1,0),0)</f>
        <v>18326</v>
      </c>
      <c r="AO54" s="456">
        <f>VLOOKUP(年度マスタ!$K$4&amp;"_"&amp;AO$53,データシート1!$A$1:$BT$2000,MATCH("ca_太陽光発電（10kW未満）",データシート1!$A$1:$BT$1,0),0)</f>
        <v>19493</v>
      </c>
      <c r="AP54" s="456">
        <f>VLOOKUP(年度マスタ!$K$4&amp;"_"&amp;AP$53,データシート1!$A$1:$BT$2000,MATCH("ca_太陽光発電（10kW未満）",データシート1!$A$1:$BT$1,0),0)</f>
        <v>20599</v>
      </c>
      <c r="AQ54" s="456">
        <f>VLOOKUP(年度マスタ!$K$4&amp;"_"&amp;AQ$53,データシート1!$A$1:$BT$2000,MATCH("ca_太陽光発電（10kW未満）",データシート1!$A$1:$BT$1,0),0)</f>
        <v>22229</v>
      </c>
      <c r="AR54" s="456">
        <f>VLOOKUP(年度マスタ!$K$4&amp;"_"&amp;AR$53,データシート1!$A$1:$BT$2000,MATCH("ca_太陽光発電（10kW未満）",データシート1!$A$1:$BT$1,0),0)</f>
        <v>23791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徳島県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徳島県</v>
      </c>
      <c r="AY12" s="24" t="str">
        <f>年度マスタ!$J4</f>
        <v>徳島県</v>
      </c>
      <c r="AZ12" s="24" t="str">
        <f>年度マスタ!$K4</f>
        <v>36</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徳島県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徳島県</v>
      </c>
      <c r="AY4" s="1037" t="str">
        <f>年度マスタ!$J4</f>
        <v>徳島県</v>
      </c>
      <c r="AZ4" s="1037" t="str">
        <f>年度マスタ!$K4</f>
        <v>36</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36403</v>
      </c>
      <c r="AY72" s="19" t="str">
        <f>IF(IFERROR(比較地域マスタ!$AE7,"")=0,"",IFERROR(比較地域マスタ!$AE7,""))</f>
        <v>藍住町</v>
      </c>
      <c r="AZ72" s="17"/>
      <c r="BA72" s="23">
        <v>1</v>
      </c>
      <c r="BB72" s="23">
        <v>1</v>
      </c>
      <c r="BC72" s="19" t="str">
        <f>AX72</f>
        <v>36403</v>
      </c>
      <c r="BD72" s="19" t="str">
        <f>AY72</f>
        <v>藍住町</v>
      </c>
      <c r="BE72" s="35">
        <f>VLOOKUP(BC72&amp;"_"&amp;$AZ$9,データシート3!A:AB,MATCH("ea_"&amp;"太陽光（建物系）"&amp;"_年間発電",データシート3!$A$1:$AB$1,0),0)/10^3+VLOOKUP(BC72&amp;"_"&amp;$AZ$9,データシート3!A:AB,MATCH("ea_"&amp;"太陽光（土地系）"&amp;"_年間発電",データシート3!$A$1:$AB$1,0),0)/10^3</f>
        <v>243031.31400000001</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243031.31400000001</v>
      </c>
      <c r="BJ72" s="35">
        <f>(VLOOKUP($BC72&amp;"_"&amp;$AZ$8,データシート3!$A:$AN,MATCH("da_合計",データシート3!$A$1:$AN$1,0),0))/10^3</f>
        <v>227919.52299505399</v>
      </c>
      <c r="BK72" s="35">
        <f t="shared" ref="BK72:BK103" si="21">BI72-BJ72</f>
        <v>15111.791004946019</v>
      </c>
      <c r="BL72" s="35">
        <f t="shared" ref="BL72:BL103" si="22">IF(BK72&gt;0,0,BK72)</f>
        <v>0</v>
      </c>
      <c r="BM72" s="35">
        <f t="shared" ref="BM72:BM103" si="23">IF(BK72&gt;0,BK72,0)</f>
        <v>15111.791004946019</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36204</v>
      </c>
      <c r="AY73" s="19" t="str">
        <f>IF(IFERROR(比較地域マスタ!$AE8,"")=0,"",IFERROR(比較地域マスタ!$AE8,""))</f>
        <v>阿南市</v>
      </c>
      <c r="AZ73" s="17"/>
      <c r="BA73" s="23">
        <v>2</v>
      </c>
      <c r="BB73" s="23">
        <v>1</v>
      </c>
      <c r="BC73" s="19" t="str">
        <f t="shared" ref="BC73:BC136" si="24">AX73</f>
        <v>36204</v>
      </c>
      <c r="BD73" s="19" t="str">
        <f t="shared" ref="BD73:BD136" si="25">AY73</f>
        <v>阿南市</v>
      </c>
      <c r="BE73" s="35">
        <f>VLOOKUP(BC73&amp;"_"&amp;$AZ$9,データシート3!A:AB,MATCH("ea_"&amp;"太陽光（建物系）"&amp;"_年間発電",データシート3!$A$1:$AB$1,0),0)/10^3+VLOOKUP(BC73&amp;"_"&amp;$AZ$9,データシート3!A:AB,MATCH("ea_"&amp;"太陽光（土地系）"&amp;"_年間発電",データシート3!$A$1:$AB$1,0),0)/10^3</f>
        <v>2071914.2380000001</v>
      </c>
      <c r="BF73" s="35">
        <f>VLOOKUP(BC73&amp;"_"&amp;$AZ$9,データシート3!A:AB,MATCH("ea_"&amp;"風力（陸上）"&amp;"_年間発電",データシート3!$A$1:$AB$1,0),0)/10^3</f>
        <v>306099.815</v>
      </c>
      <c r="BG73" s="35">
        <f>VLOOKUP(BC73&amp;"_"&amp;$AZ$9,データシート3!A:AB,MATCH("ea_"&amp;"中小水（河川）"&amp;"_年間発電",データシート3!$A$1:$AB$1,0),0)/10^3+VLOOKUP(BC73&amp;"_"&amp;$AZ$9,データシート3!A:AB,MATCH("ea_"&amp;"中小水（農業用水路）"&amp;"_年間発電",データシート3!$A$1:$AB$1,0),0)/10^3</f>
        <v>791.09699999999987</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2378805.1500000004</v>
      </c>
      <c r="BJ73" s="35">
        <f>(VLOOKUP($BC73&amp;"_"&amp;$AZ$8,データシート3!$A:$AN,MATCH("da_合計",データシート3!$A$1:$AN$1,0),0))/10^3</f>
        <v>822286.3962772619</v>
      </c>
      <c r="BK73" s="35">
        <f t="shared" si="21"/>
        <v>1556518.7537227385</v>
      </c>
      <c r="BL73" s="35">
        <f t="shared" si="22"/>
        <v>0</v>
      </c>
      <c r="BM73" s="35">
        <f t="shared" si="23"/>
        <v>1556518.7537227385</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36206</v>
      </c>
      <c r="AY74" s="19" t="str">
        <f>IF(IFERROR(比較地域マスタ!$AE9,"")=0,"",IFERROR(比較地域マスタ!$AE9,""))</f>
        <v>阿波市</v>
      </c>
      <c r="AZ74" s="17"/>
      <c r="BA74" s="23">
        <v>3</v>
      </c>
      <c r="BB74" s="23">
        <v>1</v>
      </c>
      <c r="BC74" s="19" t="str">
        <f t="shared" si="24"/>
        <v>36206</v>
      </c>
      <c r="BD74" s="19" t="str">
        <f t="shared" si="25"/>
        <v>阿波市</v>
      </c>
      <c r="BE74" s="35">
        <f>VLOOKUP(BC74&amp;"_"&amp;$AZ$9,データシート3!A:AB,MATCH("ea_"&amp;"太陽光（建物系）"&amp;"_年間発電",データシート3!$A$1:$AB$1,0),0)/10^3+VLOOKUP(BC74&amp;"_"&amp;$AZ$9,データシート3!A:AB,MATCH("ea_"&amp;"太陽光（土地系）"&amp;"_年間発電",データシート3!$A$1:$AB$1,0),0)/10^3</f>
        <v>1361357.2</v>
      </c>
      <c r="BF74" s="35">
        <f>VLOOKUP(BC74&amp;"_"&amp;$AZ$9,データシート3!A:AB,MATCH("ea_"&amp;"風力（陸上）"&amp;"_年間発電",データシート3!$A$1:$AB$1,0),0)/10^3</f>
        <v>210820.03</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1572177.23</v>
      </c>
      <c r="BJ74" s="35">
        <f>(VLOOKUP($BC74&amp;"_"&amp;$AZ$8,データシート3!$A:$AN,MATCH("da_合計",データシート3!$A$1:$AN$1,0),0))/10^3</f>
        <v>194325.23135430901</v>
      </c>
      <c r="BK74" s="35">
        <f t="shared" si="21"/>
        <v>1377851.998645691</v>
      </c>
      <c r="BL74" s="35">
        <f t="shared" si="22"/>
        <v>0</v>
      </c>
      <c r="BM74" s="35">
        <f t="shared" si="23"/>
        <v>1377851.998645691</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36341</v>
      </c>
      <c r="AY75" s="19" t="str">
        <f>IF(IFERROR(比較地域マスタ!$AE10,"")=0,"",IFERROR(比較地域マスタ!$AE10,""))</f>
        <v>石井町</v>
      </c>
      <c r="AZ75" s="17"/>
      <c r="BA75" s="23">
        <v>4</v>
      </c>
      <c r="BB75" s="23">
        <v>1</v>
      </c>
      <c r="BC75" s="19" t="str">
        <f t="shared" si="24"/>
        <v>36341</v>
      </c>
      <c r="BD75" s="19" t="str">
        <f t="shared" si="25"/>
        <v>石井町</v>
      </c>
      <c r="BE75" s="35">
        <f>VLOOKUP(BC75&amp;"_"&amp;$AZ$9,データシート3!A:AB,MATCH("ea_"&amp;"太陽光（建物系）"&amp;"_年間発電",データシート3!$A$1:$AB$1,0),0)/10^3+VLOOKUP(BC75&amp;"_"&amp;$AZ$9,データシート3!A:AB,MATCH("ea_"&amp;"太陽光（土地系）"&amp;"_年間発電",データシート3!$A$1:$AB$1,0),0)/10^3</f>
        <v>309024.22899999993</v>
      </c>
      <c r="BF75" s="35">
        <f>VLOOKUP(BC75&amp;"_"&amp;$AZ$9,データシート3!A:AB,MATCH("ea_"&amp;"風力（陸上）"&amp;"_年間発電",データシート3!$A$1:$AB$1,0),0)/10^3</f>
        <v>571.58100000000002</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309595.80999999994</v>
      </c>
      <c r="BJ75" s="35">
        <f>(VLOOKUP($BC75&amp;"_"&amp;$AZ$8,データシート3!$A:$AN,MATCH("da_合計",データシート3!$A$1:$AN$1,0),0))/10^3</f>
        <v>143084.64908533767</v>
      </c>
      <c r="BK75" s="35">
        <f t="shared" si="21"/>
        <v>166511.16091466226</v>
      </c>
      <c r="BL75" s="35">
        <f t="shared" si="22"/>
        <v>0</v>
      </c>
      <c r="BM75" s="35">
        <f t="shared" si="23"/>
        <v>166511.16091466226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36404</v>
      </c>
      <c r="AY76" s="19" t="str">
        <f>IF(IFERROR(比較地域マスタ!$AE11,"")=0,"",IFERROR(比較地域マスタ!$AE11,""))</f>
        <v>板野町</v>
      </c>
      <c r="AZ76" s="17"/>
      <c r="BA76" s="23">
        <v>5</v>
      </c>
      <c r="BB76" s="23">
        <v>1</v>
      </c>
      <c r="BC76" s="19" t="str">
        <f t="shared" si="24"/>
        <v>36404</v>
      </c>
      <c r="BD76" s="19" t="str">
        <f t="shared" si="25"/>
        <v>板野町</v>
      </c>
      <c r="BE76" s="35">
        <f>VLOOKUP(BC76&amp;"_"&amp;$AZ$9,データシート3!A:AB,MATCH("ea_"&amp;"太陽光（建物系）"&amp;"_年間発電",データシート3!$A$1:$AB$1,0),0)/10^3+VLOOKUP(BC76&amp;"_"&amp;$AZ$9,データシート3!A:AB,MATCH("ea_"&amp;"太陽光（土地系）"&amp;"_年間発電",データシート3!$A$1:$AB$1,0),0)/10^3</f>
        <v>202389.446</v>
      </c>
      <c r="BF76" s="35">
        <f>VLOOKUP(BC76&amp;"_"&amp;$AZ$9,データシート3!A:AB,MATCH("ea_"&amp;"風力（陸上）"&amp;"_年間発電",データシート3!$A$1:$AB$1,0),0)/10^3</f>
        <v>46694.00299999999</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249083.44899999999</v>
      </c>
      <c r="BJ76" s="35">
        <f>(VLOOKUP($BC76&amp;"_"&amp;$AZ$8,データシート3!$A:$AN,MATCH("da_合計",データシート3!$A$1:$AN$1,0),0))/10^3</f>
        <v>229938.09623843088</v>
      </c>
      <c r="BK76" s="35">
        <f t="shared" si="21"/>
        <v>19145.352761569113</v>
      </c>
      <c r="BL76" s="35">
        <f t="shared" si="22"/>
        <v>0</v>
      </c>
      <c r="BM76" s="35">
        <f t="shared" si="23"/>
        <v>19145.352761569113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36388</v>
      </c>
      <c r="AY77" s="19" t="str">
        <f>IF(IFERROR(比較地域マスタ!$AE12,"")=0,"",IFERROR(比較地域マスタ!$AE12,""))</f>
        <v>海陽町</v>
      </c>
      <c r="AZ77" s="17"/>
      <c r="BA77" s="23">
        <v>6</v>
      </c>
      <c r="BB77" s="23">
        <v>1</v>
      </c>
      <c r="BC77" s="19" t="str">
        <f t="shared" si="24"/>
        <v>36388</v>
      </c>
      <c r="BD77" s="19" t="str">
        <f t="shared" si="25"/>
        <v>海陽町</v>
      </c>
      <c r="BE77" s="35">
        <f>VLOOKUP(BC77&amp;"_"&amp;$AZ$9,データシート3!A:AB,MATCH("ea_"&amp;"太陽光（建物系）"&amp;"_年間発電",データシート3!$A$1:$AB$1,0),0)/10^3+VLOOKUP(BC77&amp;"_"&amp;$AZ$9,データシート3!A:AB,MATCH("ea_"&amp;"太陽光（土地系）"&amp;"_年間発電",データシート3!$A$1:$AB$1,0),0)/10^3</f>
        <v>262495.24799999996</v>
      </c>
      <c r="BF77" s="35">
        <f>VLOOKUP(BC77&amp;"_"&amp;$AZ$9,データシート3!A:AB,MATCH("ea_"&amp;"風力（陸上）"&amp;"_年間発電",データシート3!$A$1:$AB$1,0),0)/10^3</f>
        <v>98423.288</v>
      </c>
      <c r="BG77" s="35">
        <f>VLOOKUP(BC77&amp;"_"&amp;$AZ$9,データシート3!A:AB,MATCH("ea_"&amp;"中小水（河川）"&amp;"_年間発電",データシート3!$A$1:$AB$1,0),0)/10^3+VLOOKUP(BC77&amp;"_"&amp;$AZ$9,データシート3!A:AB,MATCH("ea_"&amp;"中小水（農業用水路）"&amp;"_年間発電",データシート3!$A$1:$AB$1,0),0)/10^3</f>
        <v>4129.5450000000001</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365048.08099999995</v>
      </c>
      <c r="BJ77" s="35">
        <f>(VLOOKUP($BC77&amp;"_"&amp;$AZ$8,データシート3!$A:$AN,MATCH("da_合計",データシート3!$A$1:$AN$1,0),0))/10^3</f>
        <v>61473.572594480407</v>
      </c>
      <c r="BK77" s="35">
        <f t="shared" si="21"/>
        <v>303574.50840551953</v>
      </c>
      <c r="BL77" s="35">
        <f t="shared" si="22"/>
        <v>0</v>
      </c>
      <c r="BM77" s="35">
        <f t="shared" si="23"/>
        <v>303574.50840551953</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36301</v>
      </c>
      <c r="AY78" s="19" t="str">
        <f>IF(IFERROR(比較地域マスタ!$AE13,"")=0,"",IFERROR(比較地域マスタ!$AE13,""))</f>
        <v>勝浦町</v>
      </c>
      <c r="AZ78" s="17"/>
      <c r="BA78" s="23">
        <v>7</v>
      </c>
      <c r="BB78" s="23">
        <v>1</v>
      </c>
      <c r="BC78" s="19" t="str">
        <f t="shared" si="24"/>
        <v>36301</v>
      </c>
      <c r="BD78" s="19" t="str">
        <f t="shared" si="25"/>
        <v>勝浦町</v>
      </c>
      <c r="BE78" s="35">
        <f>VLOOKUP(BC78&amp;"_"&amp;$AZ$9,データシート3!A:AB,MATCH("ea_"&amp;"太陽光（建物系）"&amp;"_年間発電",データシート3!$A$1:$AB$1,0),0)/10^3+VLOOKUP(BC78&amp;"_"&amp;$AZ$9,データシート3!A:AB,MATCH("ea_"&amp;"太陽光（土地系）"&amp;"_年間発電",データシート3!$A$1:$AB$1,0),0)/10^3</f>
        <v>149421.72899999999</v>
      </c>
      <c r="BF78" s="35">
        <f>VLOOKUP(BC78&amp;"_"&amp;$AZ$9,データシート3!A:AB,MATCH("ea_"&amp;"風力（陸上）"&amp;"_年間発電",データシート3!$A$1:$AB$1,0),0)/10^3</f>
        <v>225743.889</v>
      </c>
      <c r="BG78" s="35">
        <f>VLOOKUP(BC78&amp;"_"&amp;$AZ$9,データシート3!A:AB,MATCH("ea_"&amp;"中小水（河川）"&amp;"_年間発電",データシート3!$A$1:$AB$1,0),0)/10^3+VLOOKUP(BC78&amp;"_"&amp;$AZ$9,データシート3!A:AB,MATCH("ea_"&amp;"中小水（農業用水路）"&amp;"_年間発電",データシート3!$A$1:$AB$1,0),0)/10^3</f>
        <v>4806.6639999999998</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379972.28200000001</v>
      </c>
      <c r="BJ78" s="35">
        <f>(VLOOKUP($BC78&amp;"_"&amp;$AZ$8,データシート3!$A:$AN,MATCH("da_合計",データシート3!$A$1:$AN$1,0),0))/10^3</f>
        <v>35096.406658057815</v>
      </c>
      <c r="BK78" s="35">
        <f t="shared" si="21"/>
        <v>344875.87534194218</v>
      </c>
      <c r="BL78" s="35">
        <f t="shared" si="22"/>
        <v>0</v>
      </c>
      <c r="BM78" s="35">
        <f t="shared" si="23"/>
        <v>344875.87534194218</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36405</v>
      </c>
      <c r="AY79" s="19" t="str">
        <f>IF(IFERROR(比較地域マスタ!$AE14,"")=0,"",IFERROR(比較地域マスタ!$AE14,""))</f>
        <v>上板町</v>
      </c>
      <c r="AZ79" s="17"/>
      <c r="BA79" s="23">
        <v>8</v>
      </c>
      <c r="BB79" s="23">
        <v>1</v>
      </c>
      <c r="BC79" s="19" t="str">
        <f t="shared" si="24"/>
        <v>36405</v>
      </c>
      <c r="BD79" s="19" t="str">
        <f t="shared" si="25"/>
        <v>上板町</v>
      </c>
      <c r="BE79" s="35">
        <f>VLOOKUP(BC79&amp;"_"&amp;$AZ$9,データシート3!A:AB,MATCH("ea_"&amp;"太陽光（建物系）"&amp;"_年間発電",データシート3!$A$1:$AB$1,0),0)/10^3+VLOOKUP(BC79&amp;"_"&amp;$AZ$9,データシート3!A:AB,MATCH("ea_"&amp;"太陽光（土地系）"&amp;"_年間発電",データシート3!$A$1:$AB$1,0),0)/10^3</f>
        <v>269738.07499999995</v>
      </c>
      <c r="BF79" s="35">
        <f>VLOOKUP(BC79&amp;"_"&amp;$AZ$9,データシート3!A:AB,MATCH("ea_"&amp;"風力（陸上）"&amp;"_年間発電",データシート3!$A$1:$AB$1,0),0)/10^3</f>
        <v>30869.18</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300607.25499999995</v>
      </c>
      <c r="BJ79" s="35">
        <f>(VLOOKUP($BC79&amp;"_"&amp;$AZ$8,データシート3!$A:$AN,MATCH("da_合計",データシート3!$A$1:$AN$1,0),0))/10^3</f>
        <v>56363.068428576007</v>
      </c>
      <c r="BK79" s="35">
        <f t="shared" si="21"/>
        <v>244244.18657142395</v>
      </c>
      <c r="BL79" s="35">
        <f>IF(BK79&gt;0,0,BK79)</f>
        <v>0</v>
      </c>
      <c r="BM79" s="35">
        <f>IF(BK79&gt;0,BK79,0)</f>
        <v>244244.18657142395</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36302</v>
      </c>
      <c r="AY80" s="19" t="str">
        <f>IF(IFERROR(比較地域マスタ!$AE15,"")=0,"",IFERROR(比較地域マスタ!$AE15,""))</f>
        <v>上勝町</v>
      </c>
      <c r="AZ80" s="17"/>
      <c r="BA80" s="23">
        <v>9</v>
      </c>
      <c r="BB80" s="23">
        <v>1</v>
      </c>
      <c r="BC80" s="19" t="str">
        <f t="shared" si="24"/>
        <v>36302</v>
      </c>
      <c r="BD80" s="19" t="str">
        <f t="shared" si="25"/>
        <v>上勝町</v>
      </c>
      <c r="BE80" s="35">
        <f>VLOOKUP(BC80&amp;"_"&amp;$AZ$9,データシート3!A:AB,MATCH("ea_"&amp;"太陽光（建物系）"&amp;"_年間発電",データシート3!$A$1:$AB$1,0),0)/10^3+VLOOKUP(BC80&amp;"_"&amp;$AZ$9,データシート3!A:AB,MATCH("ea_"&amp;"太陽光（土地系）"&amp;"_年間発電",データシート3!$A$1:$AB$1,0),0)/10^3</f>
        <v>54363.259999999995</v>
      </c>
      <c r="BF80" s="35">
        <f>VLOOKUP(BC80&amp;"_"&amp;$AZ$9,データシート3!A:AB,MATCH("ea_"&amp;"風力（陸上）"&amp;"_年間発電",データシート3!$A$1:$AB$1,0),0)/10^3</f>
        <v>339102.98300000001</v>
      </c>
      <c r="BG80" s="35">
        <f>VLOOKUP(BC80&amp;"_"&amp;$AZ$9,データシート3!A:AB,MATCH("ea_"&amp;"中小水（河川）"&amp;"_年間発電",データシート3!$A$1:$AB$1,0),0)/10^3+VLOOKUP(BC80&amp;"_"&amp;$AZ$9,データシート3!A:AB,MATCH("ea_"&amp;"中小水（農業用水路）"&amp;"_年間発電",データシート3!$A$1:$AB$1,0),0)/10^3</f>
        <v>29156.255000000001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422622.49800000002</v>
      </c>
      <c r="BJ80" s="35">
        <f>(VLOOKUP($BC80&amp;"_"&amp;$AZ$8,データシート3!$A:$AN,MATCH("da_合計",データシート3!$A$1:$AN$1,0),0))/10^3</f>
        <v>7524.1249943113553</v>
      </c>
      <c r="BK80" s="35">
        <f t="shared" si="21"/>
        <v>415098.37300568866</v>
      </c>
      <c r="BL80" s="35">
        <f t="shared" si="22"/>
        <v>0</v>
      </c>
      <c r="BM80" s="35">
        <f t="shared" si="23"/>
        <v>415098.37300568866</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36342</v>
      </c>
      <c r="AY81" s="19" t="str">
        <f>IF(IFERROR(比較地域マスタ!$AE16,"")=0,"",IFERROR(比較地域マスタ!$AE16,""))</f>
        <v>神山町</v>
      </c>
      <c r="AZ81" s="17"/>
      <c r="BA81" s="23">
        <v>10</v>
      </c>
      <c r="BB81" s="23">
        <v>1</v>
      </c>
      <c r="BC81" s="19" t="str">
        <f t="shared" si="24"/>
        <v>36342</v>
      </c>
      <c r="BD81" s="19" t="str">
        <f t="shared" si="25"/>
        <v>神山町</v>
      </c>
      <c r="BE81" s="35">
        <f>VLOOKUP(BC81&amp;"_"&amp;$AZ$9,データシート3!A:AB,MATCH("ea_"&amp;"太陽光（建物系）"&amp;"_年間発電",データシート3!$A$1:$AB$1,0),0)/10^3+VLOOKUP(BC81&amp;"_"&amp;$AZ$9,データシート3!A:AB,MATCH("ea_"&amp;"太陽光（土地系）"&amp;"_年間発電",データシート3!$A$1:$AB$1,0),0)/10^3</f>
        <v>159788.29700000002</v>
      </c>
      <c r="BF81" s="35">
        <f>VLOOKUP(BC81&amp;"_"&amp;$AZ$9,データシート3!A:AB,MATCH("ea_"&amp;"風力（陸上）"&amp;"_年間発電",データシート3!$A$1:$AB$1,0),0)/10^3</f>
        <v>174048.51800000001</v>
      </c>
      <c r="BG81" s="35">
        <f>VLOOKUP(BC81&amp;"_"&amp;$AZ$9,データシート3!A:AB,MATCH("ea_"&amp;"中小水（河川）"&amp;"_年間発電",データシート3!$A$1:$AB$1,0),0)/10^3+VLOOKUP(BC81&amp;"_"&amp;$AZ$9,データシート3!A:AB,MATCH("ea_"&amp;"中小水（農業用水路）"&amp;"_年間発電",データシート3!$A$1:$AB$1,0),0)/10^3</f>
        <v>29475.519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363312.33400000003</v>
      </c>
      <c r="BJ81" s="35">
        <f>(VLOOKUP($BC81&amp;"_"&amp;$AZ$8,データシート3!$A:$AN,MATCH("da_合計",データシート3!$A$1:$AN$1,0),0))/10^3</f>
        <v>26571.174823555164</v>
      </c>
      <c r="BK81" s="35">
        <f t="shared" si="21"/>
        <v>336741.15917644487</v>
      </c>
      <c r="BL81" s="35">
        <f t="shared" si="22"/>
        <v>0</v>
      </c>
      <c r="BM81" s="35">
        <f t="shared" si="23"/>
        <v>336741.15917644487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36402</v>
      </c>
      <c r="AY82" s="19" t="str">
        <f>IF(IFERROR(比較地域マスタ!$AE17,"")=0,"",IFERROR(比較地域マスタ!$AE17,""))</f>
        <v>北島町</v>
      </c>
      <c r="AZ82" s="17"/>
      <c r="BA82" s="23">
        <v>11</v>
      </c>
      <c r="BB82" s="23">
        <v>1</v>
      </c>
      <c r="BC82" s="19" t="str">
        <f t="shared" si="24"/>
        <v>36402</v>
      </c>
      <c r="BD82" s="19" t="str">
        <f t="shared" si="25"/>
        <v>北島町</v>
      </c>
      <c r="BE82" s="35">
        <f>VLOOKUP(BC82&amp;"_"&amp;$AZ$9,データシート3!A:AB,MATCH("ea_"&amp;"太陽光（建物系）"&amp;"_年間発電",データシート3!$A$1:$AB$1,0),0)/10^3+VLOOKUP(BC82&amp;"_"&amp;$AZ$9,データシート3!A:AB,MATCH("ea_"&amp;"太陽光（土地系）"&amp;"_年間発電",データシート3!$A$1:$AB$1,0),0)/10^3</f>
        <v>136892.144</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136892.144</v>
      </c>
      <c r="BJ82" s="35">
        <f>(VLOOKUP($BC82&amp;"_"&amp;$AZ$8,データシート3!$A:$AN,MATCH("da_合計",データシート3!$A$1:$AN$1,0),0))/10^3</f>
        <v>160570.05374970334</v>
      </c>
      <c r="BK82" s="35">
        <f t="shared" si="21"/>
        <v>-23677.909749703336</v>
      </c>
      <c r="BL82" s="35">
        <f t="shared" si="22"/>
        <v>-23677.909749703336</v>
      </c>
      <c r="BM82" s="35">
        <f t="shared" si="23"/>
        <v>0</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36203</v>
      </c>
      <c r="AY83" s="19" t="str">
        <f>IF(IFERROR(比較地域マスタ!$AE18,"")=0,"",IFERROR(比較地域マスタ!$AE18,""))</f>
        <v>小松島市</v>
      </c>
      <c r="AZ83" s="17"/>
      <c r="BA83" s="23">
        <v>12</v>
      </c>
      <c r="BB83" s="23">
        <v>1</v>
      </c>
      <c r="BC83" s="19" t="str">
        <f t="shared" si="24"/>
        <v>36203</v>
      </c>
      <c r="BD83" s="19" t="str">
        <f t="shared" si="25"/>
        <v>小松島市</v>
      </c>
      <c r="BE83" s="35">
        <f>VLOOKUP(BC83&amp;"_"&amp;$AZ$9,データシート3!A:AB,MATCH("ea_"&amp;"太陽光（建物系）"&amp;"_年間発電",データシート3!$A$1:$AB$1,0),0)/10^3+VLOOKUP(BC83&amp;"_"&amp;$AZ$9,データシート3!A:AB,MATCH("ea_"&amp;"太陽光（土地系）"&amp;"_年間発電",データシート3!$A$1:$AB$1,0),0)/10^3</f>
        <v>629311.65300000005</v>
      </c>
      <c r="BF83" s="35">
        <f>VLOOKUP(BC83&amp;"_"&amp;$AZ$9,データシート3!A:AB,MATCH("ea_"&amp;"風力（陸上）"&amp;"_年間発電",データシート3!$A$1:$AB$1,0),0)/10^3</f>
        <v>7378.2389999999996</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636689.89199999999</v>
      </c>
      <c r="BJ83" s="35">
        <f>(VLOOKUP($BC83&amp;"_"&amp;$AZ$8,データシート3!$A:$AN,MATCH("da_合計",データシート3!$A$1:$AN$1,0),0))/10^3</f>
        <v>252123.28720050646</v>
      </c>
      <c r="BK83" s="35">
        <f t="shared" si="21"/>
        <v>384566.60479949357</v>
      </c>
      <c r="BL83" s="35">
        <f t="shared" si="22"/>
        <v>0</v>
      </c>
      <c r="BM83" s="35">
        <f t="shared" si="23"/>
        <v>384566.60479949357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36321</v>
      </c>
      <c r="AY84" s="19" t="str">
        <f>IF(IFERROR(比較地域マスタ!$AE19,"")=0,"",IFERROR(比較地域マスタ!$AE19,""))</f>
        <v>佐那河内村</v>
      </c>
      <c r="AZ84" s="17"/>
      <c r="BA84" s="23">
        <v>13</v>
      </c>
      <c r="BB84" s="23">
        <v>1</v>
      </c>
      <c r="BC84" s="19" t="str">
        <f t="shared" si="24"/>
        <v>36321</v>
      </c>
      <c r="BD84" s="19" t="str">
        <f t="shared" si="25"/>
        <v>佐那河内村</v>
      </c>
      <c r="BE84" s="35">
        <f>VLOOKUP(BC84&amp;"_"&amp;$AZ$9,データシート3!A:AB,MATCH("ea_"&amp;"太陽光（建物系）"&amp;"_年間発電",データシート3!$A$1:$AB$1,0),0)/10^3+VLOOKUP(BC84&amp;"_"&amp;$AZ$9,データシート3!A:AB,MATCH("ea_"&amp;"太陽光（土地系）"&amp;"_年間発電",データシート3!$A$1:$AB$1,0),0)/10^3</f>
        <v>100115.65000000001</v>
      </c>
      <c r="BF84" s="35">
        <f>VLOOKUP(BC84&amp;"_"&amp;$AZ$9,データシート3!A:AB,MATCH("ea_"&amp;"風力（陸上）"&amp;"_年間発電",データシート3!$A$1:$AB$1,0),0)/10^3</f>
        <v>175779.08600000001</v>
      </c>
      <c r="BG84" s="35">
        <f>VLOOKUP(BC84&amp;"_"&amp;$AZ$9,データシート3!A:AB,MATCH("ea_"&amp;"中小水（河川）"&amp;"_年間発電",データシート3!$A$1:$AB$1,0),0)/10^3+VLOOKUP(BC84&amp;"_"&amp;$AZ$9,データシート3!A:AB,MATCH("ea_"&amp;"中小水（農業用水路）"&amp;"_年間発電",データシート3!$A$1:$AB$1,0),0)/10^3</f>
        <v>5108.1670000000013</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281002.90300000005</v>
      </c>
      <c r="BJ84" s="35">
        <f>(VLOOKUP($BC84&amp;"_"&amp;$AZ$8,データシート3!$A:$AN,MATCH("da_合計",データシート3!$A$1:$AN$1,0),0))/10^3</f>
        <v>9348.5702418259752</v>
      </c>
      <c r="BK84" s="35">
        <f t="shared" si="21"/>
        <v>271654.33275817405</v>
      </c>
      <c r="BL84" s="35">
        <f t="shared" si="22"/>
        <v>0</v>
      </c>
      <c r="BM84" s="35">
        <f t="shared" si="23"/>
        <v>271654.33275817405</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36468</v>
      </c>
      <c r="AY85" s="19" t="str">
        <f>IF(IFERROR(比較地域マスタ!$AE20,"")=0,"",IFERROR(比較地域マスタ!$AE20,""))</f>
        <v>つるぎ町</v>
      </c>
      <c r="AZ85" s="17"/>
      <c r="BA85" s="23">
        <v>14</v>
      </c>
      <c r="BB85" s="23">
        <v>1</v>
      </c>
      <c r="BC85" s="19" t="str">
        <f t="shared" si="24"/>
        <v>36468</v>
      </c>
      <c r="BD85" s="19" t="str">
        <f t="shared" si="25"/>
        <v>つるぎ町</v>
      </c>
      <c r="BE85" s="35">
        <f>VLOOKUP(BC85&amp;"_"&amp;$AZ$9,データシート3!A:AB,MATCH("ea_"&amp;"太陽光（建物系）"&amp;"_年間発電",データシート3!$A$1:$AB$1,0),0)/10^3+VLOOKUP(BC85&amp;"_"&amp;$AZ$9,データシート3!A:AB,MATCH("ea_"&amp;"太陽光（土地系）"&amp;"_年間発電",データシート3!$A$1:$AB$1,0),0)/10^3</f>
        <v>190327.03300000002</v>
      </c>
      <c r="BF85" s="35">
        <f>VLOOKUP(BC85&amp;"_"&amp;$AZ$9,データシート3!A:AB,MATCH("ea_"&amp;"風力（陸上）"&amp;"_年間発電",データシート3!$A$1:$AB$1,0),0)/10^3</f>
        <v>87058.517999999982</v>
      </c>
      <c r="BG85" s="35">
        <f>VLOOKUP(BC85&amp;"_"&amp;$AZ$9,データシート3!A:AB,MATCH("ea_"&amp;"中小水（河川）"&amp;"_年間発電",データシート3!$A$1:$AB$1,0),0)/10^3+VLOOKUP(BC85&amp;"_"&amp;$AZ$9,データシート3!A:AB,MATCH("ea_"&amp;"中小水（農業用水路）"&amp;"_年間発電",データシート3!$A$1:$AB$1,0),0)/10^3</f>
        <v>39948.165000000001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317333.71599999996</v>
      </c>
      <c r="BJ85" s="35">
        <f>(VLOOKUP($BC85&amp;"_"&amp;$AZ$8,データシート3!$A:$AN,MATCH("da_合計",データシート3!$A$1:$AN$1,0),0))/10^3</f>
        <v>74108.021461145821</v>
      </c>
      <c r="BK85" s="35">
        <f t="shared" si="21"/>
        <v>243225.69453885412</v>
      </c>
      <c r="BL85" s="35">
        <f t="shared" si="22"/>
        <v>0</v>
      </c>
      <c r="BM85" s="35">
        <f t="shared" si="23"/>
        <v>243225.69453885412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36201</v>
      </c>
      <c r="AY86" s="19" t="str">
        <f>IF(IFERROR(比較地域マスタ!$AE21,"")=0,"",IFERROR(比較地域マスタ!$AE21,""))</f>
        <v>徳島市</v>
      </c>
      <c r="AZ86" s="17"/>
      <c r="BA86" s="23">
        <v>15</v>
      </c>
      <c r="BB86" s="23">
        <v>1</v>
      </c>
      <c r="BC86" s="19" t="str">
        <f t="shared" si="24"/>
        <v>36201</v>
      </c>
      <c r="BD86" s="19" t="str">
        <f t="shared" si="25"/>
        <v>徳島市</v>
      </c>
      <c r="BE86" s="35">
        <f>VLOOKUP(BC86&amp;"_"&amp;$AZ$9,データシート3!A:AB,MATCH("ea_"&amp;"太陽光（建物系）"&amp;"_年間発電",データシート3!$A$1:$AB$1,0),0)/10^3+VLOOKUP(BC86&amp;"_"&amp;$AZ$9,データシート3!A:AB,MATCH("ea_"&amp;"太陽光（土地系）"&amp;"_年間発電",データシート3!$A$1:$AB$1,0),0)/10^3</f>
        <v>1709693.3219999999</v>
      </c>
      <c r="BF86" s="35">
        <f>VLOOKUP(BC86&amp;"_"&amp;$AZ$9,データシート3!A:AB,MATCH("ea_"&amp;"風力（陸上）"&amp;"_年間発電",データシート3!$A$1:$AB$1,0),0)/10^3</f>
        <v>37445.099000000002</v>
      </c>
      <c r="BG86" s="35">
        <f>VLOOKUP(BC86&amp;"_"&amp;$AZ$9,データシート3!A:AB,MATCH("ea_"&amp;"中小水（河川）"&amp;"_年間発電",データシート3!$A$1:$AB$1,0),0)/10^3+VLOOKUP(BC86&amp;"_"&amp;$AZ$9,データシート3!A:AB,MATCH("ea_"&amp;"中小水（農業用水路）"&amp;"_年間発電",データシート3!$A$1:$AB$1,0),0)/10^3</f>
        <v>196.768</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1747335.1889999998</v>
      </c>
      <c r="BJ86" s="35">
        <f>(VLOOKUP($BC86&amp;"_"&amp;$AZ$8,データシート3!$A:$AN,MATCH("da_合計",データシート3!$A$1:$AN$1,0),0))/10^3</f>
        <v>1949670.1459209877</v>
      </c>
      <c r="BK86" s="35">
        <f t="shared" si="21"/>
        <v>-202334.95692098793</v>
      </c>
      <c r="BL86" s="35">
        <f t="shared" si="22"/>
        <v>-202334.95692098793</v>
      </c>
      <c r="BM86" s="35">
        <f t="shared" si="23"/>
        <v>0</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36368</v>
      </c>
      <c r="AY87" s="19" t="str">
        <f>IF(IFERROR(比較地域マスタ!$AE22,"")=0,"",IFERROR(比較地域マスタ!$AE22,""))</f>
        <v>那賀町</v>
      </c>
      <c r="AZ87" s="17"/>
      <c r="BA87" s="23">
        <v>16</v>
      </c>
      <c r="BB87" s="23">
        <v>1</v>
      </c>
      <c r="BC87" s="19" t="str">
        <f t="shared" si="24"/>
        <v>36368</v>
      </c>
      <c r="BD87" s="19" t="str">
        <f t="shared" si="25"/>
        <v>那賀町</v>
      </c>
      <c r="BE87" s="35">
        <f>VLOOKUP(BC87&amp;"_"&amp;$AZ$9,データシート3!A:AB,MATCH("ea_"&amp;"太陽光（建物系）"&amp;"_年間発電",データシート3!$A$1:$AB$1,0),0)/10^3+VLOOKUP(BC87&amp;"_"&amp;$AZ$9,データシート3!A:AB,MATCH("ea_"&amp;"太陽光（土地系）"&amp;"_年間発電",データシート3!$A$1:$AB$1,0),0)/10^3</f>
        <v>246687.20199999999</v>
      </c>
      <c r="BF87" s="35">
        <f>VLOOKUP(BC87&amp;"_"&amp;$AZ$9,データシート3!A:AB,MATCH("ea_"&amp;"風力（陸上）"&amp;"_年間発電",データシート3!$A$1:$AB$1,0),0)/10^3</f>
        <v>515233.19799999997</v>
      </c>
      <c r="BG87" s="35">
        <f>VLOOKUP(BC87&amp;"_"&amp;$AZ$9,データシート3!A:AB,MATCH("ea_"&amp;"中小水（河川）"&amp;"_年間発電",データシート3!$A$1:$AB$1,0),0)/10^3+VLOOKUP(BC87&amp;"_"&amp;$AZ$9,データシート3!A:AB,MATCH("ea_"&amp;"中小水（農業用水路）"&amp;"_年間発電",データシート3!$A$1:$AB$1,0),0)/10^3</f>
        <v>80874.929000000018</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842795.32899999991</v>
      </c>
      <c r="BJ87" s="35">
        <f>(VLOOKUP($BC87&amp;"_"&amp;$AZ$8,データシート3!$A:$AN,MATCH("da_合計",データシート3!$A$1:$AN$1,0),0))/10^3</f>
        <v>109641.23308820765</v>
      </c>
      <c r="BK87" s="35">
        <f t="shared" si="21"/>
        <v>733154.09591179225</v>
      </c>
      <c r="BL87" s="35">
        <f t="shared" si="22"/>
        <v>0</v>
      </c>
      <c r="BM87" s="35">
        <f t="shared" si="23"/>
        <v>733154.09591179225</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36202</v>
      </c>
      <c r="AY88" s="19" t="str">
        <f>IF(IFERROR(比較地域マスタ!$AE23,"")=0,"",IFERROR(比較地域マスタ!$AE23,""))</f>
        <v>鳴門市</v>
      </c>
      <c r="AZ88" s="17"/>
      <c r="BA88" s="23">
        <v>17</v>
      </c>
      <c r="BB88" s="23">
        <v>1</v>
      </c>
      <c r="BC88" s="19" t="str">
        <f t="shared" si="24"/>
        <v>36202</v>
      </c>
      <c r="BD88" s="19" t="str">
        <f t="shared" si="25"/>
        <v>鳴門市</v>
      </c>
      <c r="BE88" s="35">
        <f>VLOOKUP(BC88&amp;"_"&amp;$AZ$9,データシート3!A:AB,MATCH("ea_"&amp;"太陽光（建物系）"&amp;"_年間発電",データシート3!$A$1:$AB$1,0),0)/10^3+VLOOKUP(BC88&amp;"_"&amp;$AZ$9,データシート3!A:AB,MATCH("ea_"&amp;"太陽光（土地系）"&amp;"_年間発電",データシート3!$A$1:$AB$1,0),0)/10^3</f>
        <v>697810.16599999997</v>
      </c>
      <c r="BF88" s="35">
        <f>VLOOKUP(BC88&amp;"_"&amp;$AZ$9,データシート3!A:AB,MATCH("ea_"&amp;"風力（陸上）"&amp;"_年間発電",データシート3!$A$1:$AB$1,0),0)/10^3</f>
        <v>210225.245</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908035.41099999996</v>
      </c>
      <c r="BJ88" s="35">
        <f>(VLOOKUP($BC88&amp;"_"&amp;$AZ$8,データシート3!$A:$AN,MATCH("da_合計",データシート3!$A$1:$AN$1,0),0))/10^3</f>
        <v>479642.50613917469</v>
      </c>
      <c r="BK88" s="35">
        <f t="shared" si="21"/>
        <v>428392.90486082528</v>
      </c>
      <c r="BL88" s="35">
        <f t="shared" si="22"/>
        <v>0</v>
      </c>
      <c r="BM88" s="35">
        <f t="shared" si="23"/>
        <v>428392.90486082528</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36489</v>
      </c>
      <c r="AY89" s="19" t="str">
        <f>IF(IFERROR(比較地域マスタ!$AE24,"")=0,"",IFERROR(比較地域マスタ!$AE24,""))</f>
        <v>東みよし町</v>
      </c>
      <c r="AZ89" s="17"/>
      <c r="BA89" s="23">
        <v>18</v>
      </c>
      <c r="BB89" s="23">
        <v>1</v>
      </c>
      <c r="BC89" s="19" t="str">
        <f t="shared" si="24"/>
        <v>36489</v>
      </c>
      <c r="BD89" s="19" t="str">
        <f t="shared" si="25"/>
        <v>東みよし町</v>
      </c>
      <c r="BE89" s="35">
        <f>VLOOKUP(BC89&amp;"_"&amp;$AZ$9,データシート3!A:AB,MATCH("ea_"&amp;"太陽光（建物系）"&amp;"_年間発電",データシート3!$A$1:$AB$1,0),0)/10^3+VLOOKUP(BC89&amp;"_"&amp;$AZ$9,データシート3!A:AB,MATCH("ea_"&amp;"太陽光（土地系）"&amp;"_年間発電",データシート3!$A$1:$AB$1,0),0)/10^3</f>
        <v>247787.23500000004</v>
      </c>
      <c r="BF89" s="35">
        <f>VLOOKUP(BC89&amp;"_"&amp;$AZ$9,データシート3!A:AB,MATCH("ea_"&amp;"風力（陸上）"&amp;"_年間発電",データシート3!$A$1:$AB$1,0),0)/10^3</f>
        <v>194645.79399999999</v>
      </c>
      <c r="BG89" s="35">
        <f>VLOOKUP(BC89&amp;"_"&amp;$AZ$9,データシート3!A:AB,MATCH("ea_"&amp;"中小水（河川）"&amp;"_年間発電",データシート3!$A$1:$AB$1,0),0)/10^3+VLOOKUP(BC89&amp;"_"&amp;$AZ$9,データシート3!A:AB,MATCH("ea_"&amp;"中小水（農業用水路）"&amp;"_年間発電",データシート3!$A$1:$AB$1,0),0)/10^3</f>
        <v>12358.763000000003</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454791.79200000002</v>
      </c>
      <c r="BJ89" s="35">
        <f>(VLOOKUP($BC89&amp;"_"&amp;$AZ$8,データシート3!$A:$AN,MATCH("da_合計",データシート3!$A$1:$AN$1,0),0))/10^3</f>
        <v>69505.227801312896</v>
      </c>
      <c r="BK89" s="35">
        <f t="shared" si="21"/>
        <v>385286.56419868709</v>
      </c>
      <c r="BL89" s="35">
        <f t="shared" si="22"/>
        <v>0</v>
      </c>
      <c r="BM89" s="35">
        <f t="shared" si="23"/>
        <v>385286.56419868709</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36401</v>
      </c>
      <c r="AY90" s="19" t="str">
        <f>IF(IFERROR(比較地域マスタ!$AE25,"")=0,"",IFERROR(比較地域マスタ!$AE25,""))</f>
        <v>松茂町</v>
      </c>
      <c r="AZ90" s="17"/>
      <c r="BA90" s="23">
        <v>19</v>
      </c>
      <c r="BB90" s="23">
        <v>1</v>
      </c>
      <c r="BC90" s="19" t="str">
        <f t="shared" si="24"/>
        <v>36401</v>
      </c>
      <c r="BD90" s="19" t="str">
        <f t="shared" si="25"/>
        <v>松茂町</v>
      </c>
      <c r="BE90" s="35">
        <f>VLOOKUP(BC90&amp;"_"&amp;$AZ$9,データシート3!A:AB,MATCH("ea_"&amp;"太陽光（建物系）"&amp;"_年間発電",データシート3!$A$1:$AB$1,0),0)/10^3+VLOOKUP(BC90&amp;"_"&amp;$AZ$9,データシート3!A:AB,MATCH("ea_"&amp;"太陽光（土地系）"&amp;"_年間発電",データシート3!$A$1:$AB$1,0),0)/10^3</f>
        <v>130352.81099999999</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130352.81099999999</v>
      </c>
      <c r="BJ90" s="35">
        <f>(VLOOKUP($BC90&amp;"_"&amp;$AZ$8,データシート3!$A:$AN,MATCH("da_合計",データシート3!$A$1:$AN$1,0),0))/10^3</f>
        <v>219412.20288180179</v>
      </c>
      <c r="BK90" s="35">
        <f t="shared" si="21"/>
        <v>-89059.391881801799</v>
      </c>
      <c r="BL90" s="35">
        <f t="shared" si="22"/>
        <v>-89059.391881801799</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36387</v>
      </c>
      <c r="AY91" s="19" t="str">
        <f>IF(IFERROR(比較地域マスタ!$AE26,"")=0,"",IFERROR(比較地域マスタ!$AE26,""))</f>
        <v>美波町</v>
      </c>
      <c r="BA91" s="23">
        <v>20</v>
      </c>
      <c r="BB91" s="23">
        <v>1</v>
      </c>
      <c r="BC91" s="19" t="str">
        <f t="shared" si="24"/>
        <v>36387</v>
      </c>
      <c r="BD91" s="19" t="str">
        <f t="shared" si="25"/>
        <v>美波町</v>
      </c>
      <c r="BE91" s="35">
        <f>VLOOKUP(BC91&amp;"_"&amp;$AZ$9,データシート3!A:AB,MATCH("ea_"&amp;"太陽光（建物系）"&amp;"_年間発電",データシート3!$A$1:$AB$1,0),0)/10^3+VLOOKUP(BC91&amp;"_"&amp;$AZ$9,データシート3!A:AB,MATCH("ea_"&amp;"太陽光（土地系）"&amp;"_年間発電",データシート3!$A$1:$AB$1,0),0)/10^3</f>
        <v>161721.61800000002</v>
      </c>
      <c r="BF91" s="35">
        <f>VLOOKUP(BC91&amp;"_"&amp;$AZ$9,データシート3!A:AB,MATCH("ea_"&amp;"風力（陸上）"&amp;"_年間発電",データシート3!$A$1:$AB$1,0),0)/10^3</f>
        <v>104497.30100000001</v>
      </c>
      <c r="BG91" s="35">
        <f>VLOOKUP(BC91&amp;"_"&amp;$AZ$9,データシート3!A:AB,MATCH("ea_"&amp;"中小水（河川）"&amp;"_年間発電",データシート3!$A$1:$AB$1,0),0)/10^3+VLOOKUP(BC91&amp;"_"&amp;$AZ$9,データシート3!A:AB,MATCH("ea_"&amp;"中小水（農業用水路）"&amp;"_年間発電",データシート3!$A$1:$AB$1,0),0)/10^3</f>
        <v>303.625</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266522.54399999999</v>
      </c>
      <c r="BJ91" s="35">
        <f>(VLOOKUP($BC91&amp;"_"&amp;$AZ$8,データシート3!$A:$AN,MATCH("da_合計",データシート3!$A$1:$AN$1,0),0))/10^3</f>
        <v>34900.624782988147</v>
      </c>
      <c r="BK91" s="35">
        <f t="shared" si="21"/>
        <v>231621.91921701183</v>
      </c>
      <c r="BL91" s="35">
        <f t="shared" si="22"/>
        <v>0</v>
      </c>
      <c r="BM91" s="35">
        <f t="shared" si="23"/>
        <v>231621.91921701183</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36207</v>
      </c>
      <c r="AY92" s="19" t="str">
        <f>IF(IFERROR(比較地域マスタ!$AE27,"")=0,"",IFERROR(比較地域マスタ!$AE27,""))</f>
        <v>美馬市</v>
      </c>
      <c r="AZ92" s="17"/>
      <c r="BA92" s="23">
        <v>21</v>
      </c>
      <c r="BB92" s="23">
        <v>1</v>
      </c>
      <c r="BC92" s="19" t="str">
        <f t="shared" si="24"/>
        <v>36207</v>
      </c>
      <c r="BD92" s="19" t="str">
        <f t="shared" si="25"/>
        <v>美馬市</v>
      </c>
      <c r="BE92" s="35">
        <f>VLOOKUP(BC92&amp;"_"&amp;$AZ$9,データシート3!A:AB,MATCH("ea_"&amp;"太陽光（建物系）"&amp;"_年間発電",データシート3!$A$1:$AB$1,0),0)/10^3+VLOOKUP(BC92&amp;"_"&amp;$AZ$9,データシート3!A:AB,MATCH("ea_"&amp;"太陽光（土地系）"&amp;"_年間発電",データシート3!$A$1:$AB$1,0),0)/10^3</f>
        <v>627105.01799999992</v>
      </c>
      <c r="BF92" s="35">
        <f>VLOOKUP(BC92&amp;"_"&amp;$AZ$9,データシート3!A:AB,MATCH("ea_"&amp;"風力（陸上）"&amp;"_年間発電",データシート3!$A$1:$AB$1,0),0)/10^3</f>
        <v>206434.652</v>
      </c>
      <c r="BG92" s="35">
        <f>VLOOKUP(BC92&amp;"_"&amp;$AZ$9,データシート3!A:AB,MATCH("ea_"&amp;"中小水（河川）"&amp;"_年間発電",データシート3!$A$1:$AB$1,0),0)/10^3+VLOOKUP(BC92&amp;"_"&amp;$AZ$9,データシート3!A:AB,MATCH("ea_"&amp;"中小水（農業用水路）"&amp;"_年間発電",データシート3!$A$1:$AB$1,0),0)/10^3</f>
        <v>68232.066000000006</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901771.73599999992</v>
      </c>
      <c r="BJ92" s="35">
        <f>(VLOOKUP($BC92&amp;"_"&amp;$AZ$8,データシート3!$A:$AN,MATCH("da_合計",データシート3!$A$1:$AN$1,0),0))/10^3</f>
        <v>169539.94623567534</v>
      </c>
      <c r="BK92" s="35">
        <f>BI92-BJ92</f>
        <v>732231.78976432455</v>
      </c>
      <c r="BL92" s="35">
        <f t="shared" si="22"/>
        <v>0</v>
      </c>
      <c r="BM92" s="35">
        <f t="shared" si="23"/>
        <v>732231.78976432455</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36208</v>
      </c>
      <c r="AY93" s="19" t="str">
        <f>IF(IFERROR(比較地域マスタ!$AE28,"")=0,"",IFERROR(比較地域マスタ!$AE28,""))</f>
        <v>三好市</v>
      </c>
      <c r="AZ93" s="17"/>
      <c r="BA93" s="23">
        <v>22</v>
      </c>
      <c r="BB93" s="23">
        <v>1</v>
      </c>
      <c r="BC93" s="19" t="str">
        <f t="shared" si="24"/>
        <v>36208</v>
      </c>
      <c r="BD93" s="19" t="str">
        <f t="shared" si="25"/>
        <v>三好市</v>
      </c>
      <c r="BE93" s="35">
        <f>VLOOKUP(BC93&amp;"_"&amp;$AZ$9,データシート3!A:AB,MATCH("ea_"&amp;"太陽光（建物系）"&amp;"_年間発電",データシート3!$A$1:$AB$1,0),0)/10^3+VLOOKUP(BC93&amp;"_"&amp;$AZ$9,データシート3!A:AB,MATCH("ea_"&amp;"太陽光（土地系）"&amp;"_年間発電",データシート3!$A$1:$AB$1,0),0)/10^3</f>
        <v>456088.92200000002</v>
      </c>
      <c r="BF93" s="35">
        <f>VLOOKUP(BC93&amp;"_"&amp;$AZ$9,データシート3!A:AB,MATCH("ea_"&amp;"風力（陸上）"&amp;"_年間発電",データシート3!$A$1:$AB$1,0),0)/10^3</f>
        <v>704701.97199999995</v>
      </c>
      <c r="BG93" s="35">
        <f>VLOOKUP(BC93&amp;"_"&amp;$AZ$9,データシート3!A:AB,MATCH("ea_"&amp;"中小水（河川）"&amp;"_年間発電",データシート3!$A$1:$AB$1,0),0)/10^3+VLOOKUP(BC93&amp;"_"&amp;$AZ$9,データシート3!A:AB,MATCH("ea_"&amp;"中小水（農業用水路）"&amp;"_年間発電",データシート3!$A$1:$AB$1,0),0)/10^3</f>
        <v>197017.03599999999</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1357807.93</v>
      </c>
      <c r="BJ93" s="35">
        <f>(VLOOKUP($BC93&amp;"_"&amp;$AZ$8,データシート3!$A:$AN,MATCH("da_合計",データシート3!$A$1:$AN$1,0),0))/10^3</f>
        <v>156101.28218239098</v>
      </c>
      <c r="BK93" s="35">
        <f t="shared" si="21"/>
        <v>1201706.6478176089</v>
      </c>
      <c r="BL93" s="35">
        <f t="shared" si="22"/>
        <v>0</v>
      </c>
      <c r="BM93" s="35">
        <f t="shared" si="23"/>
        <v>1201706.6478176089</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36383</v>
      </c>
      <c r="AY94" s="19" t="str">
        <f>IF(IFERROR(比較地域マスタ!$AE29,"")=0,"",IFERROR(比較地域マスタ!$AE29,""))</f>
        <v>牟岐町</v>
      </c>
      <c r="AZ94" s="17"/>
      <c r="BA94" s="23">
        <v>23</v>
      </c>
      <c r="BB94" s="23">
        <v>1</v>
      </c>
      <c r="BC94" s="19" t="str">
        <f t="shared" si="24"/>
        <v>36383</v>
      </c>
      <c r="BD94" s="19" t="str">
        <f t="shared" si="25"/>
        <v>牟岐町</v>
      </c>
      <c r="BE94" s="35">
        <f>VLOOKUP(BC94&amp;"_"&amp;$AZ$9,データシート3!A:AB,MATCH("ea_"&amp;"太陽光（建物系）"&amp;"_年間発電",データシート3!$A$1:$AB$1,0),0)/10^3+VLOOKUP(BC94&amp;"_"&amp;$AZ$9,データシート3!A:AB,MATCH("ea_"&amp;"太陽光（土地系）"&amp;"_年間発電",データシート3!$A$1:$AB$1,0),0)/10^3</f>
        <v>84510.861000000004</v>
      </c>
      <c r="BF94" s="35">
        <f>VLOOKUP(BC94&amp;"_"&amp;$AZ$9,データシート3!A:AB,MATCH("ea_"&amp;"風力（陸上）"&amp;"_年間発電",データシート3!$A$1:$AB$1,0),0)/10^3</f>
        <v>20751.579000000005</v>
      </c>
      <c r="BG94" s="35">
        <f>VLOOKUP(BC94&amp;"_"&amp;$AZ$9,データシート3!A:AB,MATCH("ea_"&amp;"中小水（河川）"&amp;"_年間発電",データシート3!$A$1:$AB$1,0),0)/10^3+VLOOKUP(BC94&amp;"_"&amp;$AZ$9,データシート3!A:AB,MATCH("ea_"&amp;"中小水（農業用水路）"&amp;"_年間発電",データシート3!$A$1:$AB$1,0),0)/10^3</f>
        <v>471.50799999999998</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105733.948</v>
      </c>
      <c r="BJ94" s="35">
        <f>(VLOOKUP($BC94&amp;"_"&amp;$AZ$8,データシート3!$A:$AN,MATCH("da_合計",データシート3!$A$1:$AN$1,0),0))/10^3</f>
        <v>21365.825466166818</v>
      </c>
      <c r="BK94" s="35">
        <f t="shared" si="21"/>
        <v>84368.122533833186</v>
      </c>
      <c r="BL94" s="35">
        <f t="shared" si="22"/>
        <v>0</v>
      </c>
      <c r="BM94" s="35">
        <f t="shared" si="23"/>
        <v>84368.122533833186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36205</v>
      </c>
      <c r="AY95" s="19" t="str">
        <f>IF(IFERROR(比較地域マスタ!$AE30,"")=0,"",IFERROR(比較地域マスタ!$AE30,""))</f>
        <v>吉野川市</v>
      </c>
      <c r="AZ95" s="17"/>
      <c r="BA95" s="23">
        <v>24</v>
      </c>
      <c r="BB95" s="23">
        <v>1</v>
      </c>
      <c r="BC95" s="19" t="str">
        <f t="shared" si="24"/>
        <v>36205</v>
      </c>
      <c r="BD95" s="19" t="str">
        <f t="shared" si="25"/>
        <v>吉野川市</v>
      </c>
      <c r="BE95" s="35">
        <f>VLOOKUP(BC95&amp;"_"&amp;$AZ$9,データシート3!A:AB,MATCH("ea_"&amp;"太陽光（建物系）"&amp;"_年間発電",データシート3!$A$1:$AB$1,0),0)/10^3+VLOOKUP(BC95&amp;"_"&amp;$AZ$9,データシート3!A:AB,MATCH("ea_"&amp;"太陽光（土地系）"&amp;"_年間発電",データシート3!$A$1:$AB$1,0),0)/10^3</f>
        <v>567946.63099999994</v>
      </c>
      <c r="BF95" s="35">
        <f>VLOOKUP(BC95&amp;"_"&amp;$AZ$9,データシート3!A:AB,MATCH("ea_"&amp;"風力（陸上）"&amp;"_年間発電",データシート3!$A$1:$AB$1,0),0)/10^3</f>
        <v>187849.522</v>
      </c>
      <c r="BG95" s="35">
        <f>VLOOKUP(BC95&amp;"_"&amp;$AZ$9,データシート3!A:AB,MATCH("ea_"&amp;"中小水（河川）"&amp;"_年間発電",データシート3!$A$1:$AB$1,0),0)/10^3+VLOOKUP(BC95&amp;"_"&amp;$AZ$9,データシート3!A:AB,MATCH("ea_"&amp;"中小水（農業用水路）"&amp;"_年間発電",データシート3!$A$1:$AB$1,0),0)/10^3</f>
        <v>15498.328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771294.48099999991</v>
      </c>
      <c r="BJ95" s="35">
        <f>(VLOOKUP($BC95&amp;"_"&amp;$AZ$8,データシート3!$A:$AN,MATCH("da_合計",データシート3!$A$1:$AN$1,0),0))/10^3</f>
        <v>233229.1511059624</v>
      </c>
      <c r="BK95" s="35">
        <f t="shared" si="21"/>
        <v>538065.32989403745</v>
      </c>
      <c r="BL95" s="35">
        <f t="shared" si="22"/>
        <v>0</v>
      </c>
      <c r="BM95" s="35">
        <f t="shared" si="23"/>
        <v>538065.32989403745</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徳島県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36</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84</v>
      </c>
      <c r="H7" s="712">
        <f t="shared" si="0"/>
        <v>85</v>
      </c>
      <c r="I7" s="712">
        <f t="shared" si="0"/>
        <v>85</v>
      </c>
      <c r="J7" s="712">
        <f t="shared" si="0"/>
        <v>83</v>
      </c>
      <c r="K7" s="713">
        <f t="shared" si="0"/>
        <v>81</v>
      </c>
      <c r="L7" s="713">
        <f t="shared" si="0"/>
        <v>85</v>
      </c>
      <c r="M7" s="713">
        <f t="shared" si="0"/>
        <v>88</v>
      </c>
      <c r="N7" s="713">
        <f t="shared" si="0"/>
        <v>86</v>
      </c>
      <c r="O7" s="713">
        <f>SUM(O8:O13)</f>
        <v>88</v>
      </c>
      <c r="P7" s="713">
        <f t="shared" si="0"/>
        <v>88</v>
      </c>
      <c r="Q7" s="714">
        <f>SUM(Q8:Q13)</f>
        <v>89</v>
      </c>
      <c r="R7" s="919">
        <f t="shared" si="0"/>
        <v>2726.5600000000004</v>
      </c>
      <c r="S7" s="920">
        <f t="shared" si="0"/>
        <v>2915.0320000000002</v>
      </c>
      <c r="T7" s="920">
        <f t="shared" si="0"/>
        <v>3506.5200000000004</v>
      </c>
      <c r="U7" s="920">
        <f t="shared" si="0"/>
        <v>3515.8200000000006</v>
      </c>
      <c r="V7" s="920">
        <f t="shared" si="0"/>
        <v>3407.4769999999999</v>
      </c>
      <c r="W7" s="920">
        <f t="shared" si="0"/>
        <v>3384.279</v>
      </c>
      <c r="X7" s="920">
        <f t="shared" si="0"/>
        <v>3166.6499999999996</v>
      </c>
      <c r="Y7" s="920">
        <f t="shared" si="0"/>
        <v>3118.4829999999997</v>
      </c>
      <c r="Z7" s="920">
        <f>SUM(Z8:Z13)</f>
        <v>3050.1239999999998</v>
      </c>
      <c r="AA7" s="920">
        <f>SUM(AA8:AA13)</f>
        <v>2715.2290000000003</v>
      </c>
      <c r="AB7" s="921">
        <f t="shared" si="0"/>
        <v>3116.8319999999999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59</v>
      </c>
      <c r="H10" s="725">
        <f>VLOOKUP($D$3&amp;"_"&amp;H$3,データシート1!$A:$BU,MATCH($G$2&amp;"_"&amp;$C10,データシート1!$A$1:$BU$1,0),0)</f>
        <v>58</v>
      </c>
      <c r="I10" s="725">
        <f>VLOOKUP($D$3&amp;"_"&amp;I$3,データシート1!$A:$BU,MATCH($G$2&amp;"_"&amp;$C10,データシート1!$A$1:$BU$1,0),0)</f>
        <v>61</v>
      </c>
      <c r="J10" s="725">
        <f>VLOOKUP($D$3&amp;"_"&amp;J$3,データシート1!$A:$BU,MATCH($G$2&amp;"_"&amp;$C10,データシート1!$A$1:$BU$1,0),0)</f>
        <v>60</v>
      </c>
      <c r="K10" s="726">
        <f>VLOOKUP($D$3&amp;"_"&amp;K$3,データシート1!$A:$BU,MATCH($G$2&amp;"_"&amp;$C10,データシート1!$A$1:$BU$1,0),0)</f>
        <v>58</v>
      </c>
      <c r="L10" s="726">
        <f>VLOOKUP($D$3&amp;"_"&amp;L$3,データシート1!$A:$BU,MATCH($G$2&amp;"_"&amp;$C10,データシート1!$A$1:$BU$1,0),0)</f>
        <v>62</v>
      </c>
      <c r="M10" s="726">
        <f>VLOOKUP($D$3&amp;"_"&amp;M$3,データシート1!$A:$BU,MATCH($G$2&amp;"_"&amp;$C10,データシート1!$A$1:$BU$1,0),0)</f>
        <v>63</v>
      </c>
      <c r="N10" s="726">
        <f>VLOOKUP($D$3&amp;"_"&amp;N$3,データシート1!$A:$BU,MATCH($G$2&amp;"_"&amp;$C10,データシート1!$A$1:$BU$1,0),0)</f>
        <v>63</v>
      </c>
      <c r="O10" s="726">
        <f>VLOOKUP($D$3&amp;"_"&amp;O$3,データシート1!$A:$BU,MATCH($G$2&amp;"_"&amp;$C10,データシート1!$A$1:$BU$1,0),0)</f>
        <v>63</v>
      </c>
      <c r="P10" s="726">
        <f>VLOOKUP($D$3&amp;"_"&amp;P$3,データシート1!$A:$BU,MATCH($G$2&amp;"_"&amp;$C10,データシート1!$A$1:$BU$1,0),0)</f>
        <v>65</v>
      </c>
      <c r="Q10" s="727">
        <f>VLOOKUP($D$3&amp;"_"&amp;Q$3,データシート1!$A:$BU,MATCH($G$2&amp;"_"&amp;$C10,データシート1!$A$1:$BU$1,0),0)</f>
        <v>65</v>
      </c>
      <c r="R10" s="925">
        <f>VLOOKUP($D$3&amp;"_"&amp;R$3,データシート1!$A:$BU,MATCH($R$2&amp;"_"&amp;$C10,データシート1!$A$1:$BU$1,0),0)</f>
        <v>1608.0730000000001</v>
      </c>
      <c r="S10" s="926">
        <f>VLOOKUP($D$3&amp;"_"&amp;S$3,データシート1!$A:$BU,MATCH($R$2&amp;"_"&amp;$C10,データシート1!$A$1:$BU$1,0),0)</f>
        <v>1804.1980000000001</v>
      </c>
      <c r="T10" s="926">
        <f>VLOOKUP($D$3&amp;"_"&amp;T$3,データシート1!$A:$BU,MATCH($R$2&amp;"_"&amp;$C10,データシート1!$A$1:$BU$1,0),0)</f>
        <v>2289.6190000000001</v>
      </c>
      <c r="U10" s="926">
        <f>VLOOKUP($D$3&amp;"_"&amp;U$3,データシート1!$A:$BU,MATCH($R$2&amp;"_"&amp;$C10,データシート1!$A$1:$BU$1,0),0)</f>
        <v>2325.5880000000002</v>
      </c>
      <c r="V10" s="926">
        <f>VLOOKUP($D$3&amp;"_"&amp;V$3,データシート1!$A:$BU,MATCH($R$2&amp;"_"&amp;$C10,データシート1!$A$1:$BU$1,0),0)</f>
        <v>2247.299</v>
      </c>
      <c r="W10" s="926">
        <f>VLOOKUP($D$3&amp;"_"&amp;W$3,データシート1!$A:$BU,MATCH($R$2&amp;"_"&amp;$C10,データシート1!$A$1:$BU$1,0),0)</f>
        <v>2245.5549999999998</v>
      </c>
      <c r="X10" s="926">
        <f>VLOOKUP($D$3&amp;"_"&amp;X$3,データシート1!$A:$BU,MATCH($R$2&amp;"_"&amp;$C10,データシート1!$A$1:$BU$1,0),0)</f>
        <v>2035.5619999999999</v>
      </c>
      <c r="Y10" s="926">
        <f>VLOOKUP($D$3&amp;"_"&amp;Y$3,データシート1!$A:$BU,MATCH($R$2&amp;"_"&amp;$C10,データシート1!$A$1:$BU$1,0),0)</f>
        <v>2062.326</v>
      </c>
      <c r="Z10" s="926">
        <f>VLOOKUP($D$3&amp;"_"&amp;Z$3,データシート1!$A:$BU,MATCH($R$2&amp;"_"&amp;$C10,データシート1!$A$1:$BU$1,0),0)</f>
        <v>1985.201</v>
      </c>
      <c r="AA10" s="926">
        <f>VLOOKUP($D$3&amp;"_"&amp;AA$3,データシート1!$A:$BU,MATCH($R$2&amp;"_"&amp;$C10,データシート1!$A$1:$BU$1,0),0)</f>
        <v>1650.482</v>
      </c>
      <c r="AB10" s="927">
        <f>VLOOKUP($D$3&amp;"_"&amp;AB$3,データシート1!$A:$BU,MATCH($R$2&amp;"_"&amp;$C10,データシート1!$A$1:$BU$1,0),0)</f>
        <v>2093.4169999999999</v>
      </c>
    </row>
    <row r="11" spans="2:30" s="22" customFormat="1" ht="20.45" customHeight="1">
      <c r="B11" s="715"/>
      <c r="C11" s="722" t="s">
        <v>521</v>
      </c>
      <c r="D11" s="723"/>
      <c r="E11" s="722"/>
      <c r="F11" s="723"/>
      <c r="G11" s="724">
        <f>VLOOKUP($D$3&amp;"_"&amp;G$3,データシート1!$A:$BU,MATCH($G$2&amp;"_"&amp;$C11,データシート1!$A$1:$BU$1,0),0)</f>
        <v>22</v>
      </c>
      <c r="H11" s="725">
        <f>VLOOKUP($D$3&amp;"_"&amp;H$3,データシート1!$A:$BU,MATCH($G$2&amp;"_"&amp;$C11,データシート1!$A$1:$BU$1,0),0)</f>
        <v>24</v>
      </c>
      <c r="I11" s="725">
        <f>VLOOKUP($D$3&amp;"_"&amp;I$3,データシート1!$A:$BU,MATCH($G$2&amp;"_"&amp;$C11,データシート1!$A$1:$BU$1,0),0)</f>
        <v>21</v>
      </c>
      <c r="J11" s="725">
        <f>VLOOKUP($D$3&amp;"_"&amp;J$3,データシート1!$A:$BU,MATCH($G$2&amp;"_"&amp;$C11,データシート1!$A$1:$BU$1,0),0)</f>
        <v>20</v>
      </c>
      <c r="K11" s="726">
        <f>VLOOKUP($D$3&amp;"_"&amp;K$3,データシート1!$A:$BU,MATCH($G$2&amp;"_"&amp;$C11,データシート1!$A$1:$BU$1,0),0)</f>
        <v>20</v>
      </c>
      <c r="L11" s="726">
        <f>VLOOKUP($D$3&amp;"_"&amp;L$3,データシート1!$A:$BU,MATCH($G$2&amp;"_"&amp;$C11,データシート1!$A$1:$BU$1,0),0)</f>
        <v>20</v>
      </c>
      <c r="M11" s="726">
        <f>VLOOKUP($D$3&amp;"_"&amp;M$3,データシート1!$A:$BU,MATCH($G$2&amp;"_"&amp;$C11,データシート1!$A$1:$BU$1,0),0)</f>
        <v>22</v>
      </c>
      <c r="N11" s="726">
        <f>VLOOKUP($D$3&amp;"_"&amp;N$3,データシート1!$A:$BU,MATCH($G$2&amp;"_"&amp;$C11,データシート1!$A$1:$BU$1,0),0)</f>
        <v>20</v>
      </c>
      <c r="O11" s="726">
        <f>VLOOKUP($D$3&amp;"_"&amp;O$3,データシート1!$A:$BU,MATCH($G$2&amp;"_"&amp;$C11,データシート1!$A$1:$BU$1,0),0)</f>
        <v>22</v>
      </c>
      <c r="P11" s="726">
        <f>VLOOKUP($D$3&amp;"_"&amp;P$3,データシート1!$A:$BU,MATCH($G$2&amp;"_"&amp;$C11,データシート1!$A$1:$BU$1,0),0)</f>
        <v>20</v>
      </c>
      <c r="Q11" s="727">
        <f>VLOOKUP($D$3&amp;"_"&amp;Q$3,データシート1!$A:$BU,MATCH($G$2&amp;"_"&amp;$C11,データシート1!$A$1:$BU$1,0),0)</f>
        <v>21</v>
      </c>
      <c r="R11" s="925">
        <f>VLOOKUP($D$3&amp;"_"&amp;R$3,データシート1!$A:$BU,MATCH($R$2&amp;"_"&amp;$C11,データシート1!$A$1:$BU$1,0),0)</f>
        <v>107.383</v>
      </c>
      <c r="S11" s="926">
        <f>VLOOKUP($D$3&amp;"_"&amp;S$3,データシート1!$A:$BU,MATCH($R$2&amp;"_"&amp;$C11,データシート1!$A$1:$BU$1,0),0)</f>
        <v>169.02800000000002</v>
      </c>
      <c r="T11" s="926">
        <f>VLOOKUP($D$3&amp;"_"&amp;T$3,データシート1!$A:$BU,MATCH($R$2&amp;"_"&amp;$C11,データシート1!$A$1:$BU$1,0),0)</f>
        <v>195.07000000000002</v>
      </c>
      <c r="U11" s="926">
        <f>VLOOKUP($D$3&amp;"_"&amp;U$3,データシート1!$A:$BU,MATCH($R$2&amp;"_"&amp;$C11,データシート1!$A$1:$BU$1,0),0)</f>
        <v>188.06099999999998</v>
      </c>
      <c r="V11" s="926">
        <f>VLOOKUP($D$3&amp;"_"&amp;V$3,データシート1!$A:$BU,MATCH($R$2&amp;"_"&amp;$C11,データシート1!$A$1:$BU$1,0),0)</f>
        <v>182.24799999999999</v>
      </c>
      <c r="W11" s="926">
        <f>VLOOKUP($D$3&amp;"_"&amp;W$3,データシート1!$A:$BU,MATCH($R$2&amp;"_"&amp;$C11,データシート1!$A$1:$BU$1,0),0)</f>
        <v>165.40899999999999</v>
      </c>
      <c r="X11" s="926">
        <f>VLOOKUP($D$3&amp;"_"&amp;X$3,データシート1!$A:$BU,MATCH($R$2&amp;"_"&amp;$C11,データシート1!$A$1:$BU$1,0),0)</f>
        <v>165.15299999999999</v>
      </c>
      <c r="Y11" s="926">
        <f>VLOOKUP($D$3&amp;"_"&amp;Y$3,データシート1!$A:$BU,MATCH($R$2&amp;"_"&amp;$C11,データシート1!$A$1:$BU$1,0),0)</f>
        <v>138.93</v>
      </c>
      <c r="Z11" s="926">
        <f>VLOOKUP($D$3&amp;"_"&amp;Z$3,データシート1!$A:$BU,MATCH($R$2&amp;"_"&amp;$C11,データシート1!$A$1:$BU$1,0),0)</f>
        <v>166.32300000000001</v>
      </c>
      <c r="AA11" s="926">
        <f>VLOOKUP($D$3&amp;"_"&amp;AA$3,データシート1!$A:$BU,MATCH($R$2&amp;"_"&amp;$C11,データシート1!$A$1:$BU$1,0),0)</f>
        <v>132.18199999999999</v>
      </c>
      <c r="AB11" s="927">
        <f>VLOOKUP($D$3&amp;"_"&amp;AB$3,データシート1!$A:$BU,MATCH($R$2&amp;"_"&amp;$C11,データシート1!$A$1:$BU$1,0),0)</f>
        <v>158.77700000000002</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3</v>
      </c>
      <c r="H12" s="731">
        <f>VLOOKUP($D$3&amp;"_"&amp;H$3,データシート1!$A:$BU,MATCH($G$2&amp;"_"&amp;$C12,データシート1!$A$1:$BU$1,0),0)</f>
        <v>3</v>
      </c>
      <c r="I12" s="731">
        <f>VLOOKUP($D$3&amp;"_"&amp;I$3,データシート1!$A:$BU,MATCH($G$2&amp;"_"&amp;$C12,データシート1!$A$1:$BU$1,0),0)</f>
        <v>3</v>
      </c>
      <c r="J12" s="731">
        <f>VLOOKUP($D$3&amp;"_"&amp;J$3,データシート1!$A:$BU,MATCH($G$2&amp;"_"&amp;$C12,データシート1!$A$1:$BU$1,0),0)</f>
        <v>3</v>
      </c>
      <c r="K12" s="732">
        <f>VLOOKUP($D$3&amp;"_"&amp;K$3,データシート1!$A:$BU,MATCH($G$2&amp;"_"&amp;$C12,データシート1!$A$1:$BU$1,0),0)</f>
        <v>3</v>
      </c>
      <c r="L12" s="732">
        <f>VLOOKUP($D$3&amp;"_"&amp;L$3,データシート1!$A:$BU,MATCH($G$2&amp;"_"&amp;$C12,データシート1!$A$1:$BU$1,0),0)</f>
        <v>3</v>
      </c>
      <c r="M12" s="732">
        <f>VLOOKUP($D$3&amp;"_"&amp;M$3,データシート1!$A:$BU,MATCH($G$2&amp;"_"&amp;$C12,データシート1!$A$1:$BU$1,0),0)</f>
        <v>3</v>
      </c>
      <c r="N12" s="732">
        <f>VLOOKUP($D$3&amp;"_"&amp;N$3,データシート1!$A:$BU,MATCH($G$2&amp;"_"&amp;$C12,データシート1!$A$1:$BU$1,0),0)</f>
        <v>3</v>
      </c>
      <c r="O12" s="732">
        <f>VLOOKUP($D$3&amp;"_"&amp;O$3,データシート1!$A:$BU,MATCH($G$2&amp;"_"&amp;$C12,データシート1!$A$1:$BU$1,0),0)</f>
        <v>3</v>
      </c>
      <c r="P12" s="732">
        <f>VLOOKUP($D$3&amp;"_"&amp;P$3,データシート1!$A:$BU,MATCH($G$2&amp;"_"&amp;$C12,データシート1!$A$1:$BU$1,0),0)</f>
        <v>3</v>
      </c>
      <c r="Q12" s="733">
        <f>VLOOKUP($D$3&amp;"_"&amp;Q$3,データシート1!$A:$BU,MATCH($G$2&amp;"_"&amp;$C12,データシート1!$A$1:$BU$1,0),0)</f>
        <v>3</v>
      </c>
      <c r="R12" s="928">
        <f>VLOOKUP($D$3&amp;"_"&amp;R$3,データシート1!$A:$BU,MATCH($R$2&amp;"_"&amp;$C12,データシート1!$A$1:$BU$1,0),0)</f>
        <v>1011.104</v>
      </c>
      <c r="S12" s="929">
        <f>VLOOKUP($D$3&amp;"_"&amp;S$3,データシート1!$A:$BU,MATCH($R$2&amp;"_"&amp;$C12,データシート1!$A$1:$BU$1,0),0)</f>
        <v>941.80600000000004</v>
      </c>
      <c r="T12" s="929">
        <f>VLOOKUP($D$3&amp;"_"&amp;T$3,データシート1!$A:$BU,MATCH($R$2&amp;"_"&amp;$C12,データシート1!$A$1:$BU$1,0),0)</f>
        <v>1021.831</v>
      </c>
      <c r="U12" s="929">
        <f>VLOOKUP($D$3&amp;"_"&amp;U$3,データシート1!$A:$BU,MATCH($R$2&amp;"_"&amp;$C12,データシート1!$A$1:$BU$1,0),0)</f>
        <v>1002.171</v>
      </c>
      <c r="V12" s="929">
        <f>VLOOKUP($D$3&amp;"_"&amp;V$3,データシート1!$A:$BU,MATCH($R$2&amp;"_"&amp;$C12,データシート1!$A$1:$BU$1,0),0)</f>
        <v>977.93</v>
      </c>
      <c r="W12" s="929">
        <f>VLOOKUP($D$3&amp;"_"&amp;W$3,データシート1!$A:$BU,MATCH($R$2&amp;"_"&amp;$C12,データシート1!$A$1:$BU$1,0),0)</f>
        <v>973.31500000000005</v>
      </c>
      <c r="X12" s="929">
        <f>VLOOKUP($D$3&amp;"_"&amp;X$3,データシート1!$A:$BU,MATCH($R$2&amp;"_"&amp;$C12,データシート1!$A$1:$BU$1,0),0)</f>
        <v>965.93499999999995</v>
      </c>
      <c r="Y12" s="929">
        <f>VLOOKUP($D$3&amp;"_"&amp;Y$3,データシート1!$A:$BU,MATCH($R$2&amp;"_"&amp;$C12,データシート1!$A$1:$BU$1,0),0)</f>
        <v>917.22699999999998</v>
      </c>
      <c r="Z12" s="929">
        <f>VLOOKUP($D$3&amp;"_"&amp;Z$3,データシート1!$A:$BU,MATCH($R$2&amp;"_"&amp;$C12,データシート1!$A$1:$BU$1,0),0)</f>
        <v>898.6</v>
      </c>
      <c r="AA12" s="929">
        <f>VLOOKUP($D$3&amp;"_"&amp;AA$3,データシート1!$A:$BU,MATCH($R$2&amp;"_"&amp;$C12,データシート1!$A$1:$BU$1,0),0)</f>
        <v>932.56500000000005</v>
      </c>
      <c r="AB12" s="930">
        <f>VLOOKUP($D$3&amp;"_"&amp;AB$3,データシート1!$A:$BU,MATCH($R$2&amp;"_"&amp;$C12,データシート1!$A$1:$BU$1,0),0)</f>
        <v>864.63800000000003</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59</v>
      </c>
      <c r="H26" s="745">
        <f>VLOOKUP($D$3&amp;"_"&amp;H$3,データシート2!$A:$SI,MATCH($G$2&amp;"_"&amp;$B26,データシート2!$A$1:$SI$1,0),0)</f>
        <v>58</v>
      </c>
      <c r="I26" s="745">
        <f>VLOOKUP($D$3&amp;"_"&amp;I$3,データシート2!$A:$SI,MATCH($G$2&amp;"_"&amp;$B26,データシート2!$A$1:$SI$1,0),0)</f>
        <v>61</v>
      </c>
      <c r="J26" s="745">
        <f>VLOOKUP($D$3&amp;"_"&amp;J$3,データシート2!$A:$SI,MATCH($G$2&amp;"_"&amp;$B26,データシート2!$A$1:$SI$1,0),0)</f>
        <v>60</v>
      </c>
      <c r="K26" s="746">
        <f>VLOOKUP($D$3&amp;"_"&amp;K$3,データシート2!$A:$SI,MATCH($G$2&amp;"_"&amp;$B26,データシート2!$A$1:$SI$1,0),0)</f>
        <v>58</v>
      </c>
      <c r="L26" s="746">
        <f>VLOOKUP($D$3&amp;"_"&amp;L$3,データシート2!$A:$SI,MATCH($G$2&amp;"_"&amp;$B26,データシート2!$A$1:$SI$1,0),0)</f>
        <v>62</v>
      </c>
      <c r="M26" s="746">
        <f>VLOOKUP($D$3&amp;"_"&amp;M$3,データシート2!$A:$SI,MATCH($G$2&amp;"_"&amp;$B26,データシート2!$A$1:$SI$1,0),0)</f>
        <v>63</v>
      </c>
      <c r="N26" s="746">
        <f>VLOOKUP($D$3&amp;"_"&amp;N$3,データシート2!$A:$SI,MATCH($G$2&amp;"_"&amp;$B26,データシート2!$A$1:$SI$1,0),0)</f>
        <v>63</v>
      </c>
      <c r="O26" s="746">
        <f>VLOOKUP($D$3&amp;"_"&amp;O$3,データシート2!$A:$SI,MATCH($G$2&amp;"_"&amp;$B26,データシート2!$A$1:$SI$1,0),0)</f>
        <v>63</v>
      </c>
      <c r="P26" s="746">
        <f>VLOOKUP($D$3&amp;"_"&amp;P$3,データシート2!$A:$SI,MATCH($G$2&amp;"_"&amp;$B26,データシート2!$A$1:$SI$1,0),0)</f>
        <v>65</v>
      </c>
      <c r="Q26" s="747">
        <f>VLOOKUP($D$3&amp;"_"&amp;Q$3,データシート2!$A:$SI,MATCH($G$2&amp;"_"&amp;$B26,データシート2!$A$1:$SI$1,0),0)</f>
        <v>65</v>
      </c>
      <c r="R26" s="934">
        <f>VLOOKUP($D$3&amp;"_"&amp;R$3,データシート2!$A:$SI,MATCH($R$2&amp;"_"&amp;$B26,データシート2!$A$1:$SI$1,0),0)</f>
        <v>1608.0730000000001</v>
      </c>
      <c r="S26" s="935">
        <f>VLOOKUP($D$3&amp;"_"&amp;S$3,データシート2!$A:$SI,MATCH($R$2&amp;"_"&amp;$B26,データシート2!$A$1:$SI$1,0),0)</f>
        <v>1804.1980000000001</v>
      </c>
      <c r="T26" s="935">
        <f>VLOOKUP($D$3&amp;"_"&amp;T$3,データシート2!$A:$SI,MATCH($R$2&amp;"_"&amp;$B26,データシート2!$A$1:$SI$1,0),0)</f>
        <v>2289.6190000000001</v>
      </c>
      <c r="U26" s="935">
        <f>VLOOKUP($D$3&amp;"_"&amp;U$3,データシート2!$A:$SI,MATCH($R$2&amp;"_"&amp;$B26,データシート2!$A$1:$SI$1,0),0)</f>
        <v>2325.5880000000002</v>
      </c>
      <c r="V26" s="935">
        <f>VLOOKUP($D$3&amp;"_"&amp;V$3,データシート2!$A:$SI,MATCH($R$2&amp;"_"&amp;$B26,データシート2!$A$1:$SI$1,0),0)</f>
        <v>2247.299</v>
      </c>
      <c r="W26" s="935">
        <f>VLOOKUP($D$3&amp;"_"&amp;W$3,データシート2!$A:$SI,MATCH($R$2&amp;"_"&amp;$B26,データシート2!$A$1:$SI$1,0),0)</f>
        <v>2245.5549999999998</v>
      </c>
      <c r="X26" s="935">
        <f>VLOOKUP($D$3&amp;"_"&amp;X$3,データシート2!$A:$SI,MATCH($R$2&amp;"_"&amp;$B26,データシート2!$A$1:$SI$1,0),0)</f>
        <v>2035.5619999999999</v>
      </c>
      <c r="Y26" s="935">
        <f>VLOOKUP($D$3&amp;"_"&amp;Y$3,データシート2!$A:$SI,MATCH($R$2&amp;"_"&amp;$B26,データシート2!$A$1:$SI$1,0),0)</f>
        <v>2062.326</v>
      </c>
      <c r="Z26" s="935">
        <f>VLOOKUP($D$3&amp;"_"&amp;Z$3,データシート2!$A:$SI,MATCH($R$2&amp;"_"&amp;$B26,データシート2!$A$1:$SI$1,0),0)</f>
        <v>1985.201</v>
      </c>
      <c r="AA26" s="935">
        <f>VLOOKUP($D$3&amp;"_"&amp;AA$3,データシート2!$A:$SI,MATCH($R$2&amp;"_"&amp;$B26,データシート2!$A$1:$SI$1,0),0)</f>
        <v>1650.482</v>
      </c>
      <c r="AB26" s="936">
        <f>VLOOKUP($D$3&amp;"_"&amp;AB$3,データシート2!$A:$SI,MATCH($R$2&amp;"_"&amp;$B26,データシート2!$A$1:$SI$1,0),0)</f>
        <v>2093.4169999999999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4</v>
      </c>
      <c r="H27" s="753">
        <f>VLOOKUP($D$3&amp;"_"&amp;H$3,データシート2!$A:$SI,MATCH($G$2&amp;"_"&amp;$C27,データシート2!$A$1:$SI$1,0),0)</f>
        <v>3</v>
      </c>
      <c r="I27" s="753">
        <f>VLOOKUP($D$3&amp;"_"&amp;I$3,データシート2!$A:$SI,MATCH($G$2&amp;"_"&amp;$C27,データシート2!$A$1:$SI$1,0),0)</f>
        <v>4</v>
      </c>
      <c r="J27" s="753">
        <f>VLOOKUP($D$3&amp;"_"&amp;J$3,データシート2!$A:$SI,MATCH($G$2&amp;"_"&amp;$C27,データシート2!$A$1:$SI$1,0),0)</f>
        <v>4</v>
      </c>
      <c r="K27" s="754">
        <f>VLOOKUP($D$3&amp;"_"&amp;K$3,データシート2!$A:$SI,MATCH($G$2&amp;"_"&amp;$C27,データシート2!$A$1:$SI$1,0),0)</f>
        <v>4</v>
      </c>
      <c r="L27" s="754">
        <f>VLOOKUP($D$3&amp;"_"&amp;L$3,データシート2!$A:$SI,MATCH($G$2&amp;"_"&amp;$C27,データシート2!$A$1:$SI$1,0),0)</f>
        <v>4</v>
      </c>
      <c r="M27" s="754">
        <f>VLOOKUP($D$3&amp;"_"&amp;M$3,データシート2!$A:$SI,MATCH($G$2&amp;"_"&amp;$C27,データシート2!$A$1:$SI$1,0),0)</f>
        <v>4</v>
      </c>
      <c r="N27" s="754">
        <f>VLOOKUP($D$3&amp;"_"&amp;N$3,データシート2!$A:$SI,MATCH($G$2&amp;"_"&amp;$C27,データシート2!$A$1:$SI$1,0),0)</f>
        <v>4</v>
      </c>
      <c r="O27" s="754">
        <f>VLOOKUP($D$3&amp;"_"&amp;O$3,データシート2!$A:$SI,MATCH($G$2&amp;"_"&amp;$C27,データシート2!$A$1:$SI$1,0),0)</f>
        <v>4</v>
      </c>
      <c r="P27" s="754">
        <f>VLOOKUP($D$3&amp;"_"&amp;P$3,データシート2!$A:$SI,MATCH($G$2&amp;"_"&amp;$C27,データシート2!$A$1:$SI$1,0),0)</f>
        <v>4</v>
      </c>
      <c r="Q27" s="755">
        <f>VLOOKUP($D$3&amp;"_"&amp;Q$3,データシート2!$A:$SI,MATCH($G$2&amp;"_"&amp;$C27,データシート2!$A$1:$SI$1,0),0)</f>
        <v>4</v>
      </c>
      <c r="R27" s="943">
        <f>VLOOKUP($D$3&amp;"_"&amp;R$3,データシート2!$A:$SI,MATCH($R$2&amp;"_"&amp;$C27,データシート2!$A$1:$SI$1,0),0)</f>
        <v>29.29</v>
      </c>
      <c r="S27" s="938">
        <f>VLOOKUP($D$3&amp;"_"&amp;S$3,データシート2!$A:$SI,MATCH($R$2&amp;"_"&amp;$C27,データシート2!$A$1:$SI$1,0),0)</f>
        <v>24.51</v>
      </c>
      <c r="T27" s="938">
        <f>VLOOKUP($D$3&amp;"_"&amp;T$3,データシート2!$A:$SI,MATCH($R$2&amp;"_"&amp;$C27,データシート2!$A$1:$SI$1,0),0)</f>
        <v>46.066000000000003</v>
      </c>
      <c r="U27" s="938">
        <f>VLOOKUP($D$3&amp;"_"&amp;U$3,データシート2!$A:$SI,MATCH($R$2&amp;"_"&amp;$C27,データシート2!$A$1:$SI$1,0),0)</f>
        <v>45.598999999999997</v>
      </c>
      <c r="V27" s="938">
        <f>VLOOKUP($D$3&amp;"_"&amp;V$3,データシート2!$A:$SI,MATCH($R$2&amp;"_"&amp;$C27,データシート2!$A$1:$SI$1,0),0)</f>
        <v>44.372999999999998</v>
      </c>
      <c r="W27" s="938">
        <f>VLOOKUP($D$3&amp;"_"&amp;W$3,データシート2!$A:$SI,MATCH($R$2&amp;"_"&amp;$C27,データシート2!$A$1:$SI$1,0),0)</f>
        <v>42.652999999999999</v>
      </c>
      <c r="X27" s="938">
        <f>VLOOKUP($D$3&amp;"_"&amp;X$3,データシート2!$A:$SI,MATCH($R$2&amp;"_"&amp;$C27,データシート2!$A$1:$SI$1,0),0)</f>
        <v>35.421999999999997</v>
      </c>
      <c r="Y27" s="938">
        <f>VLOOKUP($D$3&amp;"_"&amp;Y$3,データシート2!$A:$SI,MATCH($R$2&amp;"_"&amp;$C27,データシート2!$A$1:$SI$1,0),0)</f>
        <v>36.295000000000002</v>
      </c>
      <c r="Z27" s="938">
        <f>VLOOKUP($D$3&amp;"_"&amp;Z$3,データシート2!$A:$SI,MATCH($R$2&amp;"_"&amp;$C27,データシート2!$A$1:$SI$1,0),0)</f>
        <v>35.039000000000001</v>
      </c>
      <c r="AA27" s="938">
        <f>VLOOKUP($D$3&amp;"_"&amp;AA$3,データシート2!$A:$SI,MATCH($R$2&amp;"_"&amp;$C27,データシート2!$A$1:$SI$1,0),0)</f>
        <v>30.184999999999999</v>
      </c>
      <c r="AB27" s="939">
        <f>VLOOKUP($D$3&amp;"_"&amp;AB$3,データシート2!$A:$SI,MATCH($R$2&amp;"_"&amp;$C27,データシート2!$A$1:$SI$1,0),0)</f>
        <v>39.505000000000003</v>
      </c>
    </row>
    <row r="28" spans="2:29" s="756" customFormat="1" ht="16.5" customHeight="1">
      <c r="B28" s="748"/>
      <c r="C28" s="773">
        <v>10</v>
      </c>
      <c r="D28" s="774" t="s">
        <v>541</v>
      </c>
      <c r="E28" s="773"/>
      <c r="F28" s="775"/>
      <c r="G28" s="776">
        <f>VLOOKUP($D$3&amp;"_"&amp;G$3,データシート2!$A:$SI,MATCH($G$2&amp;"_"&amp;$C28,データシート2!$A$1:$SI$1,0),0)</f>
        <v>3</v>
      </c>
      <c r="H28" s="777">
        <f>VLOOKUP($D$3&amp;"_"&amp;H$3,データシート2!$A:$SI,MATCH($G$2&amp;"_"&amp;$C28,データシート2!$A$1:$SI$1,0),0)</f>
        <v>2</v>
      </c>
      <c r="I28" s="777">
        <f>VLOOKUP($D$3&amp;"_"&amp;I$3,データシート2!$A:$SI,MATCH($G$2&amp;"_"&amp;$C28,データシート2!$A$1:$SI$1,0),0)</f>
        <v>2</v>
      </c>
      <c r="J28" s="777">
        <f>VLOOKUP($D$3&amp;"_"&amp;J$3,データシート2!$A:$SI,MATCH($G$2&amp;"_"&amp;$C28,データシート2!$A$1:$SI$1,0),0)</f>
        <v>2</v>
      </c>
      <c r="K28" s="778">
        <f>VLOOKUP($D$3&amp;"_"&amp;K$3,データシート2!$A:$SI,MATCH($G$2&amp;"_"&amp;$C28,データシート2!$A$1:$SI$1,0),0)</f>
        <v>2</v>
      </c>
      <c r="L28" s="778">
        <f>VLOOKUP($D$3&amp;"_"&amp;L$3,データシート2!$A:$SI,MATCH($G$2&amp;"_"&amp;$C28,データシート2!$A$1:$SI$1,0),0)</f>
        <v>2</v>
      </c>
      <c r="M28" s="778">
        <f>VLOOKUP($D$3&amp;"_"&amp;M$3,データシート2!$A:$SI,MATCH($G$2&amp;"_"&amp;$C28,データシート2!$A$1:$SI$1,0),0)</f>
        <v>2</v>
      </c>
      <c r="N28" s="778">
        <f>VLOOKUP($D$3&amp;"_"&amp;N$3,データシート2!$A:$SI,MATCH($G$2&amp;"_"&amp;$C28,データシート2!$A$1:$SI$1,0),0)</f>
        <v>2</v>
      </c>
      <c r="O28" s="778">
        <f>VLOOKUP($D$3&amp;"_"&amp;O$3,データシート2!$A:$SI,MATCH($G$2&amp;"_"&amp;$C28,データシート2!$A$1:$SI$1,0),0)</f>
        <v>2</v>
      </c>
      <c r="P28" s="778">
        <f>VLOOKUP($D$3&amp;"_"&amp;P$3,データシート2!$A:$SI,MATCH($G$2&amp;"_"&amp;$C28,データシート2!$A$1:$SI$1,0),0)</f>
        <v>2</v>
      </c>
      <c r="Q28" s="779">
        <f>VLOOKUP($D$3&amp;"_"&amp;Q$3,データシート2!$A:$SI,MATCH($G$2&amp;"_"&amp;$C28,データシート2!$A$1:$SI$1,0),0)</f>
        <v>2</v>
      </c>
      <c r="R28" s="947">
        <f>VLOOKUP($D$3&amp;"_"&amp;R$3,データシート2!$A:$SI,MATCH($R$2&amp;"_"&amp;$C28,データシート2!$A$1:$SI$1,0),0)</f>
        <v>32.161000000000001</v>
      </c>
      <c r="S28" s="948">
        <f>VLOOKUP($D$3&amp;"_"&amp;S$3,データシート2!$A:$SI,MATCH($R$2&amp;"_"&amp;$C28,データシート2!$A$1:$SI$1,0),0)</f>
        <v>18.734999999999999</v>
      </c>
      <c r="T28" s="948">
        <f>VLOOKUP($D$3&amp;"_"&amp;T$3,データシート2!$A:$SI,MATCH($R$2&amp;"_"&amp;$C28,データシート2!$A$1:$SI$1,0),0)</f>
        <v>21.265999999999998</v>
      </c>
      <c r="U28" s="948">
        <f>VLOOKUP($D$3&amp;"_"&amp;U$3,データシート2!$A:$SI,MATCH($R$2&amp;"_"&amp;$C28,データシート2!$A$1:$SI$1,0),0)</f>
        <v>22.184000000000001</v>
      </c>
      <c r="V28" s="948">
        <f>VLOOKUP($D$3&amp;"_"&amp;V$3,データシート2!$A:$SI,MATCH($R$2&amp;"_"&amp;$C28,データシート2!$A$1:$SI$1,0),0)</f>
        <v>18.658000000000001</v>
      </c>
      <c r="W28" s="948">
        <f>VLOOKUP($D$3&amp;"_"&amp;W$3,データシート2!$A:$SI,MATCH($R$2&amp;"_"&amp;$C28,データシート2!$A$1:$SI$1,0),0)</f>
        <v>17.622</v>
      </c>
      <c r="X28" s="948">
        <f>VLOOKUP($D$3&amp;"_"&amp;X$3,データシート2!$A:$SI,MATCH($R$2&amp;"_"&amp;$C28,データシート2!$A$1:$SI$1,0),0)</f>
        <v>18.155000000000001</v>
      </c>
      <c r="Y28" s="948">
        <f>VLOOKUP($D$3&amp;"_"&amp;Y$3,データシート2!$A:$SI,MATCH($R$2&amp;"_"&amp;$C28,データシート2!$A$1:$SI$1,0),0)</f>
        <v>15.367000000000001</v>
      </c>
      <c r="Z28" s="948">
        <f>VLOOKUP($D$3&amp;"_"&amp;Z$3,データシート2!$A:$SI,MATCH($R$2&amp;"_"&amp;$C28,データシート2!$A$1:$SI$1,0),0)</f>
        <v>15.94</v>
      </c>
      <c r="AA28" s="948">
        <f>VLOOKUP($D$3&amp;"_"&amp;AA$3,データシート2!$A:$SI,MATCH($R$2&amp;"_"&amp;$C28,データシート2!$A$1:$SI$1,0),0)</f>
        <v>13.01</v>
      </c>
      <c r="AB28" s="949">
        <f>VLOOKUP($D$3&amp;"_"&amp;AB$3,データシート2!$A:$SI,MATCH($R$2&amp;"_"&amp;$C28,データシート2!$A$1:$SI$1,0),0)</f>
        <v>14.032999999999999</v>
      </c>
    </row>
    <row r="29" spans="2:29" s="756" customFormat="1" ht="16.5" customHeight="1">
      <c r="B29" s="748"/>
      <c r="C29" s="773">
        <v>11</v>
      </c>
      <c r="D29" s="774" t="s">
        <v>542</v>
      </c>
      <c r="E29" s="773"/>
      <c r="F29" s="775"/>
      <c r="G29" s="776">
        <f>VLOOKUP($D$3&amp;"_"&amp;G$3,データシート2!$A:$SI,MATCH($G$2&amp;"_"&amp;$C29,データシート2!$A$1:$SI$1,0),0)</f>
        <v>3</v>
      </c>
      <c r="H29" s="777">
        <f>VLOOKUP($D$3&amp;"_"&amp;H$3,データシート2!$A:$SI,MATCH($G$2&amp;"_"&amp;$C29,データシート2!$A$1:$SI$1,0),0)</f>
        <v>3</v>
      </c>
      <c r="I29" s="777">
        <f>VLOOKUP($D$3&amp;"_"&amp;I$3,データシート2!$A:$SI,MATCH($G$2&amp;"_"&amp;$C29,データシート2!$A$1:$SI$1,0),0)</f>
        <v>3</v>
      </c>
      <c r="J29" s="777">
        <f>VLOOKUP($D$3&amp;"_"&amp;J$3,データシート2!$A:$SI,MATCH($G$2&amp;"_"&amp;$C29,データシート2!$A$1:$SI$1,0),0)</f>
        <v>2</v>
      </c>
      <c r="K29" s="778">
        <f>VLOOKUP($D$3&amp;"_"&amp;K$3,データシート2!$A:$SI,MATCH($G$2&amp;"_"&amp;$C29,データシート2!$A$1:$SI$1,0),0)</f>
        <v>2</v>
      </c>
      <c r="L29" s="778">
        <f>VLOOKUP($D$3&amp;"_"&amp;L$3,データシート2!$A:$SI,MATCH($G$2&amp;"_"&amp;$C29,データシート2!$A$1:$SI$1,0),0)</f>
        <v>3</v>
      </c>
      <c r="M29" s="778">
        <f>VLOOKUP($D$3&amp;"_"&amp;M$3,データシート2!$A:$SI,MATCH($G$2&amp;"_"&amp;$C29,データシート2!$A$1:$SI$1,0),0)</f>
        <v>3</v>
      </c>
      <c r="N29" s="778">
        <f>VLOOKUP($D$3&amp;"_"&amp;N$3,データシート2!$A:$SI,MATCH($G$2&amp;"_"&amp;$C29,データシート2!$A$1:$SI$1,0),0)</f>
        <v>3</v>
      </c>
      <c r="O29" s="778">
        <f>VLOOKUP($D$3&amp;"_"&amp;O$3,データシート2!$A:$SI,MATCH($G$2&amp;"_"&amp;$C29,データシート2!$A$1:$SI$1,0),0)</f>
        <v>3</v>
      </c>
      <c r="P29" s="778">
        <f>VLOOKUP($D$3&amp;"_"&amp;P$3,データシート2!$A:$SI,MATCH($G$2&amp;"_"&amp;$C29,データシート2!$A$1:$SI$1,0),0)</f>
        <v>3</v>
      </c>
      <c r="Q29" s="779">
        <f>VLOOKUP($D$3&amp;"_"&amp;Q$3,データシート2!$A:$SI,MATCH($G$2&amp;"_"&amp;$C29,データシート2!$A$1:$SI$1,0),0)</f>
        <v>3</v>
      </c>
      <c r="R29" s="947">
        <f>VLOOKUP($D$3&amp;"_"&amp;R$3,データシート2!$A:$SI,MATCH($R$2&amp;"_"&amp;$C29,データシート2!$A$1:$SI$1,0),0)</f>
        <v>35.569000000000003</v>
      </c>
      <c r="S29" s="948">
        <f>VLOOKUP($D$3&amp;"_"&amp;S$3,データシート2!$A:$SI,MATCH($R$2&amp;"_"&amp;$C29,データシート2!$A$1:$SI$1,0),0)</f>
        <v>35.323</v>
      </c>
      <c r="T29" s="948">
        <f>VLOOKUP($D$3&amp;"_"&amp;T$3,データシート2!$A:$SI,MATCH($R$2&amp;"_"&amp;$C29,データシート2!$A$1:$SI$1,0),0)</f>
        <v>39.396999999999998</v>
      </c>
      <c r="U29" s="948">
        <f>VLOOKUP($D$3&amp;"_"&amp;U$3,データシート2!$A:$SI,MATCH($R$2&amp;"_"&amp;$C29,データシート2!$A$1:$SI$1,0),0)</f>
        <v>32.968000000000004</v>
      </c>
      <c r="V29" s="948">
        <f>VLOOKUP($D$3&amp;"_"&amp;V$3,データシート2!$A:$SI,MATCH($R$2&amp;"_"&amp;$C29,データシート2!$A$1:$SI$1,0),0)</f>
        <v>32.649000000000001</v>
      </c>
      <c r="W29" s="948">
        <f>VLOOKUP($D$3&amp;"_"&amp;W$3,データシート2!$A:$SI,MATCH($R$2&amp;"_"&amp;$C29,データシート2!$A$1:$SI$1,0),0)</f>
        <v>38.732999999999997</v>
      </c>
      <c r="X29" s="948">
        <f>VLOOKUP($D$3&amp;"_"&amp;X$3,データシート2!$A:$SI,MATCH($R$2&amp;"_"&amp;$C29,データシート2!$A$1:$SI$1,0),0)</f>
        <v>34.027000000000001</v>
      </c>
      <c r="Y29" s="948">
        <f>VLOOKUP($D$3&amp;"_"&amp;Y$3,データシート2!$A:$SI,MATCH($R$2&amp;"_"&amp;$C29,データシート2!$A$1:$SI$1,0),0)</f>
        <v>28.614999999999998</v>
      </c>
      <c r="Z29" s="948">
        <f>VLOOKUP($D$3&amp;"_"&amp;Z$3,データシート2!$A:$SI,MATCH($R$2&amp;"_"&amp;$C29,データシート2!$A$1:$SI$1,0),0)</f>
        <v>24.420999999999999</v>
      </c>
      <c r="AA29" s="948">
        <f>VLOOKUP($D$3&amp;"_"&amp;AA$3,データシート2!$A:$SI,MATCH($R$2&amp;"_"&amp;$C29,データシート2!$A$1:$SI$1,0),0)</f>
        <v>21.698</v>
      </c>
      <c r="AB29" s="949">
        <f>VLOOKUP($D$3&amp;"_"&amp;AB$3,データシート2!$A:$SI,MATCH($R$2&amp;"_"&amp;$C29,データシート2!$A$1:$SI$1,0),0)</f>
        <v>24.733000000000001</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29.885000000000002</v>
      </c>
      <c r="S30" s="948">
        <f>VLOOKUP($D$3&amp;"_"&amp;S$3,データシート2!$A:$SI,MATCH($R$2&amp;"_"&amp;$C30,データシート2!$A$1:$SI$1,0),0)</f>
        <v>42.316000000000003</v>
      </c>
      <c r="T30" s="948">
        <f>VLOOKUP($D$3&amp;"_"&amp;T$3,データシート2!$A:$SI,MATCH($R$2&amp;"_"&amp;$C30,データシート2!$A$1:$SI$1,0),0)</f>
        <v>50.295000000000002</v>
      </c>
      <c r="U30" s="948">
        <f>VLOOKUP($D$3&amp;"_"&amp;U$3,データシート2!$A:$SI,MATCH($R$2&amp;"_"&amp;$C30,データシート2!$A$1:$SI$1,0),0)</f>
        <v>50.021999999999998</v>
      </c>
      <c r="V30" s="948">
        <f>VLOOKUP($D$3&amp;"_"&amp;V$3,データシート2!$A:$SI,MATCH($R$2&amp;"_"&amp;$C30,データシート2!$A$1:$SI$1,0),0)</f>
        <v>46.573</v>
      </c>
      <c r="W30" s="948">
        <f>VLOOKUP($D$3&amp;"_"&amp;W$3,データシート2!$A:$SI,MATCH($R$2&amp;"_"&amp;$C30,データシート2!$A$1:$SI$1,0),0)</f>
        <v>47.534999999999997</v>
      </c>
      <c r="X30" s="948">
        <f>VLOOKUP($D$3&amp;"_"&amp;X$3,データシート2!$A:$SI,MATCH($R$2&amp;"_"&amp;$C30,データシート2!$A$1:$SI$1,0),0)</f>
        <v>42.731000000000002</v>
      </c>
      <c r="Y30" s="948">
        <f>VLOOKUP($D$3&amp;"_"&amp;Y$3,データシート2!$A:$SI,MATCH($R$2&amp;"_"&amp;$C30,データシート2!$A$1:$SI$1,0),0)</f>
        <v>40.219000000000001</v>
      </c>
      <c r="Z30" s="948">
        <f>VLOOKUP($D$3&amp;"_"&amp;Z$3,データシート2!$A:$SI,MATCH($R$2&amp;"_"&amp;$C30,データシート2!$A$1:$SI$1,0),0)</f>
        <v>40.165999999999997</v>
      </c>
      <c r="AA30" s="948">
        <f>VLOOKUP($D$3&amp;"_"&amp;AA$3,データシート2!$A:$SI,MATCH($R$2&amp;"_"&amp;$C30,データシート2!$A$1:$SI$1,0),0)</f>
        <v>35.298000000000002</v>
      </c>
      <c r="AB30" s="949">
        <f>VLOOKUP($D$3&amp;"_"&amp;AB$3,データシート2!$A:$SI,MATCH($R$2&amp;"_"&amp;$C30,データシート2!$A$1:$SI$1,0),0)</f>
        <v>41.134</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12</v>
      </c>
      <c r="H32" s="777">
        <f>VLOOKUP($D$3&amp;"_"&amp;H$3,データシート2!$A:$SI,MATCH($G$2&amp;"_"&amp;$C32,データシート2!$A$1:$SI$1,0),0)</f>
        <v>11</v>
      </c>
      <c r="I32" s="777">
        <f>VLOOKUP($D$3&amp;"_"&amp;I$3,データシート2!$A:$SI,MATCH($G$2&amp;"_"&amp;$C32,データシート2!$A$1:$SI$1,0),0)</f>
        <v>11</v>
      </c>
      <c r="J32" s="777">
        <f>VLOOKUP($D$3&amp;"_"&amp;J$3,データシート2!$A:$SI,MATCH($G$2&amp;"_"&amp;$C32,データシート2!$A$1:$SI$1,0),0)</f>
        <v>10</v>
      </c>
      <c r="K32" s="778">
        <f>VLOOKUP($D$3&amp;"_"&amp;K$3,データシート2!$A:$SI,MATCH($G$2&amp;"_"&amp;$C32,データシート2!$A$1:$SI$1,0),0)</f>
        <v>10</v>
      </c>
      <c r="L32" s="778">
        <f>VLOOKUP($D$3&amp;"_"&amp;L$3,データシート2!$A:$SI,MATCH($G$2&amp;"_"&amp;$C32,データシート2!$A$1:$SI$1,0),0)</f>
        <v>10</v>
      </c>
      <c r="M32" s="778">
        <f>VLOOKUP($D$3&amp;"_"&amp;M$3,データシート2!$A:$SI,MATCH($G$2&amp;"_"&amp;$C32,データシート2!$A$1:$SI$1,0),0)</f>
        <v>10</v>
      </c>
      <c r="N32" s="778">
        <f>VLOOKUP($D$3&amp;"_"&amp;N$3,データシート2!$A:$SI,MATCH($G$2&amp;"_"&amp;$C32,データシート2!$A$1:$SI$1,0),0)</f>
        <v>10</v>
      </c>
      <c r="O32" s="778">
        <f>VLOOKUP($D$3&amp;"_"&amp;O$3,データシート2!$A:$SI,MATCH($G$2&amp;"_"&amp;$C32,データシート2!$A$1:$SI$1,0),0)</f>
        <v>10</v>
      </c>
      <c r="P32" s="778">
        <f>VLOOKUP($D$3&amp;"_"&amp;P$3,データシート2!$A:$SI,MATCH($G$2&amp;"_"&amp;$C32,データシート2!$A$1:$SI$1,0),0)</f>
        <v>10</v>
      </c>
      <c r="Q32" s="779">
        <f>VLOOKUP($D$3&amp;"_"&amp;Q$3,データシート2!$A:$SI,MATCH($G$2&amp;"_"&amp;$C32,データシート2!$A$1:$SI$1,0),0)</f>
        <v>11</v>
      </c>
      <c r="R32" s="947">
        <f>VLOOKUP($D$3&amp;"_"&amp;R$3,データシート2!$A:$SI,MATCH($R$2&amp;"_"&amp;$C32,データシート2!$A$1:$SI$1,0),0)</f>
        <v>381.84800000000001</v>
      </c>
      <c r="S32" s="948">
        <f>VLOOKUP($D$3&amp;"_"&amp;S$3,データシート2!$A:$SI,MATCH($R$2&amp;"_"&amp;$C32,データシート2!$A$1:$SI$1,0),0)</f>
        <v>278.33100000000002</v>
      </c>
      <c r="T32" s="948">
        <f>VLOOKUP($D$3&amp;"_"&amp;T$3,データシート2!$A:$SI,MATCH($R$2&amp;"_"&amp;$C32,データシート2!$A$1:$SI$1,0),0)</f>
        <v>482.64499999999998</v>
      </c>
      <c r="U32" s="948">
        <f>VLOOKUP($D$3&amp;"_"&amp;U$3,データシート2!$A:$SI,MATCH($R$2&amp;"_"&amp;$C32,データシート2!$A$1:$SI$1,0),0)</f>
        <v>472.16</v>
      </c>
      <c r="V32" s="948">
        <f>VLOOKUP($D$3&amp;"_"&amp;V$3,データシート2!$A:$SI,MATCH($R$2&amp;"_"&amp;$C32,データシート2!$A$1:$SI$1,0),0)</f>
        <v>462.88499999999999</v>
      </c>
      <c r="W32" s="948">
        <f>VLOOKUP($D$3&amp;"_"&amp;W$3,データシート2!$A:$SI,MATCH($R$2&amp;"_"&amp;$C32,データシート2!$A$1:$SI$1,0),0)</f>
        <v>425.654</v>
      </c>
      <c r="X32" s="948">
        <f>VLOOKUP($D$3&amp;"_"&amp;X$3,データシート2!$A:$SI,MATCH($R$2&amp;"_"&amp;$C32,データシート2!$A$1:$SI$1,0),0)</f>
        <v>464.36</v>
      </c>
      <c r="Y32" s="948">
        <f>VLOOKUP($D$3&amp;"_"&amp;Y$3,データシート2!$A:$SI,MATCH($R$2&amp;"_"&amp;$C32,データシート2!$A$1:$SI$1,0),0)</f>
        <v>480.59399999999999</v>
      </c>
      <c r="Z32" s="948">
        <f>VLOOKUP($D$3&amp;"_"&amp;Z$3,データシート2!$A:$SI,MATCH($R$2&amp;"_"&amp;$C32,データシート2!$A$1:$SI$1,0),0)</f>
        <v>425.45600000000002</v>
      </c>
      <c r="AA32" s="948">
        <f>VLOOKUP($D$3&amp;"_"&amp;AA$3,データシート2!$A:$SI,MATCH($R$2&amp;"_"&amp;$C32,データシート2!$A$1:$SI$1,0),0)</f>
        <v>366.00400000000002</v>
      </c>
      <c r="AB32" s="949">
        <f>VLOOKUP($D$3&amp;"_"&amp;AB$3,データシート2!$A:$SI,MATCH($R$2&amp;"_"&amp;$C32,データシート2!$A$1:$SI$1,0),0)</f>
        <v>414.96600000000001</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17</v>
      </c>
      <c r="H34" s="777">
        <f>VLOOKUP($D$3&amp;"_"&amp;H$3,データシート2!$A:$SI,MATCH($G$2&amp;"_"&amp;$C34,データシート2!$A$1:$SI$1,0),0)</f>
        <v>18</v>
      </c>
      <c r="I34" s="777">
        <f>VLOOKUP($D$3&amp;"_"&amp;I$3,データシート2!$A:$SI,MATCH($G$2&amp;"_"&amp;$C34,データシート2!$A$1:$SI$1,0),0)</f>
        <v>19</v>
      </c>
      <c r="J34" s="777">
        <f>VLOOKUP($D$3&amp;"_"&amp;J$3,データシート2!$A:$SI,MATCH($G$2&amp;"_"&amp;$C34,データシート2!$A$1:$SI$1,0),0)</f>
        <v>20</v>
      </c>
      <c r="K34" s="778">
        <f>VLOOKUP($D$3&amp;"_"&amp;K$3,データシート2!$A:$SI,MATCH($G$2&amp;"_"&amp;$C34,データシート2!$A$1:$SI$1,0),0)</f>
        <v>18</v>
      </c>
      <c r="L34" s="778">
        <f>VLOOKUP($D$3&amp;"_"&amp;L$3,データシート2!$A:$SI,MATCH($G$2&amp;"_"&amp;$C34,データシート2!$A$1:$SI$1,0),0)</f>
        <v>20</v>
      </c>
      <c r="M34" s="778">
        <f>VLOOKUP($D$3&amp;"_"&amp;M$3,データシート2!$A:$SI,MATCH($G$2&amp;"_"&amp;$C34,データシート2!$A$1:$SI$1,0),0)</f>
        <v>20</v>
      </c>
      <c r="N34" s="778">
        <f>VLOOKUP($D$3&amp;"_"&amp;N$3,データシート2!$A:$SI,MATCH($G$2&amp;"_"&amp;$C34,データシート2!$A$1:$SI$1,0),0)</f>
        <v>20</v>
      </c>
      <c r="O34" s="778">
        <f>VLOOKUP($D$3&amp;"_"&amp;O$3,データシート2!$A:$SI,MATCH($G$2&amp;"_"&amp;$C34,データシート2!$A$1:$SI$1,0),0)</f>
        <v>21</v>
      </c>
      <c r="P34" s="778">
        <f>VLOOKUP($D$3&amp;"_"&amp;P$3,データシート2!$A:$SI,MATCH($G$2&amp;"_"&amp;$C34,データシート2!$A$1:$SI$1,0),0)</f>
        <v>22</v>
      </c>
      <c r="Q34" s="779">
        <f>VLOOKUP($D$3&amp;"_"&amp;Q$3,データシート2!$A:$SI,MATCH($G$2&amp;"_"&amp;$C34,データシート2!$A$1:$SI$1,0),0)</f>
        <v>21</v>
      </c>
      <c r="R34" s="947">
        <f>VLOOKUP($D$3&amp;"_"&amp;R$3,データシート2!$A:$SI,MATCH($R$2&amp;"_"&amp;$C34,データシート2!$A$1:$SI$1,0),0)</f>
        <v>481.90100000000001</v>
      </c>
      <c r="S34" s="948">
        <f>VLOOKUP($D$3&amp;"_"&amp;S$3,データシート2!$A:$SI,MATCH($R$2&amp;"_"&amp;$C34,データシート2!$A$1:$SI$1,0),0)</f>
        <v>607.73400000000004</v>
      </c>
      <c r="T34" s="948">
        <f>VLOOKUP($D$3&amp;"_"&amp;T$3,データシート2!$A:$SI,MATCH($R$2&amp;"_"&amp;$C34,データシート2!$A$1:$SI$1,0),0)</f>
        <v>687.88400000000001</v>
      </c>
      <c r="U34" s="948">
        <f>VLOOKUP($D$3&amp;"_"&amp;U$3,データシート2!$A:$SI,MATCH($R$2&amp;"_"&amp;$C34,データシート2!$A$1:$SI$1,0),0)</f>
        <v>675.03</v>
      </c>
      <c r="V34" s="948">
        <f>VLOOKUP($D$3&amp;"_"&amp;V$3,データシート2!$A:$SI,MATCH($R$2&amp;"_"&amp;$C34,データシート2!$A$1:$SI$1,0),0)</f>
        <v>656.98400000000004</v>
      </c>
      <c r="W34" s="948">
        <f>VLOOKUP($D$3&amp;"_"&amp;W$3,データシート2!$A:$SI,MATCH($R$2&amp;"_"&amp;$C34,データシート2!$A$1:$SI$1,0),0)</f>
        <v>691.22799999999995</v>
      </c>
      <c r="X34" s="948">
        <f>VLOOKUP($D$3&amp;"_"&amp;X$3,データシート2!$A:$SI,MATCH($R$2&amp;"_"&amp;$C34,データシート2!$A$1:$SI$1,0),0)</f>
        <v>638.50699999999995</v>
      </c>
      <c r="Y34" s="948">
        <f>VLOOKUP($D$3&amp;"_"&amp;Y$3,データシート2!$A:$SI,MATCH($R$2&amp;"_"&amp;$C34,データシート2!$A$1:$SI$1,0),0)</f>
        <v>648.15899999999999</v>
      </c>
      <c r="Z34" s="948">
        <f>VLOOKUP($D$3&amp;"_"&amp;Z$3,データシート2!$A:$SI,MATCH($R$2&amp;"_"&amp;$C34,データシート2!$A$1:$SI$1,0),0)</f>
        <v>673.02700000000004</v>
      </c>
      <c r="AA34" s="948">
        <f>VLOOKUP($D$3&amp;"_"&amp;AA$3,データシート2!$A:$SI,MATCH($R$2&amp;"_"&amp;$C34,データシート2!$A$1:$SI$1,0),0)</f>
        <v>559.29100000000005</v>
      </c>
      <c r="AB34" s="949">
        <f>VLOOKUP($D$3&amp;"_"&amp;AB$3,データシート2!$A:$SI,MATCH($R$2&amp;"_"&amp;$C34,データシート2!$A$1:$SI$1,0),0)</f>
        <v>696.60599999999999</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6</v>
      </c>
      <c r="H38" s="777">
        <f>VLOOKUP($D$3&amp;"_"&amp;H$3,データシート2!$A:$SI,MATCH($G$2&amp;"_"&amp;$C38,データシート2!$A$1:$SI$1,0),0)</f>
        <v>6</v>
      </c>
      <c r="I38" s="777">
        <f>VLOOKUP($D$3&amp;"_"&amp;I$3,データシート2!$A:$SI,MATCH($G$2&amp;"_"&amp;$C38,データシート2!$A$1:$SI$1,0),0)</f>
        <v>6</v>
      </c>
      <c r="J38" s="777">
        <f>VLOOKUP($D$3&amp;"_"&amp;J$3,データシート2!$A:$SI,MATCH($G$2&amp;"_"&amp;$C38,データシート2!$A$1:$SI$1,0),0)</f>
        <v>6</v>
      </c>
      <c r="K38" s="778">
        <f>VLOOKUP($D$3&amp;"_"&amp;K$3,データシート2!$A:$SI,MATCH($G$2&amp;"_"&amp;$C38,データシート2!$A$1:$SI$1,0),0)</f>
        <v>6</v>
      </c>
      <c r="L38" s="778">
        <f>VLOOKUP($D$3&amp;"_"&amp;L$3,データシート2!$A:$SI,MATCH($G$2&amp;"_"&amp;$C38,データシート2!$A$1:$SI$1,0),0)</f>
        <v>6</v>
      </c>
      <c r="M38" s="778">
        <f>VLOOKUP($D$3&amp;"_"&amp;M$3,データシート2!$A:$SI,MATCH($G$2&amp;"_"&amp;$C38,データシート2!$A$1:$SI$1,0),0)</f>
        <v>6</v>
      </c>
      <c r="N38" s="778">
        <f>VLOOKUP($D$3&amp;"_"&amp;N$3,データシート2!$A:$SI,MATCH($G$2&amp;"_"&amp;$C38,データシート2!$A$1:$SI$1,0),0)</f>
        <v>6</v>
      </c>
      <c r="O38" s="778">
        <f>VLOOKUP($D$3&amp;"_"&amp;O$3,データシート2!$A:$SI,MATCH($G$2&amp;"_"&amp;$C38,データシート2!$A$1:$SI$1,0),0)</f>
        <v>6</v>
      </c>
      <c r="P38" s="778">
        <f>VLOOKUP($D$3&amp;"_"&amp;P$3,データシート2!$A:$SI,MATCH($G$2&amp;"_"&amp;$C38,データシート2!$A$1:$SI$1,0),0)</f>
        <v>7</v>
      </c>
      <c r="Q38" s="779">
        <f>VLOOKUP($D$3&amp;"_"&amp;Q$3,データシート2!$A:$SI,MATCH($G$2&amp;"_"&amp;$C38,データシート2!$A$1:$SI$1,0),0)</f>
        <v>7</v>
      </c>
      <c r="R38" s="947">
        <f>VLOOKUP($D$3&amp;"_"&amp;R$3,データシート2!$A:$SI,MATCH($R$2&amp;"_"&amp;$C38,データシート2!$A$1:$SI$1,0),0)</f>
        <v>37.622</v>
      </c>
      <c r="S38" s="948">
        <f>VLOOKUP($D$3&amp;"_"&amp;S$3,データシート2!$A:$SI,MATCH($R$2&amp;"_"&amp;$C38,データシート2!$A$1:$SI$1,0),0)</f>
        <v>53.109000000000002</v>
      </c>
      <c r="T38" s="948">
        <f>VLOOKUP($D$3&amp;"_"&amp;T$3,データシート2!$A:$SI,MATCH($R$2&amp;"_"&amp;$C38,データシート2!$A$1:$SI$1,0),0)</f>
        <v>63.387</v>
      </c>
      <c r="U38" s="948">
        <f>VLOOKUP($D$3&amp;"_"&amp;U$3,データシート2!$A:$SI,MATCH($R$2&amp;"_"&amp;$C38,データシート2!$A$1:$SI$1,0),0)</f>
        <v>61.024999999999999</v>
      </c>
      <c r="V38" s="948">
        <f>VLOOKUP($D$3&amp;"_"&amp;V$3,データシート2!$A:$SI,MATCH($R$2&amp;"_"&amp;$C38,データシート2!$A$1:$SI$1,0),0)</f>
        <v>59.683</v>
      </c>
      <c r="W38" s="948">
        <f>VLOOKUP($D$3&amp;"_"&amp;W$3,データシート2!$A:$SI,MATCH($R$2&amp;"_"&amp;$C38,データシート2!$A$1:$SI$1,0),0)</f>
        <v>56.53</v>
      </c>
      <c r="X38" s="948">
        <f>VLOOKUP($D$3&amp;"_"&amp;X$3,データシート2!$A:$SI,MATCH($R$2&amp;"_"&amp;$C38,データシート2!$A$1:$SI$1,0),0)</f>
        <v>45.514000000000003</v>
      </c>
      <c r="Y38" s="948">
        <f>VLOOKUP($D$3&amp;"_"&amp;Y$3,データシート2!$A:$SI,MATCH($R$2&amp;"_"&amp;$C38,データシート2!$A$1:$SI$1,0),0)</f>
        <v>44.311999999999998</v>
      </c>
      <c r="Z38" s="948">
        <f>VLOOKUP($D$3&amp;"_"&amp;Z$3,データシート2!$A:$SI,MATCH($R$2&amp;"_"&amp;$C38,データシート2!$A$1:$SI$1,0),0)</f>
        <v>43.146000000000001</v>
      </c>
      <c r="AA38" s="948">
        <f>VLOOKUP($D$3&amp;"_"&amp;AA$3,データシート2!$A:$SI,MATCH($R$2&amp;"_"&amp;$C38,データシート2!$A$1:$SI$1,0),0)</f>
        <v>35.999000000000002</v>
      </c>
      <c r="AB38" s="949">
        <f>VLOOKUP($D$3&amp;"_"&amp;AB$3,データシート2!$A:$SI,MATCH($R$2&amp;"_"&amp;$C38,データシート2!$A$1:$SI$1,0),0)</f>
        <v>50.844000000000001</v>
      </c>
    </row>
    <row r="39" spans="2:29" s="756" customFormat="1" ht="16.5" customHeight="1">
      <c r="B39" s="748"/>
      <c r="C39" s="773">
        <v>19</v>
      </c>
      <c r="D39" s="774" t="s">
        <v>551</v>
      </c>
      <c r="E39" s="880"/>
      <c r="F39" s="775"/>
      <c r="G39" s="776">
        <f>VLOOKUP($D$3&amp;"_"&amp;G$3,データシート2!$A:$SI,MATCH($G$2&amp;"_"&amp;$C39,データシート2!$A$1:$SI$1,0),0)</f>
        <v>3</v>
      </c>
      <c r="H39" s="777">
        <f>VLOOKUP($D$3&amp;"_"&amp;H$3,データシート2!$A:$SI,MATCH($G$2&amp;"_"&amp;$C39,データシート2!$A$1:$SI$1,0),0)</f>
        <v>2</v>
      </c>
      <c r="I39" s="777">
        <f>VLOOKUP($D$3&amp;"_"&amp;I$3,データシート2!$A:$SI,MATCH($G$2&amp;"_"&amp;$C39,データシート2!$A$1:$SI$1,0),0)</f>
        <v>3</v>
      </c>
      <c r="J39" s="777">
        <f>VLOOKUP($D$3&amp;"_"&amp;J$3,データシート2!$A:$SI,MATCH($G$2&amp;"_"&amp;$C39,データシート2!$A$1:$SI$1,0),0)</f>
        <v>3</v>
      </c>
      <c r="K39" s="778">
        <f>VLOOKUP($D$3&amp;"_"&amp;K$3,データシート2!$A:$SI,MATCH($G$2&amp;"_"&amp;$C39,データシート2!$A$1:$SI$1,0),0)</f>
        <v>3</v>
      </c>
      <c r="L39" s="778">
        <f>VLOOKUP($D$3&amp;"_"&amp;L$3,データシート2!$A:$SI,MATCH($G$2&amp;"_"&amp;$C39,データシート2!$A$1:$SI$1,0),0)</f>
        <v>3</v>
      </c>
      <c r="M39" s="778">
        <f>VLOOKUP($D$3&amp;"_"&amp;M$3,データシート2!$A:$SI,MATCH($G$2&amp;"_"&amp;$C39,データシート2!$A$1:$SI$1,0),0)</f>
        <v>3</v>
      </c>
      <c r="N39" s="778">
        <f>VLOOKUP($D$3&amp;"_"&amp;N$3,データシート2!$A:$SI,MATCH($G$2&amp;"_"&amp;$C39,データシート2!$A$1:$SI$1,0),0)</f>
        <v>3</v>
      </c>
      <c r="O39" s="778">
        <f>VLOOKUP($D$3&amp;"_"&amp;O$3,データシート2!$A:$SI,MATCH($G$2&amp;"_"&amp;$C39,データシート2!$A$1:$SI$1,0),0)</f>
        <v>3</v>
      </c>
      <c r="P39" s="778">
        <f>VLOOKUP($D$3&amp;"_"&amp;P$3,データシート2!$A:$SI,MATCH($G$2&amp;"_"&amp;$C39,データシート2!$A$1:$SI$1,0),0)</f>
        <v>3</v>
      </c>
      <c r="Q39" s="779">
        <f>VLOOKUP($D$3&amp;"_"&amp;Q$3,データシート2!$A:$SI,MATCH($G$2&amp;"_"&amp;$C39,データシート2!$A$1:$SI$1,0),0)</f>
        <v>3</v>
      </c>
      <c r="R39" s="947">
        <f>VLOOKUP($D$3&amp;"_"&amp;R$3,データシート2!$A:$SI,MATCH($R$2&amp;"_"&amp;$C39,データシート2!$A$1:$SI$1,0),0)</f>
        <v>13.486000000000001</v>
      </c>
      <c r="S39" s="948">
        <f>VLOOKUP($D$3&amp;"_"&amp;S$3,データシート2!$A:$SI,MATCH($R$2&amp;"_"&amp;$C39,データシート2!$A$1:$SI$1,0),0)</f>
        <v>9.5980000000000008</v>
      </c>
      <c r="T39" s="948">
        <f>VLOOKUP($D$3&amp;"_"&amp;T$3,データシート2!$A:$SI,MATCH($R$2&amp;"_"&amp;$C39,データシート2!$A$1:$SI$1,0),0)</f>
        <v>22.373000000000001</v>
      </c>
      <c r="U39" s="948">
        <f>VLOOKUP($D$3&amp;"_"&amp;U$3,データシート2!$A:$SI,MATCH($R$2&amp;"_"&amp;$C39,データシート2!$A$1:$SI$1,0),0)</f>
        <v>21.358000000000001</v>
      </c>
      <c r="V39" s="948">
        <f>VLOOKUP($D$3&amp;"_"&amp;V$3,データシート2!$A:$SI,MATCH($R$2&amp;"_"&amp;$C39,データシート2!$A$1:$SI$1,0),0)</f>
        <v>20.265999999999998</v>
      </c>
      <c r="W39" s="948">
        <f>VLOOKUP($D$3&amp;"_"&amp;W$3,データシート2!$A:$SI,MATCH($R$2&amp;"_"&amp;$C39,データシート2!$A$1:$SI$1,0),0)</f>
        <v>19.353000000000002</v>
      </c>
      <c r="X39" s="948">
        <f>VLOOKUP($D$3&amp;"_"&amp;X$3,データシート2!$A:$SI,MATCH($R$2&amp;"_"&amp;$C39,データシート2!$A$1:$SI$1,0),0)</f>
        <v>16.285</v>
      </c>
      <c r="Y39" s="948">
        <f>VLOOKUP($D$3&amp;"_"&amp;Y$3,データシート2!$A:$SI,MATCH($R$2&amp;"_"&amp;$C39,データシート2!$A$1:$SI$1,0),0)</f>
        <v>16.067</v>
      </c>
      <c r="Z39" s="948">
        <f>VLOOKUP($D$3&amp;"_"&amp;Z$3,データシート2!$A:$SI,MATCH($R$2&amp;"_"&amp;$C39,データシート2!$A$1:$SI$1,0),0)</f>
        <v>15.079000000000001</v>
      </c>
      <c r="AA39" s="948">
        <f>VLOOKUP($D$3&amp;"_"&amp;AA$3,データシート2!$A:$SI,MATCH($R$2&amp;"_"&amp;$C39,データシート2!$A$1:$SI$1,0),0)</f>
        <v>10.922000000000001</v>
      </c>
      <c r="AB39" s="949">
        <f>VLOOKUP($D$3&amp;"_"&amp;AB$3,データシート2!$A:$SI,MATCH($R$2&amp;"_"&amp;$C39,データシート2!$A$1:$SI$1,0),0)</f>
        <v>14.236000000000001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v>
      </c>
      <c r="H41" s="777">
        <f>VLOOKUP($D$3&amp;"_"&amp;H$3,データシート2!$A:$SI,MATCH($G$2&amp;"_"&amp;$C41,データシート2!$A$1:$SI$1,0),0)</f>
        <v>2</v>
      </c>
      <c r="I41" s="777">
        <f>VLOOKUP($D$3&amp;"_"&amp;I$3,データシート2!$A:$SI,MATCH($G$2&amp;"_"&amp;$C41,データシート2!$A$1:$SI$1,0),0)</f>
        <v>2</v>
      </c>
      <c r="J41" s="777">
        <f>VLOOKUP($D$3&amp;"_"&amp;J$3,データシート2!$A:$SI,MATCH($G$2&amp;"_"&amp;$C41,データシート2!$A$1:$SI$1,0),0)</f>
        <v>2</v>
      </c>
      <c r="K41" s="778">
        <f>VLOOKUP($D$3&amp;"_"&amp;K$3,データシート2!$A:$SI,MATCH($G$2&amp;"_"&amp;$C41,データシート2!$A$1:$SI$1,0),0)</f>
        <v>2</v>
      </c>
      <c r="L41" s="778">
        <f>VLOOKUP($D$3&amp;"_"&amp;L$3,データシート2!$A:$SI,MATCH($G$2&amp;"_"&amp;$C41,データシート2!$A$1:$SI$1,0),0)</f>
        <v>2</v>
      </c>
      <c r="M41" s="778">
        <f>VLOOKUP($D$3&amp;"_"&amp;M$3,データシート2!$A:$SI,MATCH($G$2&amp;"_"&amp;$C41,データシート2!$A$1:$SI$1,0),0)</f>
        <v>2</v>
      </c>
      <c r="N41" s="778">
        <f>VLOOKUP($D$3&amp;"_"&amp;N$3,データシート2!$A:$SI,MATCH($G$2&amp;"_"&amp;$C41,データシート2!$A$1:$SI$1,0),0)</f>
        <v>2</v>
      </c>
      <c r="O41" s="778">
        <f>VLOOKUP($D$3&amp;"_"&amp;O$3,データシート2!$A:$SI,MATCH($G$2&amp;"_"&amp;$C41,データシート2!$A$1:$SI$1,0),0)</f>
        <v>2</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64.168999999999997</v>
      </c>
      <c r="S41" s="948">
        <f>VLOOKUP($D$3&amp;"_"&amp;S$3,データシート2!$A:$SI,MATCH($R$2&amp;"_"&amp;$C41,データシート2!$A$1:$SI$1,0),0)</f>
        <v>64.656000000000006</v>
      </c>
      <c r="T41" s="948">
        <f>VLOOKUP($D$3&amp;"_"&amp;T$3,データシート2!$A:$SI,MATCH($R$2&amp;"_"&amp;$C41,データシート2!$A$1:$SI$1,0),0)</f>
        <v>66.896000000000001</v>
      </c>
      <c r="U41" s="948">
        <f>VLOOKUP($D$3&amp;"_"&amp;U$3,データシート2!$A:$SI,MATCH($R$2&amp;"_"&amp;$C41,データシート2!$A$1:$SI$1,0),0)</f>
        <v>65.682000000000002</v>
      </c>
      <c r="V41" s="948">
        <f>VLOOKUP($D$3&amp;"_"&amp;V$3,データシート2!$A:$SI,MATCH($R$2&amp;"_"&amp;$C41,データシート2!$A$1:$SI$1,0),0)</f>
        <v>66.456999999999994</v>
      </c>
      <c r="W41" s="948">
        <f>VLOOKUP($D$3&amp;"_"&amp;W$3,データシート2!$A:$SI,MATCH($R$2&amp;"_"&amp;$C41,データシート2!$A$1:$SI$1,0),0)</f>
        <v>65.441999999999993</v>
      </c>
      <c r="X41" s="948">
        <f>VLOOKUP($D$3&amp;"_"&amp;X$3,データシート2!$A:$SI,MATCH($R$2&amp;"_"&amp;$C41,データシート2!$A$1:$SI$1,0),0)</f>
        <v>68.045000000000002</v>
      </c>
      <c r="Y41" s="948">
        <f>VLOOKUP($D$3&amp;"_"&amp;Y$3,データシート2!$A:$SI,MATCH($R$2&amp;"_"&amp;$C41,データシート2!$A$1:$SI$1,0),0)</f>
        <v>74.322999999999993</v>
      </c>
      <c r="Z41" s="948">
        <f>VLOOKUP($D$3&amp;"_"&amp;Z$3,データシート2!$A:$SI,MATCH($R$2&amp;"_"&amp;$C41,データシート2!$A$1:$SI$1,0),0)</f>
        <v>72.462999999999994</v>
      </c>
      <c r="AA41" s="948">
        <f>VLOOKUP($D$3&amp;"_"&amp;AA$3,データシート2!$A:$SI,MATCH($R$2&amp;"_"&amp;$C41,データシート2!$A$1:$SI$1,0),0)</f>
        <v>72.802000000000007</v>
      </c>
      <c r="AB41" s="949">
        <f>VLOOKUP($D$3&amp;"_"&amp;AB$3,データシート2!$A:$SI,MATCH($R$2&amp;"_"&amp;$C41,データシート2!$A$1:$SI$1,0),0)</f>
        <v>74.305999999999997</v>
      </c>
    </row>
    <row r="42" spans="2:29" s="756" customFormat="1" ht="16.5" customHeight="1">
      <c r="B42" s="748"/>
      <c r="C42" s="773">
        <v>22</v>
      </c>
      <c r="D42" s="774" t="s">
        <v>554</v>
      </c>
      <c r="E42" s="773"/>
      <c r="F42" s="775"/>
      <c r="G42" s="776">
        <f>VLOOKUP($D$3&amp;"_"&amp;G$3,データシート2!$A:$SI,MATCH($G$2&amp;"_"&amp;$C42,データシート2!$A$1:$SI$1,0),0)</f>
        <v>1</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295.53500000000003</v>
      </c>
      <c r="S42" s="948">
        <f>VLOOKUP($D$3&amp;"_"&amp;S$3,データシート2!$A:$SI,MATCH($R$2&amp;"_"&amp;$C42,データシート2!$A$1:$SI$1,0),0)</f>
        <v>368.49</v>
      </c>
      <c r="T42" s="948">
        <f>VLOOKUP($D$3&amp;"_"&amp;T$3,データシート2!$A:$SI,MATCH($R$2&amp;"_"&amp;$C42,データシート2!$A$1:$SI$1,0),0)</f>
        <v>447.40499999999997</v>
      </c>
      <c r="U42" s="948">
        <f>VLOOKUP($D$3&amp;"_"&amp;U$3,データシート2!$A:$SI,MATCH($R$2&amp;"_"&amp;$C42,データシート2!$A$1:$SI$1,0),0)</f>
        <v>498.4</v>
      </c>
      <c r="V42" s="948">
        <f>VLOOKUP($D$3&amp;"_"&amp;V$3,データシート2!$A:$SI,MATCH($R$2&amp;"_"&amp;$C42,データシート2!$A$1:$SI$1,0),0)</f>
        <v>451.48099999999999</v>
      </c>
      <c r="W42" s="948">
        <f>VLOOKUP($D$3&amp;"_"&amp;W$3,データシート2!$A:$SI,MATCH($R$2&amp;"_"&amp;$C42,データシート2!$A$1:$SI$1,0),0)</f>
        <v>455.10599999999999</v>
      </c>
      <c r="X42" s="948">
        <f>VLOOKUP($D$3&amp;"_"&amp;X$3,データシート2!$A:$SI,MATCH($R$2&amp;"_"&amp;$C42,データシート2!$A$1:$SI$1,0),0)</f>
        <v>362.10899999999998</v>
      </c>
      <c r="Y42" s="948">
        <f>VLOOKUP($D$3&amp;"_"&amp;Y$3,データシート2!$A:$SI,MATCH($R$2&amp;"_"&amp;$C42,データシート2!$A$1:$SI$1,0),0)</f>
        <v>368.84</v>
      </c>
      <c r="Z42" s="948">
        <f>VLOOKUP($D$3&amp;"_"&amp;Z$3,データシート2!$A:$SI,MATCH($R$2&amp;"_"&amp;$C42,データシート2!$A$1:$SI$1,0),0)</f>
        <v>353.30099999999999</v>
      </c>
      <c r="AA42" s="948">
        <f>VLOOKUP($D$3&amp;"_"&amp;AA$3,データシート2!$A:$SI,MATCH($R$2&amp;"_"&amp;$C42,データシート2!$A$1:$SI$1,0),0)</f>
        <v>290.12299999999999</v>
      </c>
      <c r="AB42" s="949">
        <f>VLOOKUP($D$3&amp;"_"&amp;AB$3,データシート2!$A:$SI,MATCH($R$2&amp;"_"&amp;$C42,データシート2!$A$1:$SI$1,0),0)</f>
        <v>402.43799999999999</v>
      </c>
    </row>
    <row r="43" spans="2:29" s="756" customFormat="1" ht="16.5" customHeight="1">
      <c r="B43" s="748"/>
      <c r="C43" s="773">
        <v>23</v>
      </c>
      <c r="D43" s="774" t="s">
        <v>555</v>
      </c>
      <c r="E43" s="773"/>
      <c r="F43" s="775"/>
      <c r="G43" s="776">
        <f>VLOOKUP($D$3&amp;"_"&amp;G$3,データシート2!$A:$SI,MATCH($G$2&amp;"_"&amp;$C43,データシート2!$A$1:$SI$1,0),0)</f>
        <v>0</v>
      </c>
      <c r="H43" s="777">
        <f>VLOOKUP($D$3&amp;"_"&amp;H$3,データシート2!$A:$SI,MATCH($G$2&amp;"_"&amp;$C43,データシート2!$A$1:$SI$1,0),0)</f>
        <v>0</v>
      </c>
      <c r="I43" s="777">
        <f>VLOOKUP($D$3&amp;"_"&amp;I$3,データシート2!$A:$SI,MATCH($G$2&amp;"_"&amp;$C43,データシート2!$A$1:$SI$1,0),0)</f>
        <v>0</v>
      </c>
      <c r="J43" s="777">
        <f>VLOOKUP($D$3&amp;"_"&amp;J$3,データシート2!$A:$SI,MATCH($G$2&amp;"_"&amp;$C43,データシート2!$A$1:$SI$1,0),0)</f>
        <v>0</v>
      </c>
      <c r="K43" s="778">
        <f>VLOOKUP($D$3&amp;"_"&amp;K$3,データシート2!$A:$SI,MATCH($G$2&amp;"_"&amp;$C43,データシート2!$A$1:$SI$1,0),0)</f>
        <v>0</v>
      </c>
      <c r="L43" s="778">
        <f>VLOOKUP($D$3&amp;"_"&amp;L$3,データシート2!$A:$SI,MATCH($G$2&amp;"_"&amp;$C43,データシート2!$A$1:$SI$1,0),0)</f>
        <v>0</v>
      </c>
      <c r="M43" s="778">
        <f>VLOOKUP($D$3&amp;"_"&amp;M$3,データシート2!$A:$SI,MATCH($G$2&amp;"_"&amp;$C43,データシート2!$A$1:$SI$1,0),0)</f>
        <v>0</v>
      </c>
      <c r="N43" s="778">
        <f>VLOOKUP($D$3&amp;"_"&amp;N$3,データシート2!$A:$SI,MATCH($G$2&amp;"_"&amp;$C43,データシート2!$A$1:$SI$1,0),0)</f>
        <v>0</v>
      </c>
      <c r="O43" s="778">
        <f>VLOOKUP($D$3&amp;"_"&amp;O$3,データシート2!$A:$SI,MATCH($G$2&amp;"_"&amp;$C43,データシート2!$A$1:$SI$1,0),0)</f>
        <v>0</v>
      </c>
      <c r="P43" s="778">
        <f>VLOOKUP($D$3&amp;"_"&amp;P$3,データシート2!$A:$SI,MATCH($G$2&amp;"_"&amp;$C43,データシート2!$A$1:$SI$1,0),0)</f>
        <v>0</v>
      </c>
      <c r="Q43" s="779">
        <f>VLOOKUP($D$3&amp;"_"&amp;Q$3,データシート2!$A:$SI,MATCH($G$2&amp;"_"&amp;$C43,データシート2!$A$1:$SI$1,0),0)</f>
        <v>0</v>
      </c>
      <c r="R43" s="947">
        <f>VLOOKUP($D$3&amp;"_"&amp;R$3,データシート2!$A:$SI,MATCH($R$2&amp;"_"&amp;$C43,データシート2!$A$1:$SI$1,0),0)</f>
        <v>0</v>
      </c>
      <c r="S43" s="948">
        <f>VLOOKUP($D$3&amp;"_"&amp;S$3,データシート2!$A:$SI,MATCH($R$2&amp;"_"&amp;$C43,データシート2!$A$1:$SI$1,0),0)</f>
        <v>0</v>
      </c>
      <c r="T43" s="948">
        <f>VLOOKUP($D$3&amp;"_"&amp;T$3,データシート2!$A:$SI,MATCH($R$2&amp;"_"&amp;$C43,データシート2!$A$1:$SI$1,0),0)</f>
        <v>0</v>
      </c>
      <c r="U43" s="948">
        <f>VLOOKUP($D$3&amp;"_"&amp;U$3,データシート2!$A:$SI,MATCH($R$2&amp;"_"&amp;$C43,データシート2!$A$1:$SI$1,0),0)</f>
        <v>0</v>
      </c>
      <c r="V43" s="948">
        <f>VLOOKUP($D$3&amp;"_"&amp;V$3,データシート2!$A:$SI,MATCH($R$2&amp;"_"&amp;$C43,データシート2!$A$1:$SI$1,0),0)</f>
        <v>0</v>
      </c>
      <c r="W43" s="948">
        <f>VLOOKUP($D$3&amp;"_"&amp;W$3,データシート2!$A:$SI,MATCH($R$2&amp;"_"&amp;$C43,データシート2!$A$1:$SI$1,0),0)</f>
        <v>0</v>
      </c>
      <c r="X43" s="948">
        <f>VLOOKUP($D$3&amp;"_"&amp;X$3,データシート2!$A:$SI,MATCH($R$2&amp;"_"&amp;$C43,データシート2!$A$1:$SI$1,0),0)</f>
        <v>0</v>
      </c>
      <c r="Y43" s="948">
        <f>VLOOKUP($D$3&amp;"_"&amp;Y$3,データシート2!$A:$SI,MATCH($R$2&amp;"_"&amp;$C43,データシート2!$A$1:$SI$1,0),0)</f>
        <v>0</v>
      </c>
      <c r="Z43" s="948">
        <f>VLOOKUP($D$3&amp;"_"&amp;Z$3,データシート2!$A:$SI,MATCH($R$2&amp;"_"&amp;$C43,データシート2!$A$1:$SI$1,0),0)</f>
        <v>0</v>
      </c>
      <c r="AA43" s="948">
        <f>VLOOKUP($D$3&amp;"_"&amp;AA$3,データシート2!$A:$SI,MATCH($R$2&amp;"_"&amp;$C43,データシート2!$A$1:$SI$1,0),0)</f>
        <v>0</v>
      </c>
      <c r="AB43" s="949">
        <f>VLOOKUP($D$3&amp;"_"&amp;AB$3,データシート2!$A:$SI,MATCH($R$2&amp;"_"&amp;$C43,データシート2!$A$1:$SI$1,0),0)</f>
        <v>0</v>
      </c>
    </row>
    <row r="44" spans="2:29" s="756" customFormat="1" ht="16.5" customHeight="1">
      <c r="B44" s="748"/>
      <c r="C44" s="773">
        <v>24</v>
      </c>
      <c r="D44" s="774" t="s">
        <v>556</v>
      </c>
      <c r="E44" s="773"/>
      <c r="F44" s="775"/>
      <c r="G44" s="776">
        <f>VLOOKUP($D$3&amp;"_"&amp;G$3,データシート2!$A:$SI,MATCH($G$2&amp;"_"&amp;$C44,データシート2!$A$1:$SI$1,0),0)</f>
        <v>0</v>
      </c>
      <c r="H44" s="777">
        <f>VLOOKUP($D$3&amp;"_"&amp;H$3,データシート2!$A:$SI,MATCH($G$2&amp;"_"&amp;$C44,データシート2!$A$1:$SI$1,0),0)</f>
        <v>0</v>
      </c>
      <c r="I44" s="777">
        <f>VLOOKUP($D$3&amp;"_"&amp;I$3,データシート2!$A:$SI,MATCH($G$2&amp;"_"&amp;$C44,データシート2!$A$1:$SI$1,0),0)</f>
        <v>0</v>
      </c>
      <c r="J44" s="777">
        <f>VLOOKUP($D$3&amp;"_"&amp;J$3,データシート2!$A:$SI,MATCH($G$2&amp;"_"&amp;$C44,データシート2!$A$1:$SI$1,0),0)</f>
        <v>0</v>
      </c>
      <c r="K44" s="778">
        <f>VLOOKUP($D$3&amp;"_"&amp;K$3,データシート2!$A:$SI,MATCH($G$2&amp;"_"&amp;$C44,データシート2!$A$1:$SI$1,0),0)</f>
        <v>0</v>
      </c>
      <c r="L44" s="778">
        <f>VLOOKUP($D$3&amp;"_"&amp;L$3,データシート2!$A:$SI,MATCH($G$2&amp;"_"&amp;$C44,データシート2!$A$1:$SI$1,0),0)</f>
        <v>0</v>
      </c>
      <c r="M44" s="778">
        <f>VLOOKUP($D$3&amp;"_"&amp;M$3,データシート2!$A:$SI,MATCH($G$2&amp;"_"&amp;$C44,データシート2!$A$1:$SI$1,0),0)</f>
        <v>0</v>
      </c>
      <c r="N44" s="778">
        <f>VLOOKUP($D$3&amp;"_"&amp;N$3,データシート2!$A:$SI,MATCH($G$2&amp;"_"&amp;$C44,データシート2!$A$1:$SI$1,0),0)</f>
        <v>0</v>
      </c>
      <c r="O44" s="778">
        <f>VLOOKUP($D$3&amp;"_"&amp;O$3,データシート2!$A:$SI,MATCH($G$2&amp;"_"&amp;$C44,データシート2!$A$1:$SI$1,0),0)</f>
        <v>0</v>
      </c>
      <c r="P44" s="778">
        <f>VLOOKUP($D$3&amp;"_"&amp;P$3,データシート2!$A:$SI,MATCH($G$2&amp;"_"&amp;$C44,データシート2!$A$1:$SI$1,0),0)</f>
        <v>0</v>
      </c>
      <c r="Q44" s="779">
        <f>VLOOKUP($D$3&amp;"_"&amp;Q$3,データシート2!$A:$SI,MATCH($G$2&amp;"_"&amp;$C44,データシート2!$A$1:$SI$1,0),0)</f>
        <v>0</v>
      </c>
      <c r="R44" s="947">
        <f>VLOOKUP($D$3&amp;"_"&amp;R$3,データシート2!$A:$SI,MATCH($R$2&amp;"_"&amp;$C44,データシート2!$A$1:$SI$1,0),0)</f>
        <v>0</v>
      </c>
      <c r="S44" s="948">
        <f>VLOOKUP($D$3&amp;"_"&amp;S$3,データシート2!$A:$SI,MATCH($R$2&amp;"_"&amp;$C44,データシート2!$A$1:$SI$1,0),0)</f>
        <v>0</v>
      </c>
      <c r="T44" s="948">
        <f>VLOOKUP($D$3&amp;"_"&amp;T$3,データシート2!$A:$SI,MATCH($R$2&amp;"_"&amp;$C44,データシート2!$A$1:$SI$1,0),0)</f>
        <v>0</v>
      </c>
      <c r="U44" s="948">
        <f>VLOOKUP($D$3&amp;"_"&amp;U$3,データシート2!$A:$SI,MATCH($R$2&amp;"_"&amp;$C44,データシート2!$A$1:$SI$1,0),0)</f>
        <v>0</v>
      </c>
      <c r="V44" s="948">
        <f>VLOOKUP($D$3&amp;"_"&amp;V$3,データシート2!$A:$SI,MATCH($R$2&amp;"_"&amp;$C44,データシート2!$A$1:$SI$1,0),0)</f>
        <v>0</v>
      </c>
      <c r="W44" s="948">
        <f>VLOOKUP($D$3&amp;"_"&amp;W$3,データシート2!$A:$SI,MATCH($R$2&amp;"_"&amp;$C44,データシート2!$A$1:$SI$1,0),0)</f>
        <v>0</v>
      </c>
      <c r="X44" s="948">
        <f>VLOOKUP($D$3&amp;"_"&amp;X$3,データシート2!$A:$SI,MATCH($R$2&amp;"_"&amp;$C44,データシート2!$A$1:$SI$1,0),0)</f>
        <v>0</v>
      </c>
      <c r="Y44" s="948">
        <f>VLOOKUP($D$3&amp;"_"&amp;Y$3,データシート2!$A:$SI,MATCH($R$2&amp;"_"&amp;$C44,データシート2!$A$1:$SI$1,0),0)</f>
        <v>0</v>
      </c>
      <c r="Z44" s="948">
        <f>VLOOKUP($D$3&amp;"_"&amp;Z$3,データシート2!$A:$SI,MATCH($R$2&amp;"_"&amp;$C44,データシート2!$A$1:$SI$1,0),0)</f>
        <v>0</v>
      </c>
      <c r="AA44" s="948">
        <f>VLOOKUP($D$3&amp;"_"&amp;AA$3,データシート2!$A:$SI,MATCH($R$2&amp;"_"&amp;$C44,データシート2!$A$1:$SI$1,0),0)</f>
        <v>0</v>
      </c>
      <c r="AB44" s="949">
        <f>VLOOKUP($D$3&amp;"_"&amp;AB$3,データシート2!$A:$SI,MATCH($R$2&amp;"_"&amp;$C44,データシート2!$A$1:$SI$1,0),0)</f>
        <v>0</v>
      </c>
    </row>
    <row r="45" spans="2:29" s="756" customFormat="1" ht="16.5" customHeight="1">
      <c r="B45" s="748"/>
      <c r="C45" s="773">
        <v>25</v>
      </c>
      <c r="D45" s="774" t="s">
        <v>557</v>
      </c>
      <c r="E45" s="773"/>
      <c r="F45" s="775"/>
      <c r="G45" s="776">
        <f>VLOOKUP($D$3&amp;"_"&amp;G$3,データシート2!$A:$SI,MATCH($G$2&amp;"_"&amp;$C45,データシート2!$A$1:$SI$1,0),0)</f>
        <v>2</v>
      </c>
      <c r="H45" s="777">
        <f>VLOOKUP($D$3&amp;"_"&amp;H$3,データシート2!$A:$SI,MATCH($G$2&amp;"_"&amp;$C45,データシート2!$A$1:$SI$1,0),0)</f>
        <v>2</v>
      </c>
      <c r="I45" s="777">
        <f>VLOOKUP($D$3&amp;"_"&amp;I$3,データシート2!$A:$SI,MATCH($G$2&amp;"_"&amp;$C45,データシート2!$A$1:$SI$1,0),0)</f>
        <v>2</v>
      </c>
      <c r="J45" s="777">
        <f>VLOOKUP($D$3&amp;"_"&amp;J$3,データシート2!$A:$SI,MATCH($G$2&amp;"_"&amp;$C45,データシート2!$A$1:$SI$1,0),0)</f>
        <v>2</v>
      </c>
      <c r="K45" s="778">
        <f>VLOOKUP($D$3&amp;"_"&amp;K$3,データシート2!$A:$SI,MATCH($G$2&amp;"_"&amp;$C45,データシート2!$A$1:$SI$1,0),0)</f>
        <v>2</v>
      </c>
      <c r="L45" s="778">
        <f>VLOOKUP($D$3&amp;"_"&amp;L$3,データシート2!$A:$SI,MATCH($G$2&amp;"_"&amp;$C45,データシート2!$A$1:$SI$1,0),0)</f>
        <v>2</v>
      </c>
      <c r="M45" s="778">
        <f>VLOOKUP($D$3&amp;"_"&amp;M$3,データシート2!$A:$SI,MATCH($G$2&amp;"_"&amp;$C45,データシート2!$A$1:$SI$1,0),0)</f>
        <v>3</v>
      </c>
      <c r="N45" s="778">
        <f>VLOOKUP($D$3&amp;"_"&amp;N$3,データシート2!$A:$SI,MATCH($G$2&amp;"_"&amp;$C45,データシート2!$A$1:$SI$1,0),0)</f>
        <v>3</v>
      </c>
      <c r="O45" s="778">
        <f>VLOOKUP($D$3&amp;"_"&amp;O$3,データシート2!$A:$SI,MATCH($G$2&amp;"_"&amp;$C45,データシート2!$A$1:$SI$1,0),0)</f>
        <v>3</v>
      </c>
      <c r="P45" s="778">
        <f>VLOOKUP($D$3&amp;"_"&amp;P$3,データシート2!$A:$SI,MATCH($G$2&amp;"_"&amp;$C45,データシート2!$A$1:$SI$1,0),0)</f>
        <v>3</v>
      </c>
      <c r="Q45" s="779">
        <f>VLOOKUP($D$3&amp;"_"&amp;Q$3,データシート2!$A:$SI,MATCH($G$2&amp;"_"&amp;$C45,データシート2!$A$1:$SI$1,0),0)</f>
        <v>3</v>
      </c>
      <c r="R45" s="947">
        <f>VLOOKUP($D$3&amp;"_"&amp;R$3,データシート2!$A:$SI,MATCH($R$2&amp;"_"&amp;$C45,データシート2!$A$1:$SI$1,0),0)</f>
        <v>40.75</v>
      </c>
      <c r="S45" s="948">
        <f>VLOOKUP($D$3&amp;"_"&amp;S$3,データシート2!$A:$SI,MATCH($R$2&amp;"_"&amp;$C45,データシート2!$A$1:$SI$1,0),0)</f>
        <v>62.412999999999997</v>
      </c>
      <c r="T45" s="948">
        <f>VLOOKUP($D$3&amp;"_"&amp;T$3,データシート2!$A:$SI,MATCH($R$2&amp;"_"&amp;$C45,データシート2!$A$1:$SI$1,0),0)</f>
        <v>80.007000000000005</v>
      </c>
      <c r="U45" s="948">
        <f>VLOOKUP($D$3&amp;"_"&amp;U$3,データシート2!$A:$SI,MATCH($R$2&amp;"_"&amp;$C45,データシート2!$A$1:$SI$1,0),0)</f>
        <v>78.491</v>
      </c>
      <c r="V45" s="948">
        <f>VLOOKUP($D$3&amp;"_"&amp;V$3,データシート2!$A:$SI,MATCH($R$2&amp;"_"&amp;$C45,データシート2!$A$1:$SI$1,0),0)</f>
        <v>70.468999999999994</v>
      </c>
      <c r="W45" s="948">
        <f>VLOOKUP($D$3&amp;"_"&amp;W$3,データシート2!$A:$SI,MATCH($R$2&amp;"_"&amp;$C45,データシート2!$A$1:$SI$1,0),0)</f>
        <v>67.144000000000005</v>
      </c>
      <c r="X45" s="948">
        <f>VLOOKUP($D$3&amp;"_"&amp;X$3,データシート2!$A:$SI,MATCH($R$2&amp;"_"&amp;$C45,データシート2!$A$1:$SI$1,0),0)</f>
        <v>59.225999999999999</v>
      </c>
      <c r="Y45" s="948">
        <f>VLOOKUP($D$3&amp;"_"&amp;Y$3,データシート2!$A:$SI,MATCH($R$2&amp;"_"&amp;$C45,データシート2!$A$1:$SI$1,0),0)</f>
        <v>66.682000000000002</v>
      </c>
      <c r="Z45" s="948">
        <f>VLOOKUP($D$3&amp;"_"&amp;Z$3,データシート2!$A:$SI,MATCH($R$2&amp;"_"&amp;$C45,データシート2!$A$1:$SI$1,0),0)</f>
        <v>59.500999999999998</v>
      </c>
      <c r="AA45" s="948">
        <f>VLOOKUP($D$3&amp;"_"&amp;AA$3,データシート2!$A:$SI,MATCH($R$2&amp;"_"&amp;$C45,データシート2!$A$1:$SI$1,0),0)</f>
        <v>40.743000000000002</v>
      </c>
      <c r="AB45" s="949">
        <f>VLOOKUP($D$3&amp;"_"&amp;AB$3,データシート2!$A:$SI,MATCH($R$2&amp;"_"&amp;$C45,データシート2!$A$1:$SI$1,0),0)</f>
        <v>61.886000000000003</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0</v>
      </c>
      <c r="N46" s="778">
        <f>VLOOKUP($D$3&amp;"_"&amp;N$3,データシート2!$A:$SI,MATCH($G$2&amp;"_"&amp;$C46,データシート2!$A$1:$SI$1,0),0)</f>
        <v>0</v>
      </c>
      <c r="O46" s="778">
        <f>VLOOKUP($D$3&amp;"_"&amp;O$3,データシート2!$A:$SI,MATCH($G$2&amp;"_"&amp;$C46,データシート2!$A$1:$SI$1,0),0)</f>
        <v>0</v>
      </c>
      <c r="P46" s="778">
        <f>VLOOKUP($D$3&amp;"_"&amp;P$3,データシート2!$A:$SI,MATCH($G$2&amp;"_"&amp;$C46,データシート2!$A$1:$SI$1,0),0)</f>
        <v>0</v>
      </c>
      <c r="Q46" s="779">
        <f>VLOOKUP($D$3&amp;"_"&amp;Q$3,データシート2!$A:$SI,MATCH($G$2&amp;"_"&amp;$C46,データシート2!$A$1:$SI$1,0),0)</f>
        <v>0</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0</v>
      </c>
      <c r="Y46" s="948">
        <f>VLOOKUP($D$3&amp;"_"&amp;Y$3,データシート2!$A:$SI,MATCH($R$2&amp;"_"&amp;$C46,データシート2!$A$1:$SI$1,0),0)</f>
        <v>0</v>
      </c>
      <c r="Z46" s="948">
        <f>VLOOKUP($D$3&amp;"_"&amp;Z$3,データシート2!$A:$SI,MATCH($R$2&amp;"_"&amp;$C46,データシート2!$A$1:$SI$1,0),0)</f>
        <v>0</v>
      </c>
      <c r="AA46" s="948">
        <f>VLOOKUP($D$3&amp;"_"&amp;AA$3,データシート2!$A:$SI,MATCH($R$2&amp;"_"&amp;$C46,データシート2!$A$1:$SI$1,0),0)</f>
        <v>0</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3</v>
      </c>
      <c r="H48" s="777">
        <f>VLOOKUP($D$3&amp;"_"&amp;H$3,データシート2!$A:$SI,MATCH($G$2&amp;"_"&amp;$C48,データシート2!$A$1:$SI$1,0),0)</f>
        <v>3</v>
      </c>
      <c r="I48" s="777">
        <f>VLOOKUP($D$3&amp;"_"&amp;I$3,データシート2!$A:$SI,MATCH($G$2&amp;"_"&amp;$C48,データシート2!$A$1:$SI$1,0),0)</f>
        <v>3</v>
      </c>
      <c r="J48" s="777">
        <f>VLOOKUP($D$3&amp;"_"&amp;J$3,データシート2!$A:$SI,MATCH($G$2&amp;"_"&amp;$C48,データシート2!$A$1:$SI$1,0),0)</f>
        <v>3</v>
      </c>
      <c r="K48" s="778">
        <f>VLOOKUP($D$3&amp;"_"&amp;K$3,データシート2!$A:$SI,MATCH($G$2&amp;"_"&amp;$C48,データシート2!$A$1:$SI$1,0),0)</f>
        <v>3</v>
      </c>
      <c r="L48" s="778">
        <f>VLOOKUP($D$3&amp;"_"&amp;L$3,データシート2!$A:$SI,MATCH($G$2&amp;"_"&amp;$C48,データシート2!$A$1:$SI$1,0),0)</f>
        <v>3</v>
      </c>
      <c r="M48" s="778">
        <f>VLOOKUP($D$3&amp;"_"&amp;M$3,データシート2!$A:$SI,MATCH($G$2&amp;"_"&amp;$C48,データシート2!$A$1:$SI$1,0),0)</f>
        <v>3</v>
      </c>
      <c r="N48" s="778">
        <f>VLOOKUP($D$3&amp;"_"&amp;N$3,データシート2!$A:$SI,MATCH($G$2&amp;"_"&amp;$C48,データシート2!$A$1:$SI$1,0),0)</f>
        <v>3</v>
      </c>
      <c r="O48" s="778">
        <f>VLOOKUP($D$3&amp;"_"&amp;O$3,データシート2!$A:$SI,MATCH($G$2&amp;"_"&amp;$C48,データシート2!$A$1:$SI$1,0),0)</f>
        <v>3</v>
      </c>
      <c r="P48" s="778">
        <f>VLOOKUP($D$3&amp;"_"&amp;P$3,データシート2!$A:$SI,MATCH($G$2&amp;"_"&amp;$C48,データシート2!$A$1:$SI$1,0),0)</f>
        <v>3</v>
      </c>
      <c r="Q48" s="779">
        <f>VLOOKUP($D$3&amp;"_"&amp;Q$3,データシート2!$A:$SI,MATCH($G$2&amp;"_"&amp;$C48,データシート2!$A$1:$SI$1,0),0)</f>
        <v>3</v>
      </c>
      <c r="R48" s="947">
        <f>VLOOKUP($D$3&amp;"_"&amp;R$3,データシート2!$A:$SI,MATCH($R$2&amp;"_"&amp;$C48,データシート2!$A$1:$SI$1,0),0)</f>
        <v>107.25700000000001</v>
      </c>
      <c r="S48" s="948">
        <f>VLOOKUP($D$3&amp;"_"&amp;S$3,データシート2!$A:$SI,MATCH($R$2&amp;"_"&amp;$C48,データシート2!$A$1:$SI$1,0),0)</f>
        <v>161.81100000000001</v>
      </c>
      <c r="T48" s="948">
        <f>VLOOKUP($D$3&amp;"_"&amp;T$3,データシート2!$A:$SI,MATCH($R$2&amp;"_"&amp;$C48,データシート2!$A$1:$SI$1,0),0)</f>
        <v>194.50899999999999</v>
      </c>
      <c r="U48" s="948">
        <f>VLOOKUP($D$3&amp;"_"&amp;U$3,データシート2!$A:$SI,MATCH($R$2&amp;"_"&amp;$C48,データシート2!$A$1:$SI$1,0),0)</f>
        <v>212.983</v>
      </c>
      <c r="V48" s="948">
        <f>VLOOKUP($D$3&amp;"_"&amp;V$3,データシート2!$A:$SI,MATCH($R$2&amp;"_"&amp;$C48,データシート2!$A$1:$SI$1,0),0)</f>
        <v>231.03800000000001</v>
      </c>
      <c r="W48" s="948">
        <f>VLOOKUP($D$3&amp;"_"&amp;W$3,データシート2!$A:$SI,MATCH($R$2&amp;"_"&amp;$C48,データシート2!$A$1:$SI$1,0),0)</f>
        <v>233.392</v>
      </c>
      <c r="X48" s="948">
        <f>VLOOKUP($D$3&amp;"_"&amp;X$3,データシート2!$A:$SI,MATCH($R$2&amp;"_"&amp;$C48,データシート2!$A$1:$SI$1,0),0)</f>
        <v>190.38399999999999</v>
      </c>
      <c r="Y48" s="948">
        <f>VLOOKUP($D$3&amp;"_"&amp;Y$3,データシート2!$A:$SI,MATCH($R$2&amp;"_"&amp;$C48,データシート2!$A$1:$SI$1,0),0)</f>
        <v>192.79499999999999</v>
      </c>
      <c r="Z48" s="948">
        <f>VLOOKUP($D$3&amp;"_"&amp;Z$3,データシート2!$A:$SI,MATCH($R$2&amp;"_"&amp;$C48,データシート2!$A$1:$SI$1,0),0)</f>
        <v>188.84800000000001</v>
      </c>
      <c r="AA48" s="948">
        <f>VLOOKUP($D$3&amp;"_"&amp;AA$3,データシート2!$A:$SI,MATCH($R$2&amp;"_"&amp;$C48,データシート2!$A$1:$SI$1,0),0)</f>
        <v>143.58099999999999</v>
      </c>
      <c r="AB48" s="949">
        <f>VLOOKUP($D$3&amp;"_"&amp;AB$3,データシート2!$A:$SI,MATCH($R$2&amp;"_"&amp;$C48,データシート2!$A$1:$SI$1,0),0)</f>
        <v>214.55199999999999</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2</v>
      </c>
      <c r="I49" s="777">
        <f>VLOOKUP($D$3&amp;"_"&amp;I$3,データシート2!$A:$SI,MATCH($G$2&amp;"_"&amp;$C49,データシート2!$A$1:$SI$1,0),0)</f>
        <v>2</v>
      </c>
      <c r="J49" s="777">
        <f>VLOOKUP($D$3&amp;"_"&amp;J$3,データシート2!$A:$SI,MATCH($G$2&amp;"_"&amp;$C49,データシート2!$A$1:$SI$1,0),0)</f>
        <v>2</v>
      </c>
      <c r="K49" s="778">
        <f>VLOOKUP($D$3&amp;"_"&amp;K$3,データシート2!$A:$SI,MATCH($G$2&amp;"_"&amp;$C49,データシート2!$A$1:$SI$1,0),0)</f>
        <v>2</v>
      </c>
      <c r="L49" s="778">
        <f>VLOOKUP($D$3&amp;"_"&amp;L$3,データシート2!$A:$SI,MATCH($G$2&amp;"_"&amp;$C49,データシート2!$A$1:$SI$1,0),0)</f>
        <v>2</v>
      </c>
      <c r="M49" s="778">
        <f>VLOOKUP($D$3&amp;"_"&amp;M$3,データシート2!$A:$SI,MATCH($G$2&amp;"_"&amp;$C49,データシート2!$A$1:$SI$1,0),0)</f>
        <v>2</v>
      </c>
      <c r="N49" s="778">
        <f>VLOOKUP($D$3&amp;"_"&amp;N$3,データシート2!$A:$SI,MATCH($G$2&amp;"_"&amp;$C49,データシート2!$A$1:$SI$1,0),0)</f>
        <v>2</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58.6</v>
      </c>
      <c r="S49" s="948">
        <f>VLOOKUP($D$3&amp;"_"&amp;S$3,データシート2!$A:$SI,MATCH($R$2&amp;"_"&amp;$C49,データシート2!$A$1:$SI$1,0),0)</f>
        <v>77.171999999999997</v>
      </c>
      <c r="T49" s="948">
        <f>VLOOKUP($D$3&amp;"_"&amp;T$3,データシート2!$A:$SI,MATCH($R$2&amp;"_"&amp;$C49,データシート2!$A$1:$SI$1,0),0)</f>
        <v>87.489000000000004</v>
      </c>
      <c r="U49" s="948">
        <f>VLOOKUP($D$3&amp;"_"&amp;U$3,データシート2!$A:$SI,MATCH($R$2&amp;"_"&amp;$C49,データシート2!$A$1:$SI$1,0),0)</f>
        <v>89.686000000000007</v>
      </c>
      <c r="V49" s="948">
        <f>VLOOKUP($D$3&amp;"_"&amp;V$3,データシート2!$A:$SI,MATCH($R$2&amp;"_"&amp;$C49,データシート2!$A$1:$SI$1,0),0)</f>
        <v>85.783000000000001</v>
      </c>
      <c r="W49" s="948">
        <f>VLOOKUP($D$3&amp;"_"&amp;W$3,データシート2!$A:$SI,MATCH($R$2&amp;"_"&amp;$C49,データシート2!$A$1:$SI$1,0),0)</f>
        <v>81.099999999999994</v>
      </c>
      <c r="X49" s="948">
        <f>VLOOKUP($D$3&amp;"_"&amp;X$3,データシート2!$A:$SI,MATCH($R$2&amp;"_"&amp;$C49,データシート2!$A$1:$SI$1,0),0)</f>
        <v>57.570999999999998</v>
      </c>
      <c r="Y49" s="948">
        <f>VLOOKUP($D$3&amp;"_"&amp;Y$3,データシート2!$A:$SI,MATCH($R$2&amp;"_"&amp;$C49,データシート2!$A$1:$SI$1,0),0)</f>
        <v>46.67</v>
      </c>
      <c r="Z49" s="948">
        <f>VLOOKUP($D$3&amp;"_"&amp;Z$3,データシート2!$A:$SI,MATCH($R$2&amp;"_"&amp;$C49,データシート2!$A$1:$SI$1,0),0)</f>
        <v>35.621000000000002</v>
      </c>
      <c r="AA49" s="948">
        <f>VLOOKUP($D$3&amp;"_"&amp;AA$3,データシート2!$A:$SI,MATCH($R$2&amp;"_"&amp;$C49,データシート2!$A$1:$SI$1,0),0)</f>
        <v>28.431000000000001</v>
      </c>
      <c r="AB49" s="949">
        <f>VLOOKUP($D$3&amp;"_"&amp;AB$3,データシート2!$A:$SI,MATCH($R$2&amp;"_"&amp;$C49,データシート2!$A$1:$SI$1,0),0)</f>
        <v>40.597000000000001</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0</v>
      </c>
      <c r="H51" s="777">
        <f>VLOOKUP($D$3&amp;"_"&amp;H$3,データシート2!$A:$SI,MATCH($G$2&amp;"_"&amp;$C51,データシート2!$A$1:$SI$1,0),0)</f>
        <v>0</v>
      </c>
      <c r="I51" s="777">
        <f>VLOOKUP($D$3&amp;"_"&amp;I$3,データシート2!$A:$SI,MATCH($G$2&amp;"_"&amp;$C51,データシート2!$A$1:$SI$1,0),0)</f>
        <v>0</v>
      </c>
      <c r="J51" s="777">
        <f>VLOOKUP($D$3&amp;"_"&amp;J$3,データシート2!$A:$SI,MATCH($G$2&amp;"_"&amp;$C51,データシート2!$A$1:$SI$1,0),0)</f>
        <v>0</v>
      </c>
      <c r="K51" s="778">
        <f>VLOOKUP($D$3&amp;"_"&amp;K$3,データシート2!$A:$SI,MATCH($G$2&amp;"_"&amp;$C51,データシート2!$A$1:$SI$1,0),0)</f>
        <v>0</v>
      </c>
      <c r="L51" s="778">
        <f>VLOOKUP($D$3&amp;"_"&amp;L$3,データシート2!$A:$SI,MATCH($G$2&amp;"_"&amp;$C51,データシート2!$A$1:$SI$1,0),0)</f>
        <v>0</v>
      </c>
      <c r="M51" s="778">
        <f>VLOOKUP($D$3&amp;"_"&amp;M$3,データシート2!$A:$SI,MATCH($G$2&amp;"_"&amp;$C51,データシート2!$A$1:$SI$1,0),0)</f>
        <v>0</v>
      </c>
      <c r="N51" s="778">
        <f>VLOOKUP($D$3&amp;"_"&amp;N$3,データシート2!$A:$SI,MATCH($G$2&amp;"_"&amp;$C51,データシート2!$A$1:$SI$1,0),0)</f>
        <v>0</v>
      </c>
      <c r="O51" s="778">
        <f>VLOOKUP($D$3&amp;"_"&amp;O$3,データシート2!$A:$SI,MATCH($G$2&amp;"_"&amp;$C51,データシート2!$A$1:$SI$1,0),0)</f>
        <v>0</v>
      </c>
      <c r="P51" s="778">
        <f>VLOOKUP($D$3&amp;"_"&amp;P$3,データシート2!$A:$SI,MATCH($G$2&amp;"_"&amp;$C51,データシート2!$A$1:$SI$1,0),0)</f>
        <v>0</v>
      </c>
      <c r="Q51" s="779">
        <f>VLOOKUP($D$3&amp;"_"&amp;Q$3,データシート2!$A:$SI,MATCH($G$2&amp;"_"&amp;$C51,データシート2!$A$1:$SI$1,0),0)</f>
        <v>0</v>
      </c>
      <c r="R51" s="947">
        <f>VLOOKUP($D$3&amp;"_"&amp;R$3,データシート2!$A:$SI,MATCH($R$2&amp;"_"&amp;$C51,データシート2!$A$1:$SI$1,0),0)</f>
        <v>0</v>
      </c>
      <c r="S51" s="948">
        <f>VLOOKUP($D$3&amp;"_"&amp;S$3,データシート2!$A:$SI,MATCH($R$2&amp;"_"&amp;$C51,データシート2!$A$1:$SI$1,0),0)</f>
        <v>0</v>
      </c>
      <c r="T51" s="948">
        <f>VLOOKUP($D$3&amp;"_"&amp;T$3,データシート2!$A:$SI,MATCH($R$2&amp;"_"&amp;$C51,データシート2!$A$1:$SI$1,0),0)</f>
        <v>0</v>
      </c>
      <c r="U51" s="948">
        <f>VLOOKUP($D$3&amp;"_"&amp;U$3,データシート2!$A:$SI,MATCH($R$2&amp;"_"&amp;$C51,データシート2!$A$1:$SI$1,0),0)</f>
        <v>0</v>
      </c>
      <c r="V51" s="948">
        <f>VLOOKUP($D$3&amp;"_"&amp;V$3,データシート2!$A:$SI,MATCH($R$2&amp;"_"&amp;$C51,データシート2!$A$1:$SI$1,0),0)</f>
        <v>0</v>
      </c>
      <c r="W51" s="948">
        <f>VLOOKUP($D$3&amp;"_"&amp;W$3,データシート2!$A:$SI,MATCH($R$2&amp;"_"&amp;$C51,データシート2!$A$1:$SI$1,0),0)</f>
        <v>0</v>
      </c>
      <c r="X51" s="948">
        <f>VLOOKUP($D$3&amp;"_"&amp;X$3,データシート2!$A:$SI,MATCH($R$2&amp;"_"&amp;$C51,データシート2!$A$1:$SI$1,0),0)</f>
        <v>0</v>
      </c>
      <c r="Y51" s="948">
        <f>VLOOKUP($D$3&amp;"_"&amp;Y$3,データシート2!$A:$SI,MATCH($R$2&amp;"_"&amp;$C51,データシート2!$A$1:$SI$1,0),0)</f>
        <v>0</v>
      </c>
      <c r="Z51" s="948">
        <f>VLOOKUP($D$3&amp;"_"&amp;Z$3,データシート2!$A:$SI,MATCH($R$2&amp;"_"&amp;$C51,データシート2!$A$1:$SI$1,0),0)</f>
        <v>0</v>
      </c>
      <c r="AA51" s="948">
        <f>VLOOKUP($D$3&amp;"_"&amp;AA$3,データシート2!$A:$SI,MATCH($R$2&amp;"_"&amp;$C51,データシート2!$A$1:$SI$1,0),0)</f>
        <v>0</v>
      </c>
      <c r="AB51" s="949">
        <f>VLOOKUP($D$3&amp;"_"&amp;AB$3,データシート2!$A:$SI,MATCH($R$2&amp;"_"&amp;$C51,データシート2!$A$1:$SI$1,0),0)</f>
        <v>0</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1</v>
      </c>
      <c r="M52" s="763">
        <f>VLOOKUP($D$3&amp;"_"&amp;M$3,データシート2!$A:$SI,MATCH($G$2&amp;"_"&amp;$C52,データシート2!$A$1:$SI$1,0),0)</f>
        <v>1</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4.0629999999999997</v>
      </c>
      <c r="X52" s="941">
        <f>VLOOKUP($D$3&amp;"_"&amp;X$3,データシート2!$A:$SI,MATCH($R$2&amp;"_"&amp;$C52,データシート2!$A$1:$SI$1,0),0)</f>
        <v>3.226</v>
      </c>
      <c r="Y52" s="941">
        <f>VLOOKUP($D$3&amp;"_"&amp;Y$3,データシート2!$A:$SI,MATCH($R$2&amp;"_"&amp;$C52,データシート2!$A$1:$SI$1,0),0)</f>
        <v>3.3879999999999999</v>
      </c>
      <c r="Z52" s="941">
        <f>VLOOKUP($D$3&amp;"_"&amp;Z$3,データシート2!$A:$SI,MATCH($R$2&amp;"_"&amp;$C52,データシート2!$A$1:$SI$1,0),0)</f>
        <v>3.1930000000000001</v>
      </c>
      <c r="AA52" s="941">
        <f>VLOOKUP($D$3&amp;"_"&amp;AA$3,データシート2!$A:$SI,MATCH($R$2&amp;"_"&amp;$C52,データシート2!$A$1:$SI$1,0),0)</f>
        <v>2.395</v>
      </c>
      <c r="AB52" s="942">
        <f>VLOOKUP($D$3&amp;"_"&amp;AB$3,データシート2!$A:$SI,MATCH($R$2&amp;"_"&amp;$C52,データシート2!$A$1:$SI$1,0),0)</f>
        <v>3.581</v>
      </c>
    </row>
    <row r="53" spans="2:29" s="22" customFormat="1" ht="20.45" customHeight="1">
      <c r="B53" s="740" t="s">
        <v>310</v>
      </c>
      <c r="C53" s="741" t="s">
        <v>565</v>
      </c>
      <c r="D53" s="742"/>
      <c r="E53" s="743"/>
      <c r="F53" s="742"/>
      <c r="G53" s="744">
        <f>VLOOKUP($D$3&amp;"_"&amp;G$3,データシート2!$A:$SI,MATCH($G$2&amp;"_"&amp;$B53,データシート2!$A$1:$SI$1,0),0)</f>
        <v>4</v>
      </c>
      <c r="H53" s="745">
        <f>VLOOKUP($D$3&amp;"_"&amp;H$3,データシート2!$A:$SI,MATCH($G$2&amp;"_"&amp;$B53,データシート2!$A$1:$SI$1,0),0)</f>
        <v>4</v>
      </c>
      <c r="I53" s="745">
        <f>VLOOKUP($D$3&amp;"_"&amp;I$3,データシート2!$A:$SI,MATCH($G$2&amp;"_"&amp;$B53,データシート2!$A$1:$SI$1,0),0)</f>
        <v>4</v>
      </c>
      <c r="J53" s="745">
        <f>VLOOKUP($D$3&amp;"_"&amp;J$3,データシート2!$A:$SI,MATCH($G$2&amp;"_"&amp;$B53,データシート2!$A$1:$SI$1,0),0)</f>
        <v>4</v>
      </c>
      <c r="K53" s="746">
        <f>VLOOKUP($D$3&amp;"_"&amp;K$3,データシート2!$A:$SI,MATCH($G$2&amp;"_"&amp;$B53,データシート2!$A$1:$SI$1,0),0)</f>
        <v>4</v>
      </c>
      <c r="L53" s="746">
        <f>VLOOKUP($D$3&amp;"_"&amp;L$3,データシート2!$A:$SI,MATCH($G$2&amp;"_"&amp;$B53,データシート2!$A$1:$SI$1,0),0)</f>
        <v>4</v>
      </c>
      <c r="M53" s="746">
        <f>VLOOKUP($D$3&amp;"_"&amp;M$3,データシート2!$A:$SI,MATCH($G$2&amp;"_"&amp;$B53,データシート2!$A$1:$SI$1,0),0)</f>
        <v>4</v>
      </c>
      <c r="N53" s="746">
        <f>VLOOKUP($D$3&amp;"_"&amp;N$3,データシート2!$A:$SI,MATCH($G$2&amp;"_"&amp;$B53,データシート2!$A$1:$SI$1,0),0)</f>
        <v>4</v>
      </c>
      <c r="O53" s="746">
        <f>VLOOKUP($D$3&amp;"_"&amp;O$3,データシート2!$A:$SI,MATCH($G$2&amp;"_"&amp;$B53,データシート2!$A$1:$SI$1,0),0)</f>
        <v>4</v>
      </c>
      <c r="P53" s="746">
        <f>VLOOKUP($D$3&amp;"_"&amp;P$3,データシート2!$A:$SI,MATCH($G$2&amp;"_"&amp;$B53,データシート2!$A$1:$SI$1,0),0)</f>
        <v>4</v>
      </c>
      <c r="Q53" s="747">
        <f>VLOOKUP($D$3&amp;"_"&amp;Q$3,データシート2!$A:$SI,MATCH($G$2&amp;"_"&amp;$B53,データシート2!$A$1:$SI$1,0),0)</f>
        <v>4</v>
      </c>
      <c r="R53" s="934">
        <f>VLOOKUP($D$3&amp;"_"&amp;R$3,データシート2!$A:$SI,MATCH($R$2&amp;"_"&amp;$B53,データシート2!$A$1:$SI$1,0),0)</f>
        <v>1014.396</v>
      </c>
      <c r="S53" s="935">
        <f>VLOOKUP($D$3&amp;"_"&amp;S$3,データシート2!$A:$SI,MATCH($R$2&amp;"_"&amp;$B53,データシート2!$A$1:$SI$1,0),0)</f>
        <v>946.726</v>
      </c>
      <c r="T53" s="935">
        <f>VLOOKUP($D$3&amp;"_"&amp;T$3,データシート2!$A:$SI,MATCH($R$2&amp;"_"&amp;$B53,データシート2!$A$1:$SI$1,0),0)</f>
        <v>1028.1289999999999</v>
      </c>
      <c r="U53" s="935">
        <f>VLOOKUP($D$3&amp;"_"&amp;U$3,データシート2!$A:$SI,MATCH($R$2&amp;"_"&amp;$B53,データシート2!$A$1:$SI$1,0),0)</f>
        <v>1008.179</v>
      </c>
      <c r="V53" s="935">
        <f>VLOOKUP($D$3&amp;"_"&amp;V$3,データシート2!$A:$SI,MATCH($R$2&amp;"_"&amp;$B53,データシート2!$A$1:$SI$1,0),0)</f>
        <v>983.22500000000002</v>
      </c>
      <c r="W53" s="935">
        <f>VLOOKUP($D$3&amp;"_"&amp;W$3,データシート2!$A:$SI,MATCH($R$2&amp;"_"&amp;$B53,データシート2!$A$1:$SI$1,0),0)</f>
        <v>978.14</v>
      </c>
      <c r="X53" s="935">
        <f>VLOOKUP($D$3&amp;"_"&amp;X$3,データシート2!$A:$SI,MATCH($R$2&amp;"_"&amp;$B53,データシート2!$A$1:$SI$1,0),0)</f>
        <v>969.39599999999996</v>
      </c>
      <c r="Y53" s="935">
        <f>VLOOKUP($D$3&amp;"_"&amp;Y$3,データシート2!$A:$SI,MATCH($R$2&amp;"_"&amp;$B53,データシート2!$A$1:$SI$1,0),0)</f>
        <v>920.52800000000002</v>
      </c>
      <c r="Z53" s="935">
        <f>VLOOKUP($D$3&amp;"_"&amp;Z$3,データシート2!$A:$SI,MATCH($R$2&amp;"_"&amp;$B53,データシート2!$A$1:$SI$1,0),0)</f>
        <v>901.85900000000004</v>
      </c>
      <c r="AA53" s="935">
        <f>VLOOKUP($D$3&amp;"_"&amp;AA$3,データシート2!$A:$SI,MATCH($R$2&amp;"_"&amp;$B53,データシート2!$A$1:$SI$1,0),0)</f>
        <v>935.05499999999995</v>
      </c>
      <c r="AB53" s="936">
        <f>VLOOKUP($D$3&amp;"_"&amp;AB$3,データシート2!$A:$SI,MATCH($R$2&amp;"_"&amp;$B53,データシート2!$A$1:$SI$1,0),0)</f>
        <v>868.149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3</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3</v>
      </c>
      <c r="K54" s="754">
        <f>VLOOKUP($D$3&amp;"_"&amp;K$3,データシート2!$A:$SI,MATCH($G$2&amp;"_"&amp;$C54,データシート2!$A$1:$SI$1,0),0)</f>
        <v>3</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3</v>
      </c>
      <c r="O54" s="754">
        <f>VLOOKUP($D$3&amp;"_"&amp;O$3,データシート2!$A:$SI,MATCH($G$2&amp;"_"&amp;$C54,データシート2!$A$1:$SI$1,0),0)</f>
        <v>3</v>
      </c>
      <c r="P54" s="754">
        <f>VLOOKUP($D$3&amp;"_"&amp;P$3,データシート2!$A:$SI,MATCH($G$2&amp;"_"&amp;$C54,データシート2!$A$1:$SI$1,0),0)</f>
        <v>3</v>
      </c>
      <c r="Q54" s="755">
        <f>VLOOKUP($D$3&amp;"_"&amp;Q$3,データシート2!$A:$SI,MATCH($G$2&amp;"_"&amp;$C54,データシート2!$A$1:$SI$1,0),0)</f>
        <v>3</v>
      </c>
      <c r="R54" s="943">
        <f>VLOOKUP($D$3&amp;"_"&amp;R$3,データシート2!$A:$SI,MATCH($R$2&amp;"_"&amp;$C54,データシート2!$A$1:$SI$1,0),0)</f>
        <v>1011.104</v>
      </c>
      <c r="S54" s="938">
        <f>VLOOKUP($D$3&amp;"_"&amp;S$3,データシート2!$A:$SI,MATCH($R$2&amp;"_"&amp;$C54,データシート2!$A$1:$SI$1,0),0)</f>
        <v>941.80600000000004</v>
      </c>
      <c r="T54" s="938">
        <f>VLOOKUP($D$3&amp;"_"&amp;T$3,データシート2!$A:$SI,MATCH($R$2&amp;"_"&amp;$C54,データシート2!$A$1:$SI$1,0),0)</f>
        <v>1021.831</v>
      </c>
      <c r="U54" s="938">
        <f>VLOOKUP($D$3&amp;"_"&amp;U$3,データシート2!$A:$SI,MATCH($R$2&amp;"_"&amp;$C54,データシート2!$A$1:$SI$1,0),0)</f>
        <v>1002.171</v>
      </c>
      <c r="V54" s="938">
        <f>VLOOKUP($D$3&amp;"_"&amp;V$3,データシート2!$A:$SI,MATCH($R$2&amp;"_"&amp;$C54,データシート2!$A$1:$SI$1,0),0)</f>
        <v>977.93</v>
      </c>
      <c r="W54" s="938">
        <f>VLOOKUP($D$3&amp;"_"&amp;W$3,データシート2!$A:$SI,MATCH($R$2&amp;"_"&amp;$C54,データシート2!$A$1:$SI$1,0),0)</f>
        <v>973.31500000000005</v>
      </c>
      <c r="X54" s="938">
        <f>VLOOKUP($D$3&amp;"_"&amp;X$3,データシート2!$A:$SI,MATCH($R$2&amp;"_"&amp;$C54,データシート2!$A$1:$SI$1,0),0)</f>
        <v>965.93499999999995</v>
      </c>
      <c r="Y54" s="938">
        <f>VLOOKUP($D$3&amp;"_"&amp;Y$3,データシート2!$A:$SI,MATCH($R$2&amp;"_"&amp;$C54,データシート2!$A$1:$SI$1,0),0)</f>
        <v>917.22699999999998</v>
      </c>
      <c r="Z54" s="938">
        <f>VLOOKUP($D$3&amp;"_"&amp;Z$3,データシート2!$A:$SI,MATCH($R$2&amp;"_"&amp;$C54,データシート2!$A$1:$SI$1,0),0)</f>
        <v>898.6</v>
      </c>
      <c r="AA54" s="938">
        <f>VLOOKUP($D$3&amp;"_"&amp;AA$3,データシート2!$A:$SI,MATCH($R$2&amp;"_"&amp;$C54,データシート2!$A$1:$SI$1,0),0)</f>
        <v>932.56500000000005</v>
      </c>
      <c r="AB54" s="939">
        <f>VLOOKUP($D$3&amp;"_"&amp;AB$3,データシート2!$A:$SI,MATCH($R$2&amp;"_"&amp;$C54,データシート2!$A$1:$SI$1,0),0)</f>
        <v>864.63800000000003</v>
      </c>
    </row>
    <row r="55" spans="2:29" s="756" customFormat="1" ht="16.5" customHeight="1">
      <c r="B55" s="748"/>
      <c r="C55" s="795"/>
      <c r="D55" s="786"/>
      <c r="E55" s="796">
        <v>3311</v>
      </c>
      <c r="F55" s="788" t="s">
        <v>356</v>
      </c>
      <c r="G55" s="984">
        <f>VLOOKUP($D$3&amp;"_"&amp;G$3,データシート2!$A:$SI,MATCH($G$2&amp;"_"&amp;$E55,データシート2!$A$1:$SI$1,0),0)</f>
        <v>3</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3</v>
      </c>
      <c r="M55" s="986">
        <f>VLOOKUP($D$3&amp;"_"&amp;M$3,データシート2!$A:$SI,MATCH($G$2&amp;"_"&amp;$E55,データシート2!$A$1:$SI$1,0),0)</f>
        <v>3</v>
      </c>
      <c r="N55" s="986">
        <f>VLOOKUP($D$3&amp;"_"&amp;N$3,データシート2!$A:$SI,MATCH($G$2&amp;"_"&amp;$E55,データシート2!$A$1:$SI$1,0),0)</f>
        <v>3</v>
      </c>
      <c r="O55" s="986">
        <f>VLOOKUP($D$3&amp;"_"&amp;O$3,データシート2!$A:$SI,MATCH($G$2&amp;"_"&amp;$E55,データシート2!$A$1:$SI$1,0),0)</f>
        <v>3</v>
      </c>
      <c r="P55" s="986">
        <f>VLOOKUP($D$3&amp;"_"&amp;P$3,データシート2!$A:$SI,MATCH($G$2&amp;"_"&amp;$E55,データシート2!$A$1:$SI$1,0),0)</f>
        <v>3</v>
      </c>
      <c r="Q55" s="987">
        <f>VLOOKUP($D$3&amp;"_"&amp;Q$3,データシート2!$A:$SI,MATCH($G$2&amp;"_"&amp;$E55,データシート2!$A$1:$SI$1,0),0)</f>
        <v>3</v>
      </c>
      <c r="R55" s="988">
        <f>VLOOKUP($D$3&amp;"_"&amp;R$3,データシート2!$A:$SI,MATCH($R$2&amp;"_"&amp;$E55,データシート2!$A$1:$SI$1,0),0)</f>
        <v>1011.104</v>
      </c>
      <c r="S55" s="989">
        <f>VLOOKUP($D$3&amp;"_"&amp;S$3,データシート2!$A:$SI,MATCH($R$2&amp;"_"&amp;$E55,データシート2!$A$1:$SI$1,0),0)</f>
        <v>941.80600000000004</v>
      </c>
      <c r="T55" s="989">
        <f>VLOOKUP($D$3&amp;"_"&amp;T$3,データシート2!$A:$SI,MATCH($R$2&amp;"_"&amp;$E55,データシート2!$A$1:$SI$1,0),0)</f>
        <v>1021.831</v>
      </c>
      <c r="U55" s="989">
        <f>VLOOKUP($D$3&amp;"_"&amp;U$3,データシート2!$A:$SI,MATCH($R$2&amp;"_"&amp;$E55,データシート2!$A$1:$SI$1,0),0)</f>
        <v>1002.171</v>
      </c>
      <c r="V55" s="989">
        <f>VLOOKUP($D$3&amp;"_"&amp;V$3,データシート2!$A:$SI,MATCH($R$2&amp;"_"&amp;$E55,データシート2!$A$1:$SI$1,0),0)</f>
        <v>977.93</v>
      </c>
      <c r="W55" s="989">
        <f>VLOOKUP($D$3&amp;"_"&amp;W$3,データシート2!$A:$SI,MATCH($R$2&amp;"_"&amp;$E55,データシート2!$A$1:$SI$1,0),0)</f>
        <v>973.31500000000005</v>
      </c>
      <c r="X55" s="989">
        <f>VLOOKUP($D$3&amp;"_"&amp;X$3,データシート2!$A:$SI,MATCH($R$2&amp;"_"&amp;$E55,データシート2!$A$1:$SI$1,0),0)</f>
        <v>965.93499999999995</v>
      </c>
      <c r="Y55" s="989">
        <f>VLOOKUP($D$3&amp;"_"&amp;Y$3,データシート2!$A:$SI,MATCH($R$2&amp;"_"&amp;$E55,データシート2!$A$1:$SI$1,0),0)</f>
        <v>917.22699999999998</v>
      </c>
      <c r="Z55" s="989">
        <f>VLOOKUP($D$3&amp;"_"&amp;Z$3,データシート2!$A:$SI,MATCH($R$2&amp;"_"&amp;$E55,データシート2!$A$1:$SI$1,0),0)</f>
        <v>898.6</v>
      </c>
      <c r="AA55" s="989">
        <f>VLOOKUP($D$3&amp;"_"&amp;AA$3,データシート2!$A:$SI,MATCH($R$2&amp;"_"&amp;$E55,データシート2!$A$1:$SI$1,0),0)</f>
        <v>932.56500000000005</v>
      </c>
      <c r="AB55" s="990">
        <f>VLOOKUP($D$3&amp;"_"&amp;AB$3,データシート2!$A:$SI,MATCH($R$2&amp;"_"&amp;$E55,データシート2!$A$1:$SI$1,0),0)</f>
        <v>864.63800000000003</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1</v>
      </c>
      <c r="I61" s="808">
        <f>VLOOKUP($D$3&amp;"_"&amp;I$3,データシート2!$A:$SI,MATCH($G$2&amp;"_"&amp;$C61,データシート2!$A$1:$SI$1,0),0)</f>
        <v>1</v>
      </c>
      <c r="J61" s="808">
        <f>VLOOKUP($D$3&amp;"_"&amp;J$3,データシート2!$A:$SI,MATCH($G$2&amp;"_"&amp;$C61,データシート2!$A$1:$SI$1,0),0)</f>
        <v>1</v>
      </c>
      <c r="K61" s="809">
        <f>VLOOKUP($D$3&amp;"_"&amp;K$3,データシート2!$A:$SI,MATCH($G$2&amp;"_"&amp;$C61,データシート2!$A$1:$SI$1,0),0)</f>
        <v>1</v>
      </c>
      <c r="L61" s="809">
        <f>VLOOKUP($D$3&amp;"_"&amp;L$3,データシート2!$A:$SI,MATCH($G$2&amp;"_"&amp;$C61,データシート2!$A$1:$SI$1,0),0)</f>
        <v>1</v>
      </c>
      <c r="M61" s="809">
        <f>VLOOKUP($D$3&amp;"_"&amp;M$3,データシート2!$A:$SI,MATCH($G$2&amp;"_"&amp;$C61,データシート2!$A$1:$SI$1,0),0)</f>
        <v>1</v>
      </c>
      <c r="N61" s="809">
        <f>VLOOKUP($D$3&amp;"_"&amp;N$3,データシート2!$A:$SI,MATCH($G$2&amp;"_"&amp;$C61,データシート2!$A$1:$SI$1,0),0)</f>
        <v>1</v>
      </c>
      <c r="O61" s="809">
        <f>VLOOKUP($D$3&amp;"_"&amp;O$3,データシート2!$A:$SI,MATCH($G$2&amp;"_"&amp;$C61,データシート2!$A$1:$SI$1,0),0)</f>
        <v>1</v>
      </c>
      <c r="P61" s="809">
        <f>VLOOKUP($D$3&amp;"_"&amp;P$3,データシート2!$A:$SI,MATCH($G$2&amp;"_"&amp;$C61,データシート2!$A$1:$SI$1,0),0)</f>
        <v>1</v>
      </c>
      <c r="Q61" s="810">
        <f>VLOOKUP($D$3&amp;"_"&amp;Q$3,データシート2!$A:$SI,MATCH($G$2&amp;"_"&amp;$C61,データシート2!$A$1:$SI$1,0),0)</f>
        <v>1</v>
      </c>
      <c r="R61" s="953">
        <f>VLOOKUP($D$3&amp;"_"&amp;R$3,データシート2!$A:$SI,MATCH($R$2&amp;"_"&amp;$C61,データシート2!$A$1:$SI$1,0),0)</f>
        <v>3.2919999999999998</v>
      </c>
      <c r="S61" s="954">
        <f>VLOOKUP($D$3&amp;"_"&amp;S$3,データシート2!$A:$SI,MATCH($R$2&amp;"_"&amp;$C61,データシート2!$A$1:$SI$1,0),0)</f>
        <v>4.92</v>
      </c>
      <c r="T61" s="954">
        <f>VLOOKUP($D$3&amp;"_"&amp;T$3,データシート2!$A:$SI,MATCH($R$2&amp;"_"&amp;$C61,データシート2!$A$1:$SI$1,0),0)</f>
        <v>6.298</v>
      </c>
      <c r="U61" s="954">
        <f>VLOOKUP($D$3&amp;"_"&amp;U$3,データシート2!$A:$SI,MATCH($R$2&amp;"_"&amp;$C61,データシート2!$A$1:$SI$1,0),0)</f>
        <v>6.008</v>
      </c>
      <c r="V61" s="954">
        <f>VLOOKUP($D$3&amp;"_"&amp;V$3,データシート2!$A:$SI,MATCH($R$2&amp;"_"&amp;$C61,データシート2!$A$1:$SI$1,0),0)</f>
        <v>5.2949999999999999</v>
      </c>
      <c r="W61" s="954">
        <f>VLOOKUP($D$3&amp;"_"&amp;W$3,データシート2!$A:$SI,MATCH($R$2&amp;"_"&amp;$C61,データシート2!$A$1:$SI$1,0),0)</f>
        <v>4.8250000000000002</v>
      </c>
      <c r="X61" s="954">
        <f>VLOOKUP($D$3&amp;"_"&amp;X$3,データシート2!$A:$SI,MATCH($R$2&amp;"_"&amp;$C61,データシート2!$A$1:$SI$1,0),0)</f>
        <v>3.4609999999999999</v>
      </c>
      <c r="Y61" s="954">
        <f>VLOOKUP($D$3&amp;"_"&amp;Y$3,データシート2!$A:$SI,MATCH($R$2&amp;"_"&amp;$C61,データシート2!$A$1:$SI$1,0),0)</f>
        <v>3.3010000000000002</v>
      </c>
      <c r="Z61" s="954">
        <f>VLOOKUP($D$3&amp;"_"&amp;Z$3,データシート2!$A:$SI,MATCH($R$2&amp;"_"&amp;$C61,データシート2!$A$1:$SI$1,0),0)</f>
        <v>3.2589999999999999</v>
      </c>
      <c r="AA61" s="954">
        <f>VLOOKUP($D$3&amp;"_"&amp;AA$3,データシート2!$A:$SI,MATCH($R$2&amp;"_"&amp;$C61,データシート2!$A$1:$SI$1,0),0)</f>
        <v>2.4900000000000002</v>
      </c>
      <c r="AB61" s="955">
        <f>VLOOKUP($D$3&amp;"_"&amp;AB$3,データシート2!$A:$SI,MATCH($R$2&amp;"_"&amp;$C61,データシート2!$A$1:$SI$1,0),0)</f>
        <v>3.5110000000000001</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0</v>
      </c>
      <c r="J62" s="745">
        <f>VLOOKUP($D$3&amp;"_"&amp;J$3,データシート2!$A:$SI,MATCH($G$2&amp;"_"&amp;$B62,データシート2!$A$1:$SI$1,0),0)</f>
        <v>0</v>
      </c>
      <c r="K62" s="746">
        <f>VLOOKUP($D$3&amp;"_"&amp;K$3,データシート2!$A:$SI,MATCH($G$2&amp;"_"&amp;$B62,データシート2!$A$1:$SI$1,0),0)</f>
        <v>0</v>
      </c>
      <c r="L62" s="746">
        <f>VLOOKUP($D$3&amp;"_"&amp;L$3,データシート2!$A:$SI,MATCH($G$2&amp;"_"&amp;$B62,データシート2!$A$1:$SI$1,0),0)</f>
        <v>0</v>
      </c>
      <c r="M62" s="746">
        <f>VLOOKUP($D$3&amp;"_"&amp;M$3,データシート2!$A:$SI,MATCH($G$2&amp;"_"&amp;$B62,データシート2!$A$1:$SI$1,0),0)</f>
        <v>0</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1.867</v>
      </c>
      <c r="S62" s="935">
        <f>VLOOKUP($D$3&amp;"_"&amp;S$3,データシート2!$A:$SI,MATCH($R$2&amp;"_"&amp;$B62,データシート2!$A$1:$SI$1,0),0)</f>
        <v>2.9689999999999999</v>
      </c>
      <c r="T62" s="935">
        <f>VLOOKUP($D$3&amp;"_"&amp;T$3,データシート2!$A:$SI,MATCH($R$2&amp;"_"&amp;$B62,データシート2!$A$1:$SI$1,0),0)</f>
        <v>0</v>
      </c>
      <c r="U62" s="935">
        <f>VLOOKUP($D$3&amp;"_"&amp;U$3,データシート2!$A:$SI,MATCH($R$2&amp;"_"&amp;$B62,データシート2!$A$1:$SI$1,0),0)</f>
        <v>0</v>
      </c>
      <c r="V62" s="935">
        <f>VLOOKUP($D$3&amp;"_"&amp;V$3,データシート2!$A:$SI,MATCH($R$2&amp;"_"&amp;$B62,データシート2!$A$1:$SI$1,0),0)</f>
        <v>0</v>
      </c>
      <c r="W62" s="935">
        <f>VLOOKUP($D$3&amp;"_"&amp;W$3,データシート2!$A:$SI,MATCH($R$2&amp;"_"&amp;$B62,データシート2!$A$1:$SI$1,0),0)</f>
        <v>0</v>
      </c>
      <c r="X62" s="935">
        <f>VLOOKUP($D$3&amp;"_"&amp;X$3,データシート2!$A:$SI,MATCH($R$2&amp;"_"&amp;$B62,データシート2!$A$1:$SI$1,0),0)</f>
        <v>0</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1.867</v>
      </c>
      <c r="S63" s="938">
        <f>VLOOKUP($D$3&amp;"_"&amp;S$3,データシート2!$A:$SI,MATCH($R$2&amp;"_"&amp;$C63,データシート2!$A$1:$SI$1,0),0)</f>
        <v>2.9689999999999999</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5</v>
      </c>
      <c r="H77" s="745">
        <f>VLOOKUP($D$3&amp;"_"&amp;H$3,データシート2!$A:$SI,MATCH($G$2&amp;"_"&amp;$B77,データシート2!$A$1:$SI$1,0),0)</f>
        <v>5</v>
      </c>
      <c r="I77" s="745">
        <f>VLOOKUP($D$3&amp;"_"&amp;I$3,データシート2!$A:$SI,MATCH($G$2&amp;"_"&amp;$B77,データシート2!$A$1:$SI$1,0),0)</f>
        <v>5</v>
      </c>
      <c r="J77" s="745">
        <f>VLOOKUP($D$3&amp;"_"&amp;J$3,データシート2!$A:$SI,MATCH($G$2&amp;"_"&amp;$B77,データシート2!$A$1:$SI$1,0),0)</f>
        <v>4</v>
      </c>
      <c r="K77" s="746">
        <f>VLOOKUP($D$3&amp;"_"&amp;K$3,データシート2!$A:$SI,MATCH($G$2&amp;"_"&amp;$B77,データシート2!$A$1:$SI$1,0),0)</f>
        <v>4</v>
      </c>
      <c r="L77" s="746">
        <f>VLOOKUP($D$3&amp;"_"&amp;L$3,データシート2!$A:$SI,MATCH($G$2&amp;"_"&amp;$B77,データシート2!$A$1:$SI$1,0),0)</f>
        <v>4</v>
      </c>
      <c r="M77" s="746">
        <f>VLOOKUP($D$3&amp;"_"&amp;M$3,データシート2!$A:$SI,MATCH($G$2&amp;"_"&amp;$B77,データシート2!$A$1:$SI$1,0),0)</f>
        <v>4</v>
      </c>
      <c r="N77" s="746">
        <f>VLOOKUP($D$3&amp;"_"&amp;N$3,データシート2!$A:$SI,MATCH($G$2&amp;"_"&amp;$B77,データシート2!$A$1:$SI$1,0),0)</f>
        <v>4</v>
      </c>
      <c r="O77" s="746">
        <f>VLOOKUP($D$3&amp;"_"&amp;O$3,データシート2!$A:$SI,MATCH($G$2&amp;"_"&amp;$B77,データシート2!$A$1:$SI$1,0),0)</f>
        <v>4</v>
      </c>
      <c r="P77" s="746">
        <f>VLOOKUP($D$3&amp;"_"&amp;P$3,データシート2!$A:$SI,MATCH($G$2&amp;"_"&amp;$B77,データシート2!$A$1:$SI$1,0),0)</f>
        <v>2</v>
      </c>
      <c r="Q77" s="747">
        <f>VLOOKUP($D$3&amp;"_"&amp;Q$3,データシート2!$A:$SI,MATCH($G$2&amp;"_"&amp;$B77,データシート2!$A$1:$SI$1,0),0)</f>
        <v>2</v>
      </c>
      <c r="R77" s="934">
        <f>VLOOKUP($D$3&amp;"_"&amp;R$3,データシート2!$A:$SI,MATCH($R$2&amp;"_"&amp;$B77,データシート2!$A$1:$SI$1,0),0)</f>
        <v>15.564</v>
      </c>
      <c r="S77" s="935">
        <f>VLOOKUP($D$3&amp;"_"&amp;S$3,データシート2!$A:$SI,MATCH($R$2&amp;"_"&amp;$B77,データシート2!$A$1:$SI$1,0),0)</f>
        <v>21.632000000000001</v>
      </c>
      <c r="T77" s="935">
        <f>VLOOKUP($D$3&amp;"_"&amp;T$3,データシート2!$A:$SI,MATCH($R$2&amp;"_"&amp;$B77,データシート2!$A$1:$SI$1,0),0)</f>
        <v>27.879000000000001</v>
      </c>
      <c r="U77" s="935">
        <f>VLOOKUP($D$3&amp;"_"&amp;U$3,データシート2!$A:$SI,MATCH($R$2&amp;"_"&amp;$B77,データシート2!$A$1:$SI$1,0),0)</f>
        <v>23.265000000000001</v>
      </c>
      <c r="V77" s="935">
        <f>VLOOKUP($D$3&amp;"_"&amp;V$3,データシート2!$A:$SI,MATCH($R$2&amp;"_"&amp;$B77,データシート2!$A$1:$SI$1,0),0)</f>
        <v>22.837</v>
      </c>
      <c r="W77" s="935">
        <f>VLOOKUP($D$3&amp;"_"&amp;W$3,データシート2!$A:$SI,MATCH($R$2&amp;"_"&amp;$B77,データシート2!$A$1:$SI$1,0),0)</f>
        <v>21.893000000000001</v>
      </c>
      <c r="X77" s="935">
        <f>VLOOKUP($D$3&amp;"_"&amp;X$3,データシート2!$A:$SI,MATCH($R$2&amp;"_"&amp;$B77,データシート2!$A$1:$SI$1,0),0)</f>
        <v>17.634</v>
      </c>
      <c r="Y77" s="935">
        <f>VLOOKUP($D$3&amp;"_"&amp;Y$3,データシート2!$A:$SI,MATCH($R$2&amp;"_"&amp;$B77,データシート2!$A$1:$SI$1,0),0)</f>
        <v>17.565000000000001</v>
      </c>
      <c r="Z77" s="935">
        <f>VLOOKUP($D$3&amp;"_"&amp;Z$3,データシート2!$A:$SI,MATCH($R$2&amp;"_"&amp;$B77,データシート2!$A$1:$SI$1,0),0)</f>
        <v>16.495000000000001</v>
      </c>
      <c r="AA77" s="935">
        <f>VLOOKUP($D$3&amp;"_"&amp;AA$3,データシート2!$A:$SI,MATCH($R$2&amp;"_"&amp;$B77,データシート2!$A$1:$SI$1,0),0)</f>
        <v>6.7670000000000003</v>
      </c>
      <c r="AB77" s="936">
        <f>VLOOKUP($D$3&amp;"_"&amp;AB$3,データシート2!$A:$SI,MATCH($R$2&amp;"_"&amp;$B77,データシート2!$A$1:$SI$1,0),0)</f>
        <v>8.6349999999999998</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v>
      </c>
      <c r="H84" s="777">
        <f>VLOOKUP($D$3&amp;"_"&amp;H$3,データシート2!$A:$SI,MATCH($G$2&amp;"_"&amp;$C84,データシート2!$A$1:$SI$1,0),0)</f>
        <v>5</v>
      </c>
      <c r="I84" s="777">
        <f>VLOOKUP($D$3&amp;"_"&amp;I$3,データシート2!$A:$SI,MATCH($G$2&amp;"_"&amp;$C84,データシート2!$A$1:$SI$1,0),0)</f>
        <v>5</v>
      </c>
      <c r="J84" s="777">
        <f>VLOOKUP($D$3&amp;"_"&amp;J$3,データシート2!$A:$SI,MATCH($G$2&amp;"_"&amp;$C84,データシート2!$A$1:$SI$1,0),0)</f>
        <v>4</v>
      </c>
      <c r="K84" s="778">
        <f>VLOOKUP($D$3&amp;"_"&amp;K$3,データシート2!$A:$SI,MATCH($G$2&amp;"_"&amp;$C84,データシート2!$A$1:$SI$1,0),0)</f>
        <v>4</v>
      </c>
      <c r="L84" s="778">
        <f>VLOOKUP($D$3&amp;"_"&amp;L$3,データシート2!$A:$SI,MATCH($G$2&amp;"_"&amp;$C84,データシート2!$A$1:$SI$1,0),0)</f>
        <v>4</v>
      </c>
      <c r="M84" s="778">
        <f>VLOOKUP($D$3&amp;"_"&amp;M$3,データシート2!$A:$SI,MATCH($G$2&amp;"_"&amp;$C84,データシート2!$A$1:$SI$1,0),0)</f>
        <v>4</v>
      </c>
      <c r="N84" s="778">
        <f>VLOOKUP($D$3&amp;"_"&amp;N$3,データシート2!$A:$SI,MATCH($G$2&amp;"_"&amp;$C84,データシート2!$A$1:$SI$1,0),0)</f>
        <v>4</v>
      </c>
      <c r="O84" s="778">
        <f>VLOOKUP($D$3&amp;"_"&amp;O$3,データシート2!$A:$SI,MATCH($G$2&amp;"_"&amp;$C84,データシート2!$A$1:$SI$1,0),0)</f>
        <v>4</v>
      </c>
      <c r="P84" s="778">
        <f>VLOOKUP($D$3&amp;"_"&amp;P$3,データシート2!$A:$SI,MATCH($G$2&amp;"_"&amp;$C84,データシート2!$A$1:$SI$1,0),0)</f>
        <v>2</v>
      </c>
      <c r="Q84" s="779">
        <f>VLOOKUP($D$3&amp;"_"&amp;Q$3,データシート2!$A:$SI,MATCH($G$2&amp;"_"&amp;$C84,データシート2!$A$1:$SI$1,0),0)</f>
        <v>2</v>
      </c>
      <c r="R84" s="947">
        <f>VLOOKUP($D$3&amp;"_"&amp;R$3,データシート2!$A:$SI,MATCH($R$2&amp;"_"&amp;$C84,データシート2!$A$1:$SI$1,0),0)</f>
        <v>15.564</v>
      </c>
      <c r="S84" s="948">
        <f>VLOOKUP($D$3&amp;"_"&amp;S$3,データシート2!$A:$SI,MATCH($R$2&amp;"_"&amp;$C84,データシート2!$A$1:$SI$1,0),0)</f>
        <v>21.632000000000001</v>
      </c>
      <c r="T84" s="948">
        <f>VLOOKUP($D$3&amp;"_"&amp;T$3,データシート2!$A:$SI,MATCH($R$2&amp;"_"&amp;$C84,データシート2!$A$1:$SI$1,0),0)</f>
        <v>27.879000000000001</v>
      </c>
      <c r="U84" s="948">
        <f>VLOOKUP($D$3&amp;"_"&amp;U$3,データシート2!$A:$SI,MATCH($R$2&amp;"_"&amp;$C84,データシート2!$A$1:$SI$1,0),0)</f>
        <v>23.265000000000001</v>
      </c>
      <c r="V84" s="948">
        <f>VLOOKUP($D$3&amp;"_"&amp;V$3,データシート2!$A:$SI,MATCH($R$2&amp;"_"&amp;$C84,データシート2!$A$1:$SI$1,0),0)</f>
        <v>22.837</v>
      </c>
      <c r="W84" s="948">
        <f>VLOOKUP($D$3&amp;"_"&amp;W$3,データシート2!$A:$SI,MATCH($R$2&amp;"_"&amp;$C84,データシート2!$A$1:$SI$1,0),0)</f>
        <v>21.893000000000001</v>
      </c>
      <c r="X84" s="948">
        <f>VLOOKUP($D$3&amp;"_"&amp;X$3,データシート2!$A:$SI,MATCH($R$2&amp;"_"&amp;$C84,データシート2!$A$1:$SI$1,0),0)</f>
        <v>17.634</v>
      </c>
      <c r="Y84" s="948">
        <f>VLOOKUP($D$3&amp;"_"&amp;Y$3,データシート2!$A:$SI,MATCH($R$2&amp;"_"&amp;$C84,データシート2!$A$1:$SI$1,0),0)</f>
        <v>17.565000000000001</v>
      </c>
      <c r="Z84" s="948">
        <f>VLOOKUP($D$3&amp;"_"&amp;Z$3,データシート2!$A:$SI,MATCH($R$2&amp;"_"&amp;$C84,データシート2!$A$1:$SI$1,0),0)</f>
        <v>16.495000000000001</v>
      </c>
      <c r="AA84" s="948">
        <f>VLOOKUP($D$3&amp;"_"&amp;AA$3,データシート2!$A:$SI,MATCH($R$2&amp;"_"&amp;$C84,データシート2!$A$1:$SI$1,0),0)</f>
        <v>6.7670000000000003</v>
      </c>
      <c r="AB84" s="949">
        <f>VLOOKUP($D$3&amp;"_"&amp;AB$3,データシート2!$A:$SI,MATCH($R$2&amp;"_"&amp;$C84,データシート2!$A$1:$SI$1,0),0)</f>
        <v>8.6349999999999998</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0</v>
      </c>
      <c r="I97" s="745">
        <f>VLOOKUP($D$3&amp;"_"&amp;I$3,データシート2!$A:$SI,MATCH($G$2&amp;"_"&amp;$B97,データシート2!$A$1:$SI$1,0),0)</f>
        <v>0</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0</v>
      </c>
      <c r="O97" s="746">
        <f>VLOOKUP($D$3&amp;"_"&amp;O$3,データシート2!$A:$SI,MATCH($G$2&amp;"_"&amp;$B97,データシート2!$A$1:$SI$1,0),0)</f>
        <v>0</v>
      </c>
      <c r="P97" s="746">
        <f>VLOOKUP($D$3&amp;"_"&amp;P$3,データシート2!$A:$SI,MATCH($G$2&amp;"_"&amp;$B97,データシート2!$A$1:$SI$1,0),0)</f>
        <v>0</v>
      </c>
      <c r="Q97" s="747">
        <f>VLOOKUP($D$3&amp;"_"&amp;Q$3,データシート2!$A:$SI,MATCH($G$2&amp;"_"&amp;$B97,データシート2!$A$1:$SI$1,0),0)</f>
        <v>0</v>
      </c>
      <c r="R97" s="934">
        <f>VLOOKUP($D$3&amp;"_"&amp;R$3,データシート2!$A:$SI,MATCH($R$2&amp;"_"&amp;$B97,データシート2!$A$1:$SI$1,0),0)</f>
        <v>0</v>
      </c>
      <c r="S97" s="935">
        <f>VLOOKUP($D$3&amp;"_"&amp;S$3,データシート2!$A:$SI,MATCH($R$2&amp;"_"&amp;$B97,データシート2!$A$1:$SI$1,0),0)</f>
        <v>0</v>
      </c>
      <c r="T97" s="935">
        <f>VLOOKUP($D$3&amp;"_"&amp;T$3,データシート2!$A:$SI,MATCH($R$2&amp;"_"&amp;$B97,データシート2!$A$1:$SI$1,0),0)</f>
        <v>0</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0</v>
      </c>
      <c r="Z97" s="935">
        <f>VLOOKUP($D$3&amp;"_"&amp;Z$3,データシート2!$A:$SI,MATCH($R$2&amp;"_"&amp;$B97,データシート2!$A$1:$SI$1,0),0)</f>
        <v>0</v>
      </c>
      <c r="AA97" s="935">
        <f>VLOOKUP($D$3&amp;"_"&amp;AA$3,データシート2!$A:$SI,MATCH($R$2&amp;"_"&amp;$B97,データシート2!$A$1:$SI$1,0),0)</f>
        <v>0</v>
      </c>
      <c r="AB97" s="936">
        <f>VLOOKUP($D$3&amp;"_"&amp;AB$3,データシート2!$A:$SI,MATCH($R$2&amp;"_"&amp;$B97,データシート2!$A$1:$SI$1,0),0)</f>
        <v>0</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0</v>
      </c>
      <c r="I99" s="777">
        <f>VLOOKUP($D$3&amp;"_"&amp;I$3,データシート2!$A:$SI,MATCH($G$2&amp;"_"&amp;$C99,データシート2!$A$1:$SI$1,0),0)</f>
        <v>0</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0</v>
      </c>
      <c r="O99" s="778">
        <f>VLOOKUP($D$3&amp;"_"&amp;O$3,データシート2!$A:$SI,MATCH($G$2&amp;"_"&amp;$C99,データシート2!$A$1:$SI$1,0),0)</f>
        <v>0</v>
      </c>
      <c r="P99" s="778">
        <f>VLOOKUP($D$3&amp;"_"&amp;P$3,データシート2!$A:$SI,MATCH($G$2&amp;"_"&amp;$C99,データシート2!$A$1:$SI$1,0),0)</f>
        <v>0</v>
      </c>
      <c r="Q99" s="779">
        <f>VLOOKUP($D$3&amp;"_"&amp;Q$3,データシート2!$A:$SI,MATCH($G$2&amp;"_"&amp;$C99,データシート2!$A$1:$SI$1,0),0)</f>
        <v>0</v>
      </c>
      <c r="R99" s="947">
        <f>VLOOKUP($D$3&amp;"_"&amp;R$3,データシート2!$A:$SI,MATCH($R$2&amp;"_"&amp;$C99,データシート2!$A$1:$SI$1,0),0)</f>
        <v>0</v>
      </c>
      <c r="S99" s="948">
        <f>VLOOKUP($D$3&amp;"_"&amp;S$3,データシート2!$A:$SI,MATCH($R$2&amp;"_"&amp;$C99,データシート2!$A$1:$SI$1,0),0)</f>
        <v>0</v>
      </c>
      <c r="T99" s="948">
        <f>VLOOKUP($D$3&amp;"_"&amp;T$3,データシート2!$A:$SI,MATCH($R$2&amp;"_"&amp;$C99,データシート2!$A$1:$SI$1,0),0)</f>
        <v>0</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0</v>
      </c>
      <c r="Z99" s="948">
        <f>VLOOKUP($D$3&amp;"_"&amp;Z$3,データシート2!$A:$SI,MATCH($R$2&amp;"_"&amp;$C99,データシート2!$A$1:$SI$1,0),0)</f>
        <v>0</v>
      </c>
      <c r="AA99" s="948">
        <f>VLOOKUP($D$3&amp;"_"&amp;AA$3,データシート2!$A:$SI,MATCH($R$2&amp;"_"&amp;$C99,データシート2!$A$1:$SI$1,0),0)</f>
        <v>0</v>
      </c>
      <c r="AB99" s="949">
        <f>VLOOKUP($D$3&amp;"_"&amp;AB$3,データシート2!$A:$SI,MATCH($R$2&amp;"_"&amp;$C99,データシート2!$A$1:$SI$1,0),0)</f>
        <v>0</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3</v>
      </c>
      <c r="H106" s="745">
        <f>VLOOKUP($D$3&amp;"_"&amp;H$3,データシート2!$A:$SI,MATCH($G$2&amp;"_"&amp;$B106,データシート2!$A$1:$SI$1,0),0)</f>
        <v>3</v>
      </c>
      <c r="I106" s="745">
        <f>VLOOKUP($D$3&amp;"_"&amp;I$3,データシート2!$A:$SI,MATCH($G$2&amp;"_"&amp;$B106,データシート2!$A$1:$SI$1,0),0)</f>
        <v>3</v>
      </c>
      <c r="J106" s="745">
        <f>VLOOKUP($D$3&amp;"_"&amp;J$3,データシート2!$A:$SI,MATCH($G$2&amp;"_"&amp;$B106,データシート2!$A$1:$SI$1,0),0)</f>
        <v>2</v>
      </c>
      <c r="K106" s="746">
        <f>VLOOKUP($D$3&amp;"_"&amp;K$3,データシート2!$A:$SI,MATCH($G$2&amp;"_"&amp;$B106,データシート2!$A$1:$SI$1,0),0)</f>
        <v>2</v>
      </c>
      <c r="L106" s="746">
        <f>VLOOKUP($D$3&amp;"_"&amp;L$3,データシート2!$A:$SI,MATCH($G$2&amp;"_"&amp;$B106,データシート2!$A$1:$SI$1,0),0)</f>
        <v>3</v>
      </c>
      <c r="M106" s="746">
        <f>VLOOKUP($D$3&amp;"_"&amp;M$3,データシート2!$A:$SI,MATCH($G$2&amp;"_"&amp;$B106,データシート2!$A$1:$SI$1,0),0)</f>
        <v>3</v>
      </c>
      <c r="N106" s="746">
        <f>VLOOKUP($D$3&amp;"_"&amp;N$3,データシート2!$A:$SI,MATCH($G$2&amp;"_"&amp;$B106,データシート2!$A$1:$SI$1,0),0)</f>
        <v>3</v>
      </c>
      <c r="O106" s="746">
        <f>VLOOKUP($D$3&amp;"_"&amp;O$3,データシート2!$A:$SI,MATCH($G$2&amp;"_"&amp;$B106,データシート2!$A$1:$SI$1,0),0)</f>
        <v>3</v>
      </c>
      <c r="P106" s="746">
        <f>VLOOKUP($D$3&amp;"_"&amp;P$3,データシート2!$A:$SI,MATCH($G$2&amp;"_"&amp;$B106,データシート2!$A$1:$SI$1,0),0)</f>
        <v>3</v>
      </c>
      <c r="Q106" s="747">
        <f>VLOOKUP($D$3&amp;"_"&amp;Q$3,データシート2!$A:$SI,MATCH($G$2&amp;"_"&amp;$B106,データシート2!$A$1:$SI$1,0),0)</f>
        <v>3</v>
      </c>
      <c r="R106" s="934">
        <f>VLOOKUP($D$3&amp;"_"&amp;R$3,データシート2!$A:$SI,MATCH($R$2&amp;"_"&amp;$B106,データシート2!$A$1:$SI$1,0),0)</f>
        <v>15.948</v>
      </c>
      <c r="S106" s="935">
        <f>VLOOKUP($D$3&amp;"_"&amp;S$3,データシート2!$A:$SI,MATCH($R$2&amp;"_"&amp;$B106,データシート2!$A$1:$SI$1,0),0)</f>
        <v>20.344999999999999</v>
      </c>
      <c r="T106" s="935">
        <f>VLOOKUP($D$3&amp;"_"&amp;T$3,データシート2!$A:$SI,MATCH($R$2&amp;"_"&amp;$B106,データシート2!$A$1:$SI$1,0),0)</f>
        <v>21.678000000000001</v>
      </c>
      <c r="U106" s="935">
        <f>VLOOKUP($D$3&amp;"_"&amp;U$3,データシート2!$A:$SI,MATCH($R$2&amp;"_"&amp;$B106,データシート2!$A$1:$SI$1,0),0)</f>
        <v>14.352</v>
      </c>
      <c r="V106" s="935">
        <f>VLOOKUP($D$3&amp;"_"&amp;V$3,データシート2!$A:$SI,MATCH($R$2&amp;"_"&amp;$B106,データシート2!$A$1:$SI$1,0),0)</f>
        <v>13.747</v>
      </c>
      <c r="W106" s="935">
        <f>VLOOKUP($D$3&amp;"_"&amp;W$3,データシート2!$A:$SI,MATCH($R$2&amp;"_"&amp;$B106,データシート2!$A$1:$SI$1,0),0)</f>
        <v>17.977</v>
      </c>
      <c r="X106" s="935">
        <f>VLOOKUP($D$3&amp;"_"&amp;X$3,データシート2!$A:$SI,MATCH($R$2&amp;"_"&amp;$B106,データシート2!$A$1:$SI$1,0),0)</f>
        <v>14.794</v>
      </c>
      <c r="Y106" s="935">
        <f>VLOOKUP($D$3&amp;"_"&amp;Y$3,データシート2!$A:$SI,MATCH($R$2&amp;"_"&amp;$B106,データシート2!$A$1:$SI$1,0),0)</f>
        <v>14.367000000000001</v>
      </c>
      <c r="Z106" s="935">
        <f>VLOOKUP($D$3&amp;"_"&amp;Z$3,データシート2!$A:$SI,MATCH($R$2&amp;"_"&amp;$B106,データシート2!$A$1:$SI$1,0),0)</f>
        <v>13.521000000000001</v>
      </c>
      <c r="AA106" s="935">
        <f>VLOOKUP($D$3&amp;"_"&amp;AA$3,データシート2!$A:$SI,MATCH($R$2&amp;"_"&amp;$B106,データシート2!$A$1:$SI$1,0),0)</f>
        <v>10.037000000000001</v>
      </c>
      <c r="AB106" s="936">
        <f>VLOOKUP($D$3&amp;"_"&amp;AB$3,データシート2!$A:$SI,MATCH($R$2&amp;"_"&amp;$B106,データシート2!$A$1:$SI$1,0),0)</f>
        <v>13.406000000000001</v>
      </c>
    </row>
    <row r="107" spans="2:28" s="756" customFormat="1" ht="16.5" customHeight="1">
      <c r="B107" s="748"/>
      <c r="C107" s="773">
        <v>75</v>
      </c>
      <c r="D107" s="774" t="s">
        <v>622</v>
      </c>
      <c r="E107" s="749"/>
      <c r="F107" s="751"/>
      <c r="G107" s="776">
        <f>VLOOKUP($D$3&amp;"_"&amp;G$3,データシート2!$A:$SI,MATCH($G$2&amp;"_"&amp;$C107,データシート2!$A$1:$SI$1,0),0)</f>
        <v>3</v>
      </c>
      <c r="H107" s="777">
        <f>VLOOKUP($D$3&amp;"_"&amp;H$3,データシート2!$A:$SI,MATCH($G$2&amp;"_"&amp;$C107,データシート2!$A$1:$SI$1,0),0)</f>
        <v>3</v>
      </c>
      <c r="I107" s="777">
        <f>VLOOKUP($D$3&amp;"_"&amp;I$3,データシート2!$A:$SI,MATCH($G$2&amp;"_"&amp;$C107,データシート2!$A$1:$SI$1,0),0)</f>
        <v>3</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3</v>
      </c>
      <c r="M107" s="778">
        <f>VLOOKUP($D$3&amp;"_"&amp;M$3,データシート2!$A:$SI,MATCH($G$2&amp;"_"&amp;$C107,データシート2!$A$1:$SI$1,0),0)</f>
        <v>3</v>
      </c>
      <c r="N107" s="778">
        <f>VLOOKUP($D$3&amp;"_"&amp;N$3,データシート2!$A:$SI,MATCH($G$2&amp;"_"&amp;$C107,データシート2!$A$1:$SI$1,0),0)</f>
        <v>3</v>
      </c>
      <c r="O107" s="778">
        <f>VLOOKUP($D$3&amp;"_"&amp;O$3,データシート2!$A:$SI,MATCH($G$2&amp;"_"&amp;$C107,データシート2!$A$1:$SI$1,0),0)</f>
        <v>3</v>
      </c>
      <c r="P107" s="778">
        <f>VLOOKUP($D$3&amp;"_"&amp;P$3,データシート2!$A:$SI,MATCH($G$2&amp;"_"&amp;$C107,データシート2!$A$1:$SI$1,0),0)</f>
        <v>3</v>
      </c>
      <c r="Q107" s="779">
        <f>VLOOKUP($D$3&amp;"_"&amp;Q$3,データシート2!$A:$SI,MATCH($G$2&amp;"_"&amp;$C107,データシート2!$A$1:$SI$1,0),0)</f>
        <v>3</v>
      </c>
      <c r="R107" s="947">
        <f>VLOOKUP($D$3&amp;"_"&amp;R$3,データシート2!$A:$SI,MATCH($R$2&amp;"_"&amp;$C107,データシート2!$A$1:$SI$1,0),0)</f>
        <v>15.948</v>
      </c>
      <c r="S107" s="948">
        <f>VLOOKUP($D$3&amp;"_"&amp;S$3,データシート2!$A:$SI,MATCH($R$2&amp;"_"&amp;$C107,データシート2!$A$1:$SI$1,0),0)</f>
        <v>20.344999999999999</v>
      </c>
      <c r="T107" s="948">
        <f>VLOOKUP($D$3&amp;"_"&amp;T$3,データシート2!$A:$SI,MATCH($R$2&amp;"_"&amp;$C107,データシート2!$A$1:$SI$1,0),0)</f>
        <v>21.678000000000001</v>
      </c>
      <c r="U107" s="948">
        <f>VLOOKUP($D$3&amp;"_"&amp;U$3,データシート2!$A:$SI,MATCH($R$2&amp;"_"&amp;$C107,データシート2!$A$1:$SI$1,0),0)</f>
        <v>14.352</v>
      </c>
      <c r="V107" s="948">
        <f>VLOOKUP($D$3&amp;"_"&amp;V$3,データシート2!$A:$SI,MATCH($R$2&amp;"_"&amp;$C107,データシート2!$A$1:$SI$1,0),0)</f>
        <v>13.747</v>
      </c>
      <c r="W107" s="948">
        <f>VLOOKUP($D$3&amp;"_"&amp;W$3,データシート2!$A:$SI,MATCH($R$2&amp;"_"&amp;$C107,データシート2!$A$1:$SI$1,0),0)</f>
        <v>17.977</v>
      </c>
      <c r="X107" s="948">
        <f>VLOOKUP($D$3&amp;"_"&amp;X$3,データシート2!$A:$SI,MATCH($R$2&amp;"_"&amp;$C107,データシート2!$A$1:$SI$1,0),0)</f>
        <v>14.794</v>
      </c>
      <c r="Y107" s="948">
        <f>VLOOKUP($D$3&amp;"_"&amp;Y$3,データシート2!$A:$SI,MATCH($R$2&amp;"_"&amp;$C107,データシート2!$A$1:$SI$1,0),0)</f>
        <v>14.367000000000001</v>
      </c>
      <c r="Z107" s="948">
        <f>VLOOKUP($D$3&amp;"_"&amp;Z$3,データシート2!$A:$SI,MATCH($R$2&amp;"_"&amp;$C107,データシート2!$A$1:$SI$1,0),0)</f>
        <v>13.521000000000001</v>
      </c>
      <c r="AA107" s="948">
        <f>VLOOKUP($D$3&amp;"_"&amp;AA$3,データシート2!$A:$SI,MATCH($R$2&amp;"_"&amp;$C107,データシート2!$A$1:$SI$1,0),0)</f>
        <v>10.037000000000001</v>
      </c>
      <c r="AB107" s="949">
        <f>VLOOKUP($D$3&amp;"_"&amp;AB$3,データシート2!$A:$SI,MATCH($R$2&amp;"_"&amp;$C107,データシート2!$A$1:$SI$1,0),0)</f>
        <v>13.406000000000001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0</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3.4540000000000002</v>
      </c>
      <c r="S110" s="935">
        <f>VLOOKUP($D$3&amp;"_"&amp;S$3,データシート2!$A:$SI,MATCH($R$2&amp;"_"&amp;$B110,データシート2!$A$1:$SI$1,0),0)</f>
        <v>3.6520000000000001</v>
      </c>
      <c r="T110" s="935">
        <f>VLOOKUP($D$3&amp;"_"&amp;T$3,データシート2!$A:$SI,MATCH($R$2&amp;"_"&amp;$B110,データシート2!$A$1:$SI$1,0),0)</f>
        <v>0</v>
      </c>
      <c r="U110" s="935">
        <f>VLOOKUP($D$3&amp;"_"&amp;U$3,データシート2!$A:$SI,MATCH($R$2&amp;"_"&amp;$B110,データシート2!$A$1:$SI$1,0),0)</f>
        <v>4.3330000000000002</v>
      </c>
      <c r="V110" s="935">
        <f>VLOOKUP($D$3&amp;"_"&amp;V$3,データシート2!$A:$SI,MATCH($R$2&amp;"_"&amp;$B110,データシート2!$A$1:$SI$1,0),0)</f>
        <v>4.63</v>
      </c>
      <c r="W110" s="935">
        <f>VLOOKUP($D$3&amp;"_"&amp;W$3,データシート2!$A:$SI,MATCH($R$2&amp;"_"&amp;$B110,データシート2!$A$1:$SI$1,0),0)</f>
        <v>4.4859999999999998</v>
      </c>
      <c r="X110" s="935">
        <f>VLOOKUP($D$3&amp;"_"&amp;X$3,データシート2!$A:$SI,MATCH($R$2&amp;"_"&amp;$B110,データシート2!$A$1:$SI$1,0),0)</f>
        <v>4.5979999999999999</v>
      </c>
      <c r="Y110" s="935">
        <f>VLOOKUP($D$3&amp;"_"&amp;Y$3,データシート2!$A:$SI,MATCH($R$2&amp;"_"&amp;$B110,データシート2!$A$1:$SI$1,0),0)</f>
        <v>4.2130000000000001</v>
      </c>
      <c r="Z110" s="935">
        <f>VLOOKUP($D$3&amp;"_"&amp;Z$3,データシート2!$A:$SI,MATCH($R$2&amp;"_"&amp;$B110,データシート2!$A$1:$SI$1,0),0)</f>
        <v>4.0510000000000002</v>
      </c>
      <c r="AA110" s="935">
        <f>VLOOKUP($D$3&amp;"_"&amp;AA$3,データシート2!$A:$SI,MATCH($R$2&amp;"_"&amp;$B110,データシート2!$A$1:$SI$1,0),0)</f>
        <v>3.5539999999999998</v>
      </c>
      <c r="AB110" s="936">
        <f>VLOOKUP($D$3&amp;"_"&amp;AB$3,データシート2!$A:$SI,MATCH($R$2&amp;"_"&amp;$B110,データシート2!$A$1:$SI$1,0),0)</f>
        <v>3.97</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0</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3.4540000000000002</v>
      </c>
      <c r="S111" s="938">
        <f>VLOOKUP($D$3&amp;"_"&amp;S$3,データシート2!$A:$SI,MATCH($R$2&amp;"_"&amp;$C111,データシート2!$A$1:$SI$1,0),0)</f>
        <v>3.6520000000000001</v>
      </c>
      <c r="T111" s="938">
        <f>VLOOKUP($D$3&amp;"_"&amp;T$3,データシート2!$A:$SI,MATCH($R$2&amp;"_"&amp;$C111,データシート2!$A$1:$SI$1,0),0)</f>
        <v>0</v>
      </c>
      <c r="U111" s="938">
        <f>VLOOKUP($D$3&amp;"_"&amp;U$3,データシート2!$A:$SI,MATCH($R$2&amp;"_"&amp;$C111,データシート2!$A$1:$SI$1,0),0)</f>
        <v>4.3330000000000002</v>
      </c>
      <c r="V111" s="938">
        <f>VLOOKUP($D$3&amp;"_"&amp;V$3,データシート2!$A:$SI,MATCH($R$2&amp;"_"&amp;$C111,データシート2!$A$1:$SI$1,0),0)</f>
        <v>4.63</v>
      </c>
      <c r="W111" s="938">
        <f>VLOOKUP($D$3&amp;"_"&amp;W$3,データシート2!$A:$SI,MATCH($R$2&amp;"_"&amp;$C111,データシート2!$A$1:$SI$1,0),0)</f>
        <v>4.4859999999999998</v>
      </c>
      <c r="X111" s="938">
        <f>VLOOKUP($D$3&amp;"_"&amp;X$3,データシート2!$A:$SI,MATCH($R$2&amp;"_"&amp;$C111,データシート2!$A$1:$SI$1,0),0)</f>
        <v>4.5979999999999999</v>
      </c>
      <c r="Y111" s="938">
        <f>VLOOKUP($D$3&amp;"_"&amp;Y$3,データシート2!$A:$SI,MATCH($R$2&amp;"_"&amp;$C111,データシート2!$A$1:$SI$1,0),0)</f>
        <v>4.2130000000000001</v>
      </c>
      <c r="Z111" s="938">
        <f>VLOOKUP($D$3&amp;"_"&amp;Z$3,データシート2!$A:$SI,MATCH($R$2&amp;"_"&amp;$C111,データシート2!$A$1:$SI$1,0),0)</f>
        <v>4.0510000000000002</v>
      </c>
      <c r="AA111" s="938">
        <f>VLOOKUP($D$3&amp;"_"&amp;AA$3,データシート2!$A:$SI,MATCH($R$2&amp;"_"&amp;$C111,データシート2!$A$1:$SI$1,0),0)</f>
        <v>3.5539999999999998</v>
      </c>
      <c r="AB111" s="939">
        <f>VLOOKUP($D$3&amp;"_"&amp;AB$3,データシート2!$A:$SI,MATCH($R$2&amp;"_"&amp;$C111,データシート2!$A$1:$SI$1,0),0)</f>
        <v>3.97</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4</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30.712</v>
      </c>
      <c r="S114" s="935">
        <f>VLOOKUP($D$3&amp;"_"&amp;S$3,データシート2!$A:$SI,MATCH($R$2&amp;"_"&amp;$B114,データシート2!$A$1:$SI$1,0),0)</f>
        <v>40.121000000000002</v>
      </c>
      <c r="T114" s="935">
        <f>VLOOKUP($D$3&amp;"_"&amp;T$3,データシート2!$A:$SI,MATCH($R$2&amp;"_"&amp;$B114,データシート2!$A$1:$SI$1,0),0)</f>
        <v>48.100999999999999</v>
      </c>
      <c r="U114" s="935">
        <f>VLOOKUP($D$3&amp;"_"&amp;U$3,データシート2!$A:$SI,MATCH($R$2&amp;"_"&amp;$B114,データシート2!$A$1:$SI$1,0),0)</f>
        <v>44.176000000000002</v>
      </c>
      <c r="V114" s="935">
        <f>VLOOKUP($D$3&amp;"_"&amp;V$3,データシート2!$A:$SI,MATCH($R$2&amp;"_"&amp;$B114,データシート2!$A$1:$SI$1,0),0)</f>
        <v>42.984999999999999</v>
      </c>
      <c r="W114" s="935">
        <f>VLOOKUP($D$3&amp;"_"&amp;W$3,データシート2!$A:$SI,MATCH($R$2&amp;"_"&amp;$B114,データシート2!$A$1:$SI$1,0),0)</f>
        <v>42.701000000000001</v>
      </c>
      <c r="X114" s="935">
        <f>VLOOKUP($D$3&amp;"_"&amp;X$3,データシート2!$A:$SI,MATCH($R$2&amp;"_"&amp;$B114,データシート2!$A$1:$SI$1,0),0)</f>
        <v>34.899000000000001</v>
      </c>
      <c r="Y114" s="935">
        <f>VLOOKUP($D$3&amp;"_"&amp;Y$3,データシート2!$A:$SI,MATCH($R$2&amp;"_"&amp;$B114,データシート2!$A$1:$SI$1,0),0)</f>
        <v>33.923000000000002</v>
      </c>
      <c r="Z114" s="935">
        <f>VLOOKUP($D$3&amp;"_"&amp;Z$3,データシート2!$A:$SI,MATCH($R$2&amp;"_"&amp;$B114,データシート2!$A$1:$SI$1,0),0)</f>
        <v>33.034999999999997</v>
      </c>
      <c r="AA114" s="935">
        <f>VLOOKUP($D$3&amp;"_"&amp;AA$3,データシート2!$A:$SI,MATCH($R$2&amp;"_"&amp;$B114,データシート2!$A$1:$SI$1,0),0)</f>
        <v>26.334</v>
      </c>
      <c r="AB114" s="936">
        <f>VLOOKUP($D$3&amp;"_"&amp;AB$3,データシート2!$A:$SI,MATCH($R$2&amp;"_"&amp;$B114,データシート2!$A$1:$SI$1,0),0)</f>
        <v>35.829000000000001</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28.864000000000001</v>
      </c>
      <c r="S115" s="938">
        <f>VLOOKUP($D$3&amp;"_"&amp;S$3,データシート2!$A:$SI,MATCH($R$2&amp;"_"&amp;$C115,データシート2!$A$1:$SI$1,0),0)</f>
        <v>40.121000000000002</v>
      </c>
      <c r="T115" s="938">
        <f>VLOOKUP($D$3&amp;"_"&amp;T$3,データシート2!$A:$SI,MATCH($R$2&amp;"_"&amp;$C115,データシート2!$A$1:$SI$1,0),0)</f>
        <v>48.100999999999999</v>
      </c>
      <c r="U115" s="938">
        <f>VLOOKUP($D$3&amp;"_"&amp;U$3,データシート2!$A:$SI,MATCH($R$2&amp;"_"&amp;$C115,データシート2!$A$1:$SI$1,0),0)</f>
        <v>44.176000000000002</v>
      </c>
      <c r="V115" s="938">
        <f>VLOOKUP($D$3&amp;"_"&amp;V$3,データシート2!$A:$SI,MATCH($R$2&amp;"_"&amp;$C115,データシート2!$A$1:$SI$1,0),0)</f>
        <v>42.984999999999999</v>
      </c>
      <c r="W115" s="938">
        <f>VLOOKUP($D$3&amp;"_"&amp;W$3,データシート2!$A:$SI,MATCH($R$2&amp;"_"&amp;$C115,データシート2!$A$1:$SI$1,0),0)</f>
        <v>42.701000000000001</v>
      </c>
      <c r="X115" s="938">
        <f>VLOOKUP($D$3&amp;"_"&amp;X$3,データシート2!$A:$SI,MATCH($R$2&amp;"_"&amp;$C115,データシート2!$A$1:$SI$1,0),0)</f>
        <v>34.899000000000001</v>
      </c>
      <c r="Y115" s="938">
        <f>VLOOKUP($D$3&amp;"_"&amp;Y$3,データシート2!$A:$SI,MATCH($R$2&amp;"_"&amp;$C115,データシート2!$A$1:$SI$1,0),0)</f>
        <v>33.923000000000002</v>
      </c>
      <c r="Z115" s="938">
        <f>VLOOKUP($D$3&amp;"_"&amp;Z$3,データシート2!$A:$SI,MATCH($R$2&amp;"_"&amp;$C115,データシート2!$A$1:$SI$1,0),0)</f>
        <v>33.034999999999997</v>
      </c>
      <c r="AA115" s="938">
        <f>VLOOKUP($D$3&amp;"_"&amp;AA$3,データシート2!$A:$SI,MATCH($R$2&amp;"_"&amp;$C115,データシート2!$A$1:$SI$1,0),0)</f>
        <v>26.334</v>
      </c>
      <c r="AB115" s="939">
        <f>VLOOKUP($D$3&amp;"_"&amp;AB$3,データシート2!$A:$SI,MATCH($R$2&amp;"_"&amp;$C115,データシート2!$A$1:$SI$1,0),0)</f>
        <v>35.829000000000001</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1.8480000000000001</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4</v>
      </c>
      <c r="H117" s="745">
        <f>VLOOKUP($D$3&amp;"_"&amp;H$3,データシート2!$A:$SI,MATCH($G$2&amp;"_"&amp;$B117,データシート2!$A$1:$SI$1,0),0)</f>
        <v>4</v>
      </c>
      <c r="I117" s="745">
        <f>VLOOKUP($D$3&amp;"_"&amp;I$3,データシート2!$A:$SI,MATCH($G$2&amp;"_"&amp;$B117,データシート2!$A$1:$SI$1,0),0)</f>
        <v>3</v>
      </c>
      <c r="J117" s="745">
        <f>VLOOKUP($D$3&amp;"_"&amp;J$3,データシート2!$A:$SI,MATCH($G$2&amp;"_"&amp;$B117,データシート2!$A$1:$SI$1,0),0)</f>
        <v>4</v>
      </c>
      <c r="K117" s="746">
        <f>VLOOKUP($D$3&amp;"_"&amp;K$3,データシート2!$A:$SI,MATCH($G$2&amp;"_"&amp;$B117,データシート2!$A$1:$SI$1,0),0)</f>
        <v>4</v>
      </c>
      <c r="L117" s="746">
        <f>VLOOKUP($D$3&amp;"_"&amp;L$3,データシート2!$A:$SI,MATCH($G$2&amp;"_"&amp;$B117,データシート2!$A$1:$SI$1,0),0)</f>
        <v>5</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5</v>
      </c>
      <c r="Q117" s="747">
        <f>VLOOKUP($D$3&amp;"_"&amp;Q$3,データシート2!$A:$SI,MATCH($G$2&amp;"_"&amp;$B117,データシート2!$A$1:$SI$1,0),0)</f>
        <v>5</v>
      </c>
      <c r="R117" s="934">
        <f>VLOOKUP($D$3&amp;"_"&amp;R$3,データシート2!$A:$SI,MATCH($R$2&amp;"_"&amp;$B117,データシート2!$A$1:$SI$1,0),0)</f>
        <v>18.125</v>
      </c>
      <c r="S117" s="935">
        <f>VLOOKUP($D$3&amp;"_"&amp;S$3,データシート2!$A:$SI,MATCH($R$2&amp;"_"&amp;$B117,データシート2!$A$1:$SI$1,0),0)</f>
        <v>25.497</v>
      </c>
      <c r="T117" s="935">
        <f>VLOOKUP($D$3&amp;"_"&amp;T$3,データシート2!$A:$SI,MATCH($R$2&amp;"_"&amp;$B117,データシート2!$A$1:$SI$1,0),0)</f>
        <v>23.896999999999998</v>
      </c>
      <c r="U117" s="935">
        <f>VLOOKUP($D$3&amp;"_"&amp;U$3,データシート2!$A:$SI,MATCH($R$2&amp;"_"&amp;$B117,データシート2!$A$1:$SI$1,0),0)</f>
        <v>30.173999999999999</v>
      </c>
      <c r="V117" s="935">
        <f>VLOOKUP($D$3&amp;"_"&amp;V$3,データシート2!$A:$SI,MATCH($R$2&amp;"_"&amp;$B117,データシート2!$A$1:$SI$1,0),0)</f>
        <v>29.135999999999999</v>
      </c>
      <c r="W117" s="935">
        <f>VLOOKUP($D$3&amp;"_"&amp;W$3,データシート2!$A:$SI,MATCH($R$2&amp;"_"&amp;$B117,データシート2!$A$1:$SI$1,0),0)</f>
        <v>32.945</v>
      </c>
      <c r="X117" s="935">
        <f>VLOOKUP($D$3&amp;"_"&amp;X$3,データシート2!$A:$SI,MATCH($R$2&amp;"_"&amp;$B117,データシート2!$A$1:$SI$1,0),0)</f>
        <v>28.370999999999999</v>
      </c>
      <c r="Y117" s="935">
        <f>VLOOKUP($D$3&amp;"_"&amp;Y$3,データシート2!$A:$SI,MATCH($R$2&amp;"_"&amp;$B117,データシート2!$A$1:$SI$1,0),0)</f>
        <v>28.268000000000001</v>
      </c>
      <c r="Z117" s="935">
        <f>VLOOKUP($D$3&amp;"_"&amp;Z$3,データシート2!$A:$SI,MATCH($R$2&amp;"_"&amp;$B117,データシート2!$A$1:$SI$1,0),0)</f>
        <v>27.71</v>
      </c>
      <c r="AA117" s="935">
        <f>VLOOKUP($D$3&amp;"_"&amp;AA$3,データシート2!$A:$SI,MATCH($R$2&amp;"_"&amp;$B117,データシート2!$A$1:$SI$1,0),0)</f>
        <v>23.056999999999999</v>
      </c>
      <c r="AB117" s="936">
        <f>VLOOKUP($D$3&amp;"_"&amp;AB$3,データシート2!$A:$SI,MATCH($R$2&amp;"_"&amp;$B117,データシート2!$A$1:$SI$1,0),0)</f>
        <v>29.856999999999999</v>
      </c>
    </row>
    <row r="118" spans="2:28" s="756" customFormat="1" ht="16.5" customHeight="1">
      <c r="B118" s="748"/>
      <c r="C118" s="749">
        <v>83</v>
      </c>
      <c r="D118" s="750" t="s">
        <v>636</v>
      </c>
      <c r="E118" s="749"/>
      <c r="F118" s="751"/>
      <c r="G118" s="765">
        <f>VLOOKUP($D$3&amp;"_"&amp;G$3,データシート2!$A:$SI,MATCH($G$2&amp;"_"&amp;$C118,データシート2!$A$1:$SI$1,0),0)</f>
        <v>4</v>
      </c>
      <c r="H118" s="753">
        <f>VLOOKUP($D$3&amp;"_"&amp;H$3,データシート2!$A:$SI,MATCH($G$2&amp;"_"&amp;$C118,データシート2!$A$1:$SI$1,0),0)</f>
        <v>4</v>
      </c>
      <c r="I118" s="753">
        <f>VLOOKUP($D$3&amp;"_"&amp;I$3,データシート2!$A:$SI,MATCH($G$2&amp;"_"&amp;$C118,データシート2!$A$1:$SI$1,0),0)</f>
        <v>3</v>
      </c>
      <c r="J118" s="753">
        <f>VLOOKUP($D$3&amp;"_"&amp;J$3,データシート2!$A:$SI,MATCH($G$2&amp;"_"&amp;$C118,データシート2!$A$1:$SI$1,0),0)</f>
        <v>4</v>
      </c>
      <c r="K118" s="754">
        <f>VLOOKUP($D$3&amp;"_"&amp;K$3,データシート2!$A:$SI,MATCH($G$2&amp;"_"&amp;$C118,データシート2!$A$1:$SI$1,0),0)</f>
        <v>4</v>
      </c>
      <c r="L118" s="754">
        <f>VLOOKUP($D$3&amp;"_"&amp;L$3,データシート2!$A:$SI,MATCH($G$2&amp;"_"&amp;$C118,データシート2!$A$1:$SI$1,0),0)</f>
        <v>5</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5</v>
      </c>
      <c r="Q118" s="755">
        <f>VLOOKUP($D$3&amp;"_"&amp;Q$3,データシート2!$A:$SI,MATCH($G$2&amp;"_"&amp;$C118,データシート2!$A$1:$SI$1,0),0)</f>
        <v>5</v>
      </c>
      <c r="R118" s="943">
        <f>VLOOKUP($D$3&amp;"_"&amp;R$3,データシート2!$A:$SI,MATCH($R$2&amp;"_"&amp;$C118,データシート2!$A$1:$SI$1,0),0)</f>
        <v>18.125</v>
      </c>
      <c r="S118" s="938">
        <f>VLOOKUP($D$3&amp;"_"&amp;S$3,データシート2!$A:$SI,MATCH($R$2&amp;"_"&amp;$C118,データシート2!$A$1:$SI$1,0),0)</f>
        <v>25.497</v>
      </c>
      <c r="T118" s="938">
        <f>VLOOKUP($D$3&amp;"_"&amp;T$3,データシート2!$A:$SI,MATCH($R$2&amp;"_"&amp;$C118,データシート2!$A$1:$SI$1,0),0)</f>
        <v>23.896999999999998</v>
      </c>
      <c r="U118" s="938">
        <f>VLOOKUP($D$3&amp;"_"&amp;U$3,データシート2!$A:$SI,MATCH($R$2&amp;"_"&amp;$C118,データシート2!$A$1:$SI$1,0),0)</f>
        <v>30.173999999999999</v>
      </c>
      <c r="V118" s="938">
        <f>VLOOKUP($D$3&amp;"_"&amp;V$3,データシート2!$A:$SI,MATCH($R$2&amp;"_"&amp;$C118,データシート2!$A$1:$SI$1,0),0)</f>
        <v>29.135999999999999</v>
      </c>
      <c r="W118" s="938">
        <f>VLOOKUP($D$3&amp;"_"&amp;W$3,データシート2!$A:$SI,MATCH($R$2&amp;"_"&amp;$C118,データシート2!$A$1:$SI$1,0),0)</f>
        <v>32.945</v>
      </c>
      <c r="X118" s="938">
        <f>VLOOKUP($D$3&amp;"_"&amp;X$3,データシート2!$A:$SI,MATCH($R$2&amp;"_"&amp;$C118,データシート2!$A$1:$SI$1,0),0)</f>
        <v>28.370999999999999</v>
      </c>
      <c r="Y118" s="938">
        <f>VLOOKUP($D$3&amp;"_"&amp;Y$3,データシート2!$A:$SI,MATCH($R$2&amp;"_"&amp;$C118,データシート2!$A$1:$SI$1,0),0)</f>
        <v>28.268000000000001</v>
      </c>
      <c r="Z118" s="938">
        <f>VLOOKUP($D$3&amp;"_"&amp;Z$3,データシート2!$A:$SI,MATCH($R$2&amp;"_"&amp;$C118,データシート2!$A$1:$SI$1,0),0)</f>
        <v>27.71</v>
      </c>
      <c r="AA118" s="938">
        <f>VLOOKUP($D$3&amp;"_"&amp;AA$3,データシート2!$A:$SI,MATCH($R$2&amp;"_"&amp;$C118,データシート2!$A$1:$SI$1,0),0)</f>
        <v>23.056999999999999</v>
      </c>
      <c r="AB118" s="939">
        <f>VLOOKUP($D$3&amp;"_"&amp;AB$3,データシート2!$A:$SI,MATCH($R$2&amp;"_"&amp;$C118,データシート2!$A$1:$SI$1,0),0)</f>
        <v>29.856999999999999</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v>
      </c>
      <c r="H124" s="745">
        <f>VLOOKUP($D$3&amp;"_"&amp;H$3,データシート2!$A:$SI,MATCH($G$2&amp;"_"&amp;$B124,データシート2!$A$1:$SI$1,0),0)</f>
        <v>5</v>
      </c>
      <c r="I124" s="745">
        <f>VLOOKUP($D$3&amp;"_"&amp;I$3,データシート2!$A:$SI,MATCH($G$2&amp;"_"&amp;$B124,データシート2!$A$1:$SI$1,0),0)</f>
        <v>5</v>
      </c>
      <c r="J124" s="745">
        <f>VLOOKUP($D$3&amp;"_"&amp;J$3,データシート2!$A:$SI,MATCH($G$2&amp;"_"&amp;$B124,データシート2!$A$1:$SI$1,0),0)</f>
        <v>4</v>
      </c>
      <c r="K124" s="746">
        <f>VLOOKUP($D$3&amp;"_"&amp;K$3,データシート2!$A:$SI,MATCH($G$2&amp;"_"&amp;$B124,データシート2!$A$1:$SI$1,0),0)</f>
        <v>4</v>
      </c>
      <c r="L124" s="746">
        <f>VLOOKUP($D$3&amp;"_"&amp;L$3,データシート2!$A:$SI,MATCH($G$2&amp;"_"&amp;$B124,データシート2!$A$1:$SI$1,0),0)</f>
        <v>2</v>
      </c>
      <c r="M124" s="746">
        <f>VLOOKUP($D$3&amp;"_"&amp;M$3,データシート2!$A:$SI,MATCH($G$2&amp;"_"&amp;$B124,データシート2!$A$1:$SI$1,0),0)</f>
        <v>4</v>
      </c>
      <c r="N124" s="746">
        <f>VLOOKUP($D$3&amp;"_"&amp;N$3,データシート2!$A:$SI,MATCH($G$2&amp;"_"&amp;$B124,データシート2!$A$1:$SI$1,0),0)</f>
        <v>2</v>
      </c>
      <c r="O124" s="746">
        <f>VLOOKUP($D$3&amp;"_"&amp;O$3,データシート2!$A:$SI,MATCH($G$2&amp;"_"&amp;$B124,データシート2!$A$1:$SI$1,0),0)</f>
        <v>2</v>
      </c>
      <c r="P124" s="746">
        <f>VLOOKUP($D$3&amp;"_"&amp;P$3,データシート2!$A:$SI,MATCH($G$2&amp;"_"&amp;$B124,データシート2!$A$1:$SI$1,0),0)</f>
        <v>4</v>
      </c>
      <c r="Q124" s="747">
        <f>VLOOKUP($D$3&amp;"_"&amp;Q$3,データシート2!$A:$SI,MATCH($G$2&amp;"_"&amp;$B124,データシート2!$A$1:$SI$1,0),0)</f>
        <v>5</v>
      </c>
      <c r="R124" s="934">
        <f>VLOOKUP($D$3&amp;"_"&amp;R$3,データシート2!$A:$SI,MATCH($R$2&amp;"_"&amp;$B124,データシート2!$A$1:$SI$1,0),0)</f>
        <v>14.663</v>
      </c>
      <c r="S124" s="935">
        <f>VLOOKUP($D$3&amp;"_"&amp;S$3,データシート2!$A:$SI,MATCH($R$2&amp;"_"&amp;$B124,データシート2!$A$1:$SI$1,0),0)</f>
        <v>44.914000000000001</v>
      </c>
      <c r="T124" s="935">
        <f>VLOOKUP($D$3&amp;"_"&amp;T$3,データシート2!$A:$SI,MATCH($R$2&amp;"_"&amp;$B124,データシート2!$A$1:$SI$1,0),0)</f>
        <v>61.46</v>
      </c>
      <c r="U124" s="935">
        <f>VLOOKUP($D$3&amp;"_"&amp;U$3,データシート2!$A:$SI,MATCH($R$2&amp;"_"&amp;$B124,データシート2!$A$1:$SI$1,0),0)</f>
        <v>60.29</v>
      </c>
      <c r="V124" s="935">
        <f>VLOOKUP($D$3&amp;"_"&amp;V$3,データシート2!$A:$SI,MATCH($R$2&amp;"_"&amp;$B124,データシート2!$A$1:$SI$1,0),0)</f>
        <v>59.41</v>
      </c>
      <c r="W124" s="935">
        <f>VLOOKUP($D$3&amp;"_"&amp;W$3,データシート2!$A:$SI,MATCH($R$2&amp;"_"&amp;$B124,データシート2!$A$1:$SI$1,0),0)</f>
        <v>35.399000000000001</v>
      </c>
      <c r="X124" s="935">
        <f>VLOOKUP($D$3&amp;"_"&amp;X$3,データシート2!$A:$SI,MATCH($R$2&amp;"_"&amp;$B124,データシート2!$A$1:$SI$1,0),0)</f>
        <v>56.929000000000002</v>
      </c>
      <c r="Y124" s="935">
        <f>VLOOKUP($D$3&amp;"_"&amp;Y$3,データシート2!$A:$SI,MATCH($R$2&amp;"_"&amp;$B124,データシート2!$A$1:$SI$1,0),0)</f>
        <v>33.414999999999999</v>
      </c>
      <c r="Z124" s="935">
        <f>VLOOKUP($D$3&amp;"_"&amp;Z$3,データシート2!$A:$SI,MATCH($R$2&amp;"_"&amp;$B124,データシート2!$A$1:$SI$1,0),0)</f>
        <v>37.877000000000002</v>
      </c>
      <c r="AA124" s="935">
        <f>VLOOKUP($D$3&amp;"_"&amp;AA$3,データシート2!$A:$SI,MATCH($R$2&amp;"_"&amp;$B124,データシート2!$A$1:$SI$1,0),0)</f>
        <v>55.51</v>
      </c>
      <c r="AB124" s="936">
        <f>VLOOKUP($D$3&amp;"_"&amp;AB$3,データシート2!$A:$SI,MATCH($R$2&amp;"_"&amp;$B124,データシート2!$A$1:$SI$1,0),0)</f>
        <v>61.906999999999996</v>
      </c>
    </row>
    <row r="125" spans="2:28" s="756" customFormat="1" ht="16.5" customHeight="1">
      <c r="B125" s="748"/>
      <c r="C125" s="790">
        <v>88</v>
      </c>
      <c r="D125" s="791" t="s">
        <v>644</v>
      </c>
      <c r="E125" s="790"/>
      <c r="F125" s="811"/>
      <c r="G125" s="797">
        <f>VLOOKUP($D$3&amp;"_"&amp;G$3,データシート2!$A:$SI,MATCH($G$2&amp;"_"&amp;$C125,データシート2!$A$1:$SI$1,0),0)</f>
        <v>2</v>
      </c>
      <c r="H125" s="798">
        <f>VLOOKUP($D$3&amp;"_"&amp;H$3,データシート2!$A:$SI,MATCH($G$2&amp;"_"&amp;$C125,データシート2!$A$1:$SI$1,0),0)</f>
        <v>5</v>
      </c>
      <c r="I125" s="798">
        <f>VLOOKUP($D$3&amp;"_"&amp;I$3,データシート2!$A:$SI,MATCH($G$2&amp;"_"&amp;$C125,データシート2!$A$1:$SI$1,0),0)</f>
        <v>5</v>
      </c>
      <c r="J125" s="798">
        <f>VLOOKUP($D$3&amp;"_"&amp;J$3,データシート2!$A:$SI,MATCH($G$2&amp;"_"&amp;$C125,データシート2!$A$1:$SI$1,0),0)</f>
        <v>4</v>
      </c>
      <c r="K125" s="799">
        <f>VLOOKUP($D$3&amp;"_"&amp;K$3,データシート2!$A:$SI,MATCH($G$2&amp;"_"&amp;$C125,データシート2!$A$1:$SI$1,0),0)</f>
        <v>4</v>
      </c>
      <c r="L125" s="799">
        <f>VLOOKUP($D$3&amp;"_"&amp;L$3,データシート2!$A:$SI,MATCH($G$2&amp;"_"&amp;$C125,データシート2!$A$1:$SI$1,0),0)</f>
        <v>2</v>
      </c>
      <c r="M125" s="799">
        <f>VLOOKUP($D$3&amp;"_"&amp;M$3,データシート2!$A:$SI,MATCH($G$2&amp;"_"&amp;$C125,データシート2!$A$1:$SI$1,0),0)</f>
        <v>4</v>
      </c>
      <c r="N125" s="799">
        <f>VLOOKUP($D$3&amp;"_"&amp;N$3,データシート2!$A:$SI,MATCH($G$2&amp;"_"&amp;$C125,データシート2!$A$1:$SI$1,0),0)</f>
        <v>2</v>
      </c>
      <c r="O125" s="799">
        <f>VLOOKUP($D$3&amp;"_"&amp;O$3,データシート2!$A:$SI,MATCH($G$2&amp;"_"&amp;$C125,データシート2!$A$1:$SI$1,0),0)</f>
        <v>2</v>
      </c>
      <c r="P125" s="799">
        <f>VLOOKUP($D$3&amp;"_"&amp;P$3,データシート2!$A:$SI,MATCH($G$2&amp;"_"&amp;$C125,データシート2!$A$1:$SI$1,0),0)</f>
        <v>4</v>
      </c>
      <c r="Q125" s="800">
        <f>VLOOKUP($D$3&amp;"_"&amp;Q$3,データシート2!$A:$SI,MATCH($G$2&amp;"_"&amp;$C125,データシート2!$A$1:$SI$1,0),0)</f>
        <v>5</v>
      </c>
      <c r="R125" s="950">
        <f>VLOOKUP($D$3&amp;"_"&amp;R$3,データシート2!$A:$SI,MATCH($R$2&amp;"_"&amp;$C125,データシート2!$A$1:$SI$1,0),0)</f>
        <v>14.663</v>
      </c>
      <c r="S125" s="951">
        <f>VLOOKUP($D$3&amp;"_"&amp;S$3,データシート2!$A:$SI,MATCH($R$2&amp;"_"&amp;$C125,データシート2!$A$1:$SI$1,0),0)</f>
        <v>44.914000000000001</v>
      </c>
      <c r="T125" s="951">
        <f>VLOOKUP($D$3&amp;"_"&amp;T$3,データシート2!$A:$SI,MATCH($R$2&amp;"_"&amp;$C125,データシート2!$A$1:$SI$1,0),0)</f>
        <v>61.46</v>
      </c>
      <c r="U125" s="951">
        <f>VLOOKUP($D$3&amp;"_"&amp;U$3,データシート2!$A:$SI,MATCH($R$2&amp;"_"&amp;$C125,データシート2!$A$1:$SI$1,0),0)</f>
        <v>60.29</v>
      </c>
      <c r="V125" s="951">
        <f>VLOOKUP($D$3&amp;"_"&amp;V$3,データシート2!$A:$SI,MATCH($R$2&amp;"_"&amp;$C125,データシート2!$A$1:$SI$1,0),0)</f>
        <v>59.41</v>
      </c>
      <c r="W125" s="951">
        <f>VLOOKUP($D$3&amp;"_"&amp;W$3,データシート2!$A:$SI,MATCH($R$2&amp;"_"&amp;$C125,データシート2!$A$1:$SI$1,0),0)</f>
        <v>35.399000000000001</v>
      </c>
      <c r="X125" s="951">
        <f>VLOOKUP($D$3&amp;"_"&amp;X$3,データシート2!$A:$SI,MATCH($R$2&amp;"_"&amp;$C125,データシート2!$A$1:$SI$1,0),0)</f>
        <v>56.929000000000002</v>
      </c>
      <c r="Y125" s="951">
        <f>VLOOKUP($D$3&amp;"_"&amp;Y$3,データシート2!$A:$SI,MATCH($R$2&amp;"_"&amp;$C125,データシート2!$A$1:$SI$1,0),0)</f>
        <v>33.414999999999999</v>
      </c>
      <c r="Z125" s="951">
        <f>VLOOKUP($D$3&amp;"_"&amp;Z$3,データシート2!$A:$SI,MATCH($R$2&amp;"_"&amp;$C125,データシート2!$A$1:$SI$1,0),0)</f>
        <v>37.877000000000002</v>
      </c>
      <c r="AA125" s="951">
        <f>VLOOKUP($D$3&amp;"_"&amp;AA$3,データシート2!$A:$SI,MATCH($R$2&amp;"_"&amp;$C125,データシート2!$A$1:$SI$1,0),0)</f>
        <v>55.51</v>
      </c>
      <c r="AB125" s="952">
        <f>VLOOKUP($D$3&amp;"_"&amp;AB$3,データシート2!$A:$SI,MATCH($R$2&amp;"_"&amp;$C125,データシート2!$A$1:$SI$1,0),0)</f>
        <v>61.906999999999996</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v>
      </c>
      <c r="H133" s="745">
        <f>VLOOKUP($D$3&amp;"_"&amp;H$3,データシート2!$A:$SI,MATCH($G$2&amp;"_"&amp;$B133,データシート2!$A$1:$SI$1,0),0)</f>
        <v>1</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3</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3.758</v>
      </c>
      <c r="S133" s="935">
        <f>VLOOKUP($D$3&amp;"_"&amp;S$3,データシート2!$A:$SI,MATCH($R$2&amp;"_"&amp;$B133,データシート2!$A$1:$SI$1,0),0)</f>
        <v>4.9779999999999998</v>
      </c>
      <c r="T133" s="935">
        <f>VLOOKUP($D$3&amp;"_"&amp;T$3,データシート2!$A:$SI,MATCH($R$2&amp;"_"&amp;$B133,データシート2!$A$1:$SI$1,0),0)</f>
        <v>5.7569999999999997</v>
      </c>
      <c r="U133" s="935">
        <f>VLOOKUP($D$3&amp;"_"&amp;U$3,データシート2!$A:$SI,MATCH($R$2&amp;"_"&amp;$B133,データシート2!$A$1:$SI$1,0),0)</f>
        <v>5.4630000000000001</v>
      </c>
      <c r="V133" s="935">
        <f>VLOOKUP($D$3&amp;"_"&amp;V$3,データシート2!$A:$SI,MATCH($R$2&amp;"_"&amp;$B133,データシート2!$A$1:$SI$1,0),0)</f>
        <v>4.2080000000000002</v>
      </c>
      <c r="W133" s="935">
        <f>VLOOKUP($D$3&amp;"_"&amp;W$3,データシート2!$A:$SI,MATCH($R$2&amp;"_"&amp;$B133,データシート2!$A$1:$SI$1,0),0)</f>
        <v>5.1829999999999998</v>
      </c>
      <c r="X133" s="935">
        <f>VLOOKUP($D$3&amp;"_"&amp;X$3,データシート2!$A:$SI,MATCH($R$2&amp;"_"&amp;$B133,データシート2!$A$1:$SI$1,0),0)</f>
        <v>4.4669999999999996</v>
      </c>
      <c r="Y133" s="935">
        <f>VLOOKUP($D$3&amp;"_"&amp;Y$3,データシート2!$A:$SI,MATCH($R$2&amp;"_"&amp;$B133,データシート2!$A$1:$SI$1,0),0)</f>
        <v>3.8780000000000001</v>
      </c>
      <c r="Z133" s="935">
        <f>VLOOKUP($D$3&amp;"_"&amp;Z$3,データシート2!$A:$SI,MATCH($R$2&amp;"_"&amp;$B133,データシート2!$A$1:$SI$1,0),0)</f>
        <v>30.375</v>
      </c>
      <c r="AA133" s="935">
        <f>VLOOKUP($D$3&amp;"_"&amp;AA$3,データシート2!$A:$SI,MATCH($R$2&amp;"_"&amp;$B133,データシート2!$A$1:$SI$1,0),0)</f>
        <v>4.4329999999999998</v>
      </c>
      <c r="AB133" s="936">
        <f>VLOOKUP($D$3&amp;"_"&amp;AB$3,データシート2!$A:$SI,MATCH($R$2&amp;"_"&amp;$B133,データシート2!$A$1:$SI$1,0),0)</f>
        <v>1.6619999999999999</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3.758</v>
      </c>
      <c r="S135" s="948">
        <f>VLOOKUP($D$3&amp;"_"&amp;S$3,データシート2!$A:$SI,MATCH($R$2&amp;"_"&amp;$C135,データシート2!$A$1:$SI$1,0),0)</f>
        <v>4.9779999999999998</v>
      </c>
      <c r="T135" s="948">
        <f>VLOOKUP($D$3&amp;"_"&amp;T$3,データシート2!$A:$SI,MATCH($R$2&amp;"_"&amp;$C135,データシート2!$A$1:$SI$1,0),0)</f>
        <v>5.7569999999999997</v>
      </c>
      <c r="U135" s="948">
        <f>VLOOKUP($D$3&amp;"_"&amp;U$3,データシート2!$A:$SI,MATCH($R$2&amp;"_"&amp;$C135,データシート2!$A$1:$SI$1,0),0)</f>
        <v>5.4630000000000001</v>
      </c>
      <c r="V135" s="948">
        <f>VLOOKUP($D$3&amp;"_"&amp;V$3,データシート2!$A:$SI,MATCH($R$2&amp;"_"&amp;$C135,データシート2!$A$1:$SI$1,0),0)</f>
        <v>4.2080000000000002</v>
      </c>
      <c r="W135" s="948">
        <f>VLOOKUP($D$3&amp;"_"&amp;W$3,データシート2!$A:$SI,MATCH($R$2&amp;"_"&amp;$C135,データシート2!$A$1:$SI$1,0),0)</f>
        <v>5.1829999999999998</v>
      </c>
      <c r="X135" s="948">
        <f>VLOOKUP($D$3&amp;"_"&amp;X$3,データシート2!$A:$SI,MATCH($R$2&amp;"_"&amp;$C135,データシート2!$A$1:$SI$1,0),0)</f>
        <v>4.4669999999999996</v>
      </c>
      <c r="Y135" s="948">
        <f>VLOOKUP($D$3&amp;"_"&amp;Y$3,データシート2!$A:$SI,MATCH($R$2&amp;"_"&amp;$C135,データシート2!$A$1:$SI$1,0),0)</f>
        <v>3.8780000000000001</v>
      </c>
      <c r="Z135" s="948">
        <f>VLOOKUP($D$3&amp;"_"&amp;Z$3,データシート2!$A:$SI,MATCH($R$2&amp;"_"&amp;$C135,データシート2!$A$1:$SI$1,0),0)</f>
        <v>4.1269999999999998</v>
      </c>
      <c r="AA135" s="948">
        <f>VLOOKUP($D$3&amp;"_"&amp;AA$3,データシート2!$A:$SI,MATCH($R$2&amp;"_"&amp;$C135,データシート2!$A$1:$SI$1,0),0)</f>
        <v>4.4329999999999998</v>
      </c>
      <c r="AB135" s="949">
        <f>VLOOKUP($D$3&amp;"_"&amp;AB$3,データシート2!$A:$SI,MATCH($R$2&amp;"_"&amp;$C135,データシート2!$A$1:$SI$1,0),0)</f>
        <v>1.6619999999999999</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2</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26.248000000000001</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2025-03-04T09:02:30Z</dcterms:created>
  <dcterms:modified xsi:type="dcterms:W3CDTF">2025-03-04T09:02:31Z</dcterms:modified>
  <cp:category/>
  <cp:contentStatus/>
</cp:coreProperties>
</file>