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A0BFD8E-979E-4E4B-B5AE-D42190D823D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<sst xmlns="http://schemas.openxmlformats.org/spreadsheetml/2006/main" count="16710" uniqueCount="2396">
  <si>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</si>
  <si>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</si>
  <si>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</si>
  <si>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</si>
  <si>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</si>
  <si>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</si>
  <si>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</si>
  <si>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</si>
  <si>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</si>
  <si>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</si>
  <si>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</si>
  <si>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</si>
  <si>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</si>
  <si>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</si>
  <si>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</si>
  <si>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</si>
  <si>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</si>
  <si>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</si>
  <si>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</si>
  <si>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</si>
  <si>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</si>
  <si>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</si>
  <si>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</si>
  <si>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</si>
  <si>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</si>
  <si>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</si>
  <si>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</si>
  <si>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</si>
  <si>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</si>
  <si>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</si>
  <si>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</si>
  <si>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</si>
  <si>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</si>
  <si>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</si>
  <si>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</si>
  <si>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</si>
  <si>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</si>
  <si>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</si>
  <si>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</si>
  <si>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</si>
  <si>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</si>
  <si>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</si>
  <si>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</si>
  <si>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</si>
  <si>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</si>
  <si>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</si>
  <si>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</si>
  <si>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</si>
  <si>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</si>
  <si>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</si>
  <si>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</si>
  <si>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</si>
  <si>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</si>
  <si>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</si>
  <si>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</si>
  <si>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</si>
  <si>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</si>
  <si>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</si>
  <si>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</si>
  <si>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</si>
  <si>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</si>
  <si>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</si>
  <si>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</si>
  <si>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</si>
  <si>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</si>
  <si>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</si>
  <si>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</si>
  <si>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</si>
  <si>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</si>
  <si>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</si>
  <si>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</si>
  <si>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</si>
  <si>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</si>
  <si>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</si>
  <si>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</si>
  <si>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</si>
  <si>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</si>
  <si>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</si>
  <si>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</si>
  <si>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</si>
  <si>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</si>
  <si>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</si>
  <si>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</si>
  <si>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</si>
  <si>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</si>
  <si>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</si>
  <si>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</si>
  <si>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</si>
  <si>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</si>
  <si>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</si>
  <si>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</si>
  <si>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</si>
  <si>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</si>
  <si>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</si>
  <si>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</si>
  <si>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</si>
  <si>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</si>
  <si>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</si>
  <si>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</si>
  <si>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</si>
  <si>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</si>
  <si>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</si>
  <si>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</si>
  <si>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</si>
  <si>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</si>
  <si>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</si>
  <si>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</si>
  <si>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</si>
  <si>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</si>
  <si>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</si>
  <si>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</si>
  <si>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</si>
  <si>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</si>
  <si>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</si>
  <si>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</si>
  <si>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</si>
  <si>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</si>
  <si>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</si>
  <si>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</si>
  <si>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</si>
  <si>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</si>
  <si>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</si>
  <si>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</si>
  <si>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</si>
  <si>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</si>
  <si>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</si>
  <si>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</si>
  <si>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</si>
  <si>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</si>
  <si>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</si>
  <si>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</si>
  <si>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</si>
  <si>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</si>
  <si>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</si>
  <si>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</si>
  <si>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</si>
  <si>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</si>
  <si>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</si>
  <si>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</si>
  <si>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</si>
  <si>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</si>
  <si>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</si>
  <si>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</si>
  <si>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</si>
  <si>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</si>
  <si>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</si>
  <si>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</si>
  <si>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</si>
  <si>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</si>
  <si>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</si>
  <si>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</si>
  <si>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</si>
  <si>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</si>
  <si>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</si>
  <si>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</si>
  <si>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</si>
  <si>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</si>
  <si>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</si>
  <si>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</si>
  <si>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</si>
  <si>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</si>
  <si>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</si>
  <si>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</si>
  <si>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</si>
  <si>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</si>
  <si>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</si>
  <si>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</si>
  <si>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</si>
  <si>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</si>
  <si>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</si>
  <si>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</si>
  <si>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</si>
  <si>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</si>
  <si>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</si>
  <si>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</si>
  <si>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</si>
  <si>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</si>
  <si>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</si>
  <si>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</si>
  <si>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</si>
  <si>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</si>
  <si>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</si>
  <si>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</si>
  <si>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</si>
  <si>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</si>
  <si>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</si>
  <si>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</si>
  <si>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</si>
  <si>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</si>
  <si>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</si>
  <si>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</si>
  <si>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</si>
  <si>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</si>
  <si>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</si>
  <si>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</si>
  <si>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</si>
  <si>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</si>
  <si>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</si>
  <si>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</si>
  <si>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</si>
  <si>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</si>
  <si>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</si>
  <si>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</si>
  <si>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</si>
  <si>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</si>
  <si>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</si>
  <si>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</si>
  <si>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</si>
  <si>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</si>
  <si>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</si>
  <si>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</si>
  <si>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</si>
  <si>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</si>
  <si>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</si>
  <si>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</si>
  <si>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</si>
  <si>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</si>
  <si>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</si>
  <si>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</si>
  <si>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</si>
  <si>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</si>
  <si>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</si>
  <si>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</si>
  <si>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</si>
  <si>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</si>
  <si>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</si>
  <si>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</si>
  <si>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</si>
  <si>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</si>
  <si>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</si>
  <si>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</si>
  <si>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</si>
  <si>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</si>
  <si>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</si>
  <si>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</si>
  <si>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</si>
  <si>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</si>
  <si>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</si>
  <si>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</si>
  <si>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</si>
  <si>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</si>
  <si>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</si>
  <si>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</si>
  <si>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</si>
  <si>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</si>
  <si>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</si>
  <si>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</si>
  <si>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</si>
  <si>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</si>
  <si>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</si>
  <si>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</si>
  <si>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</si>
  <si>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</si>
  <si>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</si>
  <si>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</si>
  <si>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</si>
  <si>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</si>
  <si>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</si>
  <si>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</si>
  <si>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</si>
  <si>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</si>
  <si>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</si>
  <si>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</si>
  <si>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</si>
  <si>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</si>
  <si>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</si>
  <si>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</si>
  <si>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</si>
  <si>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</si>
  <si>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</si>
  <si>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</si>
  <si>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</si>
  <si>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</si>
  <si>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</si>
  <si>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</si>
  <si>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</si>
  <si>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</si>
  <si>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</si>
  <si>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</si>
  <si>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</si>
  <si>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</si>
  <si>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</si>
  <si>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</si>
  <si>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</si>
  <si>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</si>
  <si>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</si>
  <si>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</si>
  <si>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</si>
  <si>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</si>
  <si>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</si>
  <si>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</si>
  <si>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</si>
  <si>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</si>
  <si>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</si>
  <si>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</si>
  <si>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</si>
  <si>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</si>
  <si>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</si>
  <si>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</si>
  <si>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</si>
  <si>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</si>
  <si>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</si>
  <si>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</si>
  <si>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</si>
  <si>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</si>
  <si>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</si>
  <si>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</si>
  <si>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</si>
  <si>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</si>
  <si>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</si>
  <si>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</si>
  <si>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</si>
  <si>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</si>
  <si>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</si>
  <si>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</si>
  <si>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</si>
  <si>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</si>
  <si>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</si>
  <si>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</si>
  <si>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</si>
  <si>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</si>
  <si>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</si>
  <si>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</si>
  <si>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</si>
  <si>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</si>
  <si>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</si>
  <si>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</si>
  <si>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</si>
  <si>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</si>
  <si>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</si>
  <si>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</si>
  <si>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</si>
  <si>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</si>
  <si>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</si>
  <si>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</si>
  <si>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</si>
  <si>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</si>
  <si>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</si>
  <si>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</si>
  <si>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</si>
  <si>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</si>
  <si>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</si>
  <si>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</si>
  <si>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</si>
  <si>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</si>
  <si>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</si>
  <si>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</si>
  <si>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</si>
  <si>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</si>
  <si>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</si>
  <si>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</si>
  <si>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</si>
  <si>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</si>
  <si>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</si>
  <si>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</si>
  <si>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</si>
  <si>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</si>
  <si>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</si>
  <si>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</si>
  <si>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</si>
  <si>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</si>
  <si>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</si>
  <si>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</si>
  <si>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</si>
  <si>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</si>
  <si>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</si>
  <si>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</si>
  <si>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</si>
  <si>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</si>
  <si>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</si>
  <si>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</si>
  <si>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</si>
  <si>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</si>
  <si>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</si>
  <si>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</si>
  <si>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</si>
  <si>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</si>
  <si>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</si>
  <si>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</si>
  <si>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</si>
  <si>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</si>
  <si>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</si>
  <si>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</si>
  <si>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</si>
  <si>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</si>
  <si>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</si>
  <si>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</si>
  <si>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</si>
  <si>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</si>
  <si>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</si>
  <si>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</si>
  <si>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</si>
  <si>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</si>
  <si>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</si>
  <si>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</si>
  <si>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</si>
  <si>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</si>
  <si>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</si>
  <si>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</si>
  <si>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</si>
  <si>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</si>
  <si>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</si>
  <si>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</si>
  <si>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</si>
  <si>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</si>
  <si>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</si>
  <si>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</si>
  <si>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</si>
  <si>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</si>
  <si>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</si>
  <si>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</si>
  <si>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</si>
  <si>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</si>
  <si>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</si>
  <si>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</si>
  <si>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</si>
  <si>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</si>
  <si>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</si>
  <si>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</si>
  <si>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</si>
  <si>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</si>
  <si>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</si>
  <si>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</si>
  <si>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</si>
  <si>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</si>
  <si>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</si>
  <si>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</si>
  <si>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</si>
  <si>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</si>
  <si>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</si>
  <si>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</si>
  <si>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</si>
  <si>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</si>
  <si>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</si>
  <si>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</si>
  <si>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</si>
  <si>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</si>
  <si>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</si>
  <si>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</si>
  <si>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</si>
  <si>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</si>
  <si>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</si>
  <si>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</si>
  <si>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</si>
  <si>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</si>
  <si>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</si>
  <si>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</si>
  <si>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</si>
  <si>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</si>
  <si>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</si>
  <si>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</si>
  <si>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</si>
  <si>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</si>
  <si>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</si>
  <si>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</si>
  <si>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</si>
  <si>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</si>
  <si>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</si>
  <si>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</si>
  <si>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</si>
  <si>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</si>
  <si>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</si>
  <si>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</si>
  <si>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</si>
  <si>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</si>
  <si>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</si>
  <si>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</si>
  <si>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</si>
  <si>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</si>
  <si>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</si>
  <si>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</si>
  <si>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</si>
  <si>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</si>
  <si>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</si>
  <si>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</si>
  <si>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</si>
  <si>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</si>
  <si>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</si>
  <si>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</si>
  <si>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</si>
  <si>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</si>
  <si>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</si>
  <si>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</si>
  <si>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</si>
  <si>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</si>
  <si>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</si>
  <si>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</si>
  <si>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</si>
  <si>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</si>
  <si>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</si>
  <si>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</si>
  <si>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</si>
  <si>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</si>
  <si>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</si>
  <si>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</si>
  <si>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</si>
  <si>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</si>
  <si>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</si>
  <si>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</si>
  <si>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</si>
  <si>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</si>
  <si>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</si>
  <si>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</si>
  <si>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</si>
  <si>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</si>
  <si>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</si>
  <si>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</si>
  <si>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</si>
  <si>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</si>
  <si>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</si>
  <si>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</si>
  <si>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</si>
  <si>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</si>
  <si>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</si>
  <si>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</si>
  <si>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</si>
  <si>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</si>
  <si>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</si>
  <si>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</si>
  <si>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</si>
  <si>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</si>
  <si>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</si>
  <si>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</si>
  <si>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</si>
  <si>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</si>
  <si>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</si>
  <si>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</si>
  <si>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</si>
  <si>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</si>
  <si>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</si>
  <si>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</si>
  <si>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</si>
  <si>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</si>
  <si>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</si>
  <si>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</si>
  <si>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</si>
  <si>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</si>
  <si>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</si>
  <si>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</si>
  <si>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</si>
  <si>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</si>
  <si>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</si>
  <si>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</si>
  <si>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</si>
  <si>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</si>
  <si>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</si>
  <si>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</si>
  <si>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</si>
  <si>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</si>
  <si>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</si>
  <si>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</si>
  <si>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</si>
  <si>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</si>
  <si>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</si>
  <si>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</si>
  <si>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</si>
  <si>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</si>
  <si>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</si>
  <si>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</si>
  <si>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</si>
  <si>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</si>
  <si>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</si>
  <si>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</si>
  <si>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</si>
  <si>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</si>
  <si>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</si>
  <si>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</si>
  <si>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</si>
  <si>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</si>
  <si>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</si>
  <si>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</si>
  <si>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</si>
  <si>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</si>
  <si>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</si>
  <si>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</si>
  <si>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</si>
  <si>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</si>
  <si>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</si>
  <si>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</si>
  <si>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</si>
  <si>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</si>
  <si>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</si>
  <si>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</si>
  <si>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</si>
  <si>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</si>
  <si>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</si>
  <si>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</si>
  <si>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</si>
  <si>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</si>
  <si>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</si>
  <si>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</si>
  <si>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</si>
  <si>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</si>
  <si>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</si>
  <si>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</si>
  <si>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</si>
  <si>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</si>
  <si>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</si>
  <si>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</si>
  <si>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</si>
  <si>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</si>
  <si>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</si>
  <si>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</si>
  <si>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</si>
  <si>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</si>
  <si>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</si>
  <si>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</si>
  <si>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</si>
  <si>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</si>
  <si>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</si>
  <si>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</si>
  <si>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</si>
  <si>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</si>
  <si>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</si>
  <si>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</si>
  <si>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</si>
  <si>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</si>
  <si>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</si>
  <si>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</si>
  <si>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</si>
  <si>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</si>
  <si>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</si>
  <si>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</si>
  <si>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</si>
  <si>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</si>
  <si>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</si>
  <si>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</si>
  <si>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</si>
  <si>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</si>
  <si>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</si>
  <si>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</si>
  <si>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</si>
  <si>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</si>
  <si>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</si>
  <si>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</si>
  <si>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</si>
  <si>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</si>
  <si>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</si>
  <si>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</si>
  <si>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</si>
  <si>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</si>
  <si>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</si>
  <si>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</si>
  <si>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</si>
  <si>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</si>
  <si>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</si>
  <si>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</si>
  <si>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</si>
  <si>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</si>
  <si>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</si>
  <si>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</si>
  <si>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</si>
  <si>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</si>
  <si>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</si>
  <si>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</si>
  <si>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</si>
  <si>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</si>
  <si>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</si>
  <si>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</si>
  <si>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</si>
  <si>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</si>
  <si>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</si>
  <si>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</si>
  <si>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</si>
  <si>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</si>
  <si>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</si>
  <si>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</si>
  <si>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</si>
  <si>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</si>
  <si>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</si>
  <si>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</si>
  <si>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</si>
  <si>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</si>
  <si>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</si>
  <si>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</si>
  <si>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</si>
  <si>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</si>
  <si>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</si>
  <si>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</si>
  <si>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</si>
  <si>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</si>
  <si>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</si>
  <si>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</si>
  <si>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</si>
  <si>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</si>
  <si>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</si>
  <si>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</si>
  <si>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</si>
  <si>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</si>
  <si>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</si>
  <si>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</si>
  <si>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</si>
  <si>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</si>
  <si>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</si>
  <si>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</si>
  <si>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</si>
  <si>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</si>
  <si>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</si>
  <si>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</si>
  <si>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</si>
  <si>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</si>
  <si>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</si>
  <si>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</si>
  <si>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</si>
  <si>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</si>
  <si>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</si>
  <si>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</si>
  <si>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</si>
  <si>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</si>
  <si>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</si>
  <si>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</si>
  <si>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</si>
  <si>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</si>
  <si>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</si>
  <si>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</si>
  <si>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</si>
  <si>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</si>
  <si>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</si>
  <si>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</si>
  <si>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</si>
  <si>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</si>
  <si>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</si>
  <si>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</si>
  <si>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</si>
  <si>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</si>
  <si>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</si>
  <si>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</si>
  <si>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</si>
  <si>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</si>
  <si>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</si>
  <si>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</si>
  <si>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</si>
  <si>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</si>
  <si>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</si>
  <si>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</si>
  <si>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</si>
  <si>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</si>
  <si>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</si>
  <si>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</si>
  <si>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</si>
  <si>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</si>
  <si>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</si>
  <si>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</si>
  <si>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</si>
  <si>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</si>
  <si>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</si>
  <si>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</si>
  <si>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</si>
  <si>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</si>
  <si>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</si>
  <si>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</si>
  <si>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</si>
  <si>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</si>
  <si>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</si>
  <si>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</si>
  <si>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</si>
  <si>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</si>
  <si>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</si>
  <si>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</si>
  <si>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</si>
  <si>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</si>
  <si>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</si>
  <si>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</si>
  <si>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</si>
  <si>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</si>
  <si>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</si>
  <si>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</si>
  <si>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</si>
  <si>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</si>
  <si>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</si>
  <si>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</si>
  <si>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</si>
  <si>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</si>
  <si>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</si>
  <si>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</si>
  <si>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</si>
  <si>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</si>
  <si>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</si>
  <si>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</si>
  <si>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</si>
  <si>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</si>
  <si>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</si>
  <si>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</si>
  <si>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</si>
  <si>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</si>
  <si>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</si>
  <si>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</si>
  <si>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</si>
  <si>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</si>
  <si>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</si>
  <si>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</si>
  <si>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</si>
  <si>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</si>
  <si>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</si>
  <si>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</si>
  <si>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</si>
  <si>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</si>
  <si>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</si>
  <si>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</si>
  <si>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</si>
  <si>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</si>
  <si>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</si>
  <si>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</si>
  <si>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</si>
  <si>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</si>
  <si>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</si>
  <si>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</si>
  <si>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</si>
  <si>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</si>
  <si>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</si>
  <si>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</si>
  <si>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</si>
  <si>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</si>
  <si>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</si>
  <si>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</si>
  <si>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</si>
  <si>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</si>
  <si>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</si>
  <si>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</si>
  <si>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</si>
  <si>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</si>
  <si>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</si>
  <si>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</si>
  <si>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</si>
  <si>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</si>
  <si>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</si>
  <si>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</si>
  <si>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</si>
  <si>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</si>
  <si>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</si>
  <si>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</si>
  <si>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</si>
  <si>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</si>
  <si>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</si>
  <si>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</si>
  <si>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</si>
  <si>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</si>
  <si>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</si>
  <si>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</si>
  <si>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</si>
  <si>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</si>
  <si>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</si>
  <si>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</si>
  <si>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</si>
  <si>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</si>
  <si>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</si>
  <si>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</si>
  <si>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</si>
  <si>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</si>
  <si>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</si>
  <si>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</si>
  <si>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</si>
  <si>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</si>
  <si>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</si>
  <si>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</si>
  <si>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</si>
  <si>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</si>
  <si>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</si>
  <si>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</si>
  <si>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</si>
  <si>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</si>
  <si>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</si>
  <si>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</si>
  <si>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</si>
  <si>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</si>
  <si>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</si>
  <si>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</si>
  <si>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</si>
  <si>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</si>
  <si>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</si>
  <si>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</si>
  <si>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</si>
  <si>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</si>
  <si>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</si>
  <si>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</si>
  <si>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</si>
  <si>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</si>
  <si>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</si>
  <si>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</si>
  <si>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</si>
  <si>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</si>
  <si>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</si>
  <si>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</si>
  <si>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</si>
  <si>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</si>
  <si>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</si>
  <si>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</si>
  <si>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</si>
  <si>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</si>
  <si>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</si>
  <si>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</si>
  <si>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</si>
  <si>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</si>
  <si>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</si>
  <si>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</si>
  <si>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</si>
  <si>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</si>
  <si>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</si>
  <si>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</si>
  <si>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</si>
  <si>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</si>
  <si>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</si>
  <si>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</si>
  <si>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</si>
  <si>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</si>
  <si>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</si>
  <si>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</si>
  <si>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</si>
  <si>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</si>
  <si>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</si>
  <si>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</si>
  <si>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</si>
  <si>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</si>
  <si>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</si>
  <si>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</si>
  <si>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</si>
  <si>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</si>
  <si>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</si>
  <si>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</si>
  <si>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</si>
  <si>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</si>
  <si>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</si>
  <si>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</si>
  <si>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</si>
  <si>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</si>
  <si>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</si>
  <si>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</si>
  <si>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</si>
  <si>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</si>
  <si>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</si>
  <si>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</si>
  <si>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</si>
  <si>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</si>
  <si>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</si>
  <si>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</si>
  <si>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</si>
  <si>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</si>
  <si>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</si>
  <si>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</si>
  <si>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</si>
  <si>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</si>
  <si>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</si>
  <si>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</si>
  <si>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</si>
  <si>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</si>
  <si>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</si>
  <si>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</si>
  <si>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</si>
  <si>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</si>
  <si>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</si>
  <si>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</si>
  <si>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</si>
  <si>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</si>
  <si>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</si>
  <si>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</si>
  <si>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</si>
  <si>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</si>
  <si>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</si>
  <si>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</si>
  <si>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</si>
  <si>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</si>
  <si>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</si>
  <si>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</si>
  <si>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</si>
  <si>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</si>
  <si>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</si>
  <si>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</si>
  <si>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</si>
  <si>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</si>
  <si>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</si>
  <si>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</si>
  <si>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</si>
  <si>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</si>
  <si>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</si>
  <si>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</si>
  <si>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</si>
  <si>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</si>
  <si>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</si>
  <si>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</si>
  <si>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</si>
  <si>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</si>
  <si>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</si>
  <si>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</si>
  <si>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</si>
  <si>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</si>
  <si>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</si>
  <si>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</si>
  <si>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</si>
  <si>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</si>
  <si>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</si>
  <si>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</si>
  <si>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</si>
  <si>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</si>
  <si>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</si>
  <si>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</si>
  <si>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</si>
  <si>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</si>
  <si>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</si>
  <si>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</si>
  <si>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</si>
  <si>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</si>
  <si>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</si>
  <si>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</si>
  <si>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</si>
  <si>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</si>
  <si>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</si>
  <si>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</si>
  <si>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</si>
  <si>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</si>
  <si>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</si>
  <si>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</si>
  <si>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</si>
  <si>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</si>
  <si>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</si>
  <si>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</si>
  <si>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</si>
  <si>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</si>
  <si>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</si>
  <si>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</si>
  <si>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</si>
  <si>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</si>
  <si>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</si>
  <si>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</si>
  <si>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</si>
  <si>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</si>
  <si>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</si>
  <si>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</si>
  <si>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</si>
  <si>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</si>
  <si>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</si>
  <si>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</si>
  <si>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</si>
  <si>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</si>
  <si>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</si>
  <si>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</si>
  <si>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</si>
  <si>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</si>
  <si>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</si>
  <si>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</si>
  <si>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</si>
  <si>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</si>
  <si>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</si>
  <si>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</si>
  <si>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</si>
  <si>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</si>
  <si>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</si>
  <si>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</si>
  <si>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</si>
  <si>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</si>
  <si>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</si>
  <si>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</si>
  <si>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</si>
  <si>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</si>
  <si>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</si>
  <si>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</si>
  <si>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</si>
  <si>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</si>
  <si>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</si>
  <si>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</si>
  <si>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</si>
  <si>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</si>
  <si>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</si>
  <si>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</si>
  <si>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</si>
  <si>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</si>
  <si>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</si>
  <si>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</si>
  <si>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</si>
  <si>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</si>
  <si>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</si>
  <si>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</si>
  <si>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</si>
  <si>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</si>
  <si>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</si>
  <si>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</si>
  <si>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</si>
  <si>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</si>
  <si>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</si>
  <si>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</si>
  <si>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</si>
  <si>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</si>
  <si>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</si>
  <si>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</si>
  <si>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</si>
  <si>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</si>
  <si>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</si>
  <si>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</si>
  <si>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</si>
  <si>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</si>
  <si>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</si>
  <si>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</si>
  <si>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</si>
  <si>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</si>
  <si>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</si>
  <si>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</si>
  <si>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</si>
  <si>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</si>
  <si>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</si>
  <si>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</si>
  <si>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</si>
  <si>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</si>
  <si>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</si>
  <si>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</si>
  <si>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</si>
  <si>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</si>
  <si>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</si>
  <si>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</si>
  <si>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</si>
  <si>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</si>
  <si>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</si>
  <si>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</si>
  <si>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</si>
  <si>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</si>
  <si>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</si>
  <si>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</si>
  <si>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</si>
  <si>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</si>
  <si>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</si>
  <si>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</si>
  <si>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</si>
  <si>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</si>
  <si>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</si>
  <si>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</si>
  <si>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</si>
  <si>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</si>
  <si>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</si>
  <si>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</si>
  <si>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</si>
  <si>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</si>
  <si>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</si>
  <si>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</si>
  <si>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</si>
  <si>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</si>
  <si>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</si>
  <si>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</si>
  <si>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</si>
  <si>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</si>
  <si>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</si>
  <si>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</si>
  <si>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</si>
  <si>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</si>
  <si>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</si>
  <si>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</si>
  <si>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</si>
  <si>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</si>
  <si>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</si>
  <si>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</si>
  <si>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</si>
  <si>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</si>
  <si>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</si>
  <si>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</si>
  <si>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</si>
  <si>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</si>
  <si>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</si>
  <si>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</si>
  <si>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</si>
  <si>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</si>
  <si>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</si>
  <si>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</si>
  <si>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</si>
  <si>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</si>
  <si>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</si>
  <si>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</si>
  <si>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</si>
  <si>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</si>
  <si>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</si>
  <si>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</si>
  <si>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</si>
  <si>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</si>
  <si>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</si>
  <si>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</si>
  <si>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</si>
  <si>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</si>
  <si>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</si>
  <si>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</si>
  <si>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</si>
  <si>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</si>
  <si>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</si>
  <si>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</si>
  <si>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</si>
  <si>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</si>
  <si>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</si>
  <si>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</si>
  <si>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</si>
  <si>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</si>
  <si>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</si>
  <si>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</si>
  <si>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</si>
  <si>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</si>
  <si>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</si>
  <si>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</si>
  <si>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</si>
  <si>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</si>
  <si>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</si>
  <si>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</si>
  <si>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</si>
  <si>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</si>
  <si>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</si>
  <si>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</si>
  <si>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</si>
  <si>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</si>
  <si>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</si>
  <si>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</si>
  <si>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</si>
  <si>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</si>
  <si>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</si>
  <si>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</si>
  <si>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</si>
  <si>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</si>
  <si>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</si>
  <si>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</si>
  <si>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</si>
  <si>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</si>
  <si>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</si>
  <si>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</si>
  <si>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</si>
  <si>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</si>
  <si>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</si>
  <si>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</si>
  <si>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</si>
  <si>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</si>
  <si>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</si>
  <si>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</si>
  <si>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</si>
  <si>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</si>
  <si>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</si>
  <si>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</si>
  <si>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</si>
  <si>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</si>
  <si>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</si>
  <si>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</si>
  <si>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</si>
  <si>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</si>
  <si>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</si>
  <si>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</si>
  <si>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</si>
  <si>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</si>
  <si>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</si>
  <si>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</si>
  <si>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</si>
  <si>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</si>
  <si>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</si>
  <si>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</si>
  <si>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</si>
  <si>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</si>
  <si>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</si>
  <si>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</si>
  <si>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</si>
  <si>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</si>
  <si>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</si>
  <si>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</si>
  <si>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</si>
  <si>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</si>
  <si>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</si>
  <si>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</si>
  <si>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</si>
  <si>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</si>
  <si>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</si>
  <si>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</si>
  <si>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</si>
  <si>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</si>
  <si>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</si>
  <si>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</si>
  <si>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</si>
  <si>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</si>
  <si>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</si>
  <si>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</si>
  <si>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</si>
  <si>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</si>
  <si>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</si>
  <si>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</si>
  <si>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</si>
  <si>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</si>
  <si>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</si>
  <si>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</si>
  <si>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</si>
  <si>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</si>
  <si>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</si>
  <si>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</si>
  <si>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</si>
  <si>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</si>
  <si>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</si>
  <si>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</si>
  <si>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</si>
  <si>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</si>
  <si>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</si>
  <si>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</si>
  <si>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</si>
  <si>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</si>
  <si>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</si>
  <si>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</si>
  <si>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</si>
  <si>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</si>
  <si>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</si>
  <si>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</si>
  <si>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</si>
  <si>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</si>
  <si>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</si>
  <si>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</si>
  <si>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</si>
  <si>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</si>
  <si>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</si>
  <si>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</si>
  <si>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</si>
  <si>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</si>
  <si>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</si>
  <si>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</si>
  <si>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</si>
  <si>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</si>
  <si>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</si>
  <si>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</si>
  <si>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</si>
  <si>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</si>
  <si>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</si>
  <si>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</si>
  <si>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</si>
  <si>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</si>
  <si>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</si>
  <si>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</si>
  <si>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</si>
  <si>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</si>
  <si>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</si>
  <si>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</si>
  <si>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</si>
  <si>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</si>
  <si>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</si>
  <si>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</si>
  <si>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</si>
  <si>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</si>
  <si>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</si>
  <si>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</si>
  <si>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</si>
  <si>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</si>
  <si>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</si>
  <si>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</si>
  <si>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</si>
  <si>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</si>
  <si>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</si>
  <si>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</si>
  <si>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</si>
  <si>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</si>
  <si>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</si>
  <si>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</si>
  <si>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</si>
  <si>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</si>
  <si>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</si>
  <si>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</si>
  <si>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</si>
  <si>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</si>
  <si>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</si>
  <si>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</si>
  <si>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</si>
  <si>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</si>
  <si>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</si>
  <si>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</si>
  <si>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</si>
  <si>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</si>
  <si>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</si>
  <si>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</si>
  <si>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</si>
  <si>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</si>
  <si>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</si>
  <si>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</si>
  <si>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</si>
  <si>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</si>
  <si>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</si>
  <si>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</si>
  <si>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</si>
  <si>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</si>
  <si>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</si>
  <si>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</si>
  <si>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</si>
  <si>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</si>
  <si>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</si>
  <si>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</si>
  <si>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</si>
  <si>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</si>
  <si>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</si>
  <si>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</si>
  <si>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</si>
  <si>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</si>
  <si>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</si>
  <si>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</si>
  <si>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</si>
  <si>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</si>
  <si>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</si>
  <si>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</si>
  <si>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</si>
  <si>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</si>
  <si>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</si>
  <si>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</si>
  <si>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</si>
  <si>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</si>
  <si>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</si>
  <si>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</si>
  <si>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</si>
  <si>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</si>
  <si>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</si>
  <si>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</si>
  <si>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</si>
  <si>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</si>
  <si>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</si>
  <si>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</si>
  <si>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</si>
  <si>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</si>
  <si>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</si>
  <si>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</si>
  <si>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</si>
  <si>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</si>
  <si>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</si>
  <si>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</si>
  <si>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</si>
  <si>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</si>
  <si>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</si>
  <si>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</si>
  <si>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</si>
  <si>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</si>
  <si>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</si>
  <si>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</si>
  <si>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</si>
  <si>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</si>
  <si>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</si>
  <si>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</si>
  <si>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</si>
  <si>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</si>
  <si>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</si>
  <si>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</si>
  <si>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</si>
  <si>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</si>
  <si>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</si>
  <si>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</si>
  <si>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</si>
  <si>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</si>
  <si>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</si>
  <si>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</si>
  <si>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</si>
  <si>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</si>
  <si>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</si>
  <si>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</si>
  <si>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</si>
  <si>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</si>
  <si>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</si>
  <si>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</si>
  <si>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</si>
  <si>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</si>
  <si>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</si>
  <si>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</si>
  <si>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</si>
  <si>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</si>
  <si>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</si>
  <si>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</si>
  <si>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</si>
  <si>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</si>
  <si>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</si>
  <si>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</si>
  <si>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</si>
  <si>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</si>
  <si>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</si>
  <si>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</si>
  <si>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</si>
  <si>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</si>
  <si>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</si>
  <si>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</si>
  <si>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</si>
  <si>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</si>
  <si>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</si>
  <si>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</si>
  <si>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</si>
  <si>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</si>
  <si>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</si>
  <si>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</si>
  <si>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</si>
  <si>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</si>
  <si>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</si>
  <si>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</si>
  <si>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</si>
  <si>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</si>
  <si>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</si>
  <si>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</si>
  <si>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</si>
  <si>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</si>
  <si>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</si>
  <si>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</si>
  <si>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</si>
  <si>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</si>
  <si>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</si>
  <si>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</si>
  <si>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</si>
  <si>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</si>
  <si>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</si>
  <si>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</si>
  <si>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</si>
  <si>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</si>
  <si>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</si>
  <si>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</si>
  <si>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</si>
  <si>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</si>
  <si>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</si>
  <si>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</si>
  <si>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</si>
  <si>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</si>
  <si>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</si>
  <si>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</si>
  <si>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</si>
  <si>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</si>
  <si>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</si>
  <si>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</si>
  <si>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</si>
  <si>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</si>
  <si>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</si>
  <si>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</si>
  <si>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</si>
  <si>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</si>
  <si>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</si>
  <si>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</si>
  <si>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</si>
  <si>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</si>
  <si>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</si>
  <si>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</si>
  <si>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</si>
  <si>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</si>
  <si>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</si>
  <si>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</si>
  <si>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</si>
  <si>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</si>
  <si>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</si>
  <si>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</si>
  <si>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</si>
  <si>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</si>
  <si>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</si>
  <si>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</si>
  <si>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</si>
  <si>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</si>
  <si>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</si>
  <si>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</si>
  <si>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</si>
  <si>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</si>
  <si>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</si>
  <si>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</si>
  <si>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</si>
  <si>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</si>
  <si>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</si>
  <si>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</si>
  <si>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</si>
  <si>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</si>
  <si>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</si>
  <si>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</si>
  <si>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</si>
  <si>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</si>
  <si>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</si>
  <si>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</si>
  <si>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</si>
  <si>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</si>
  <si>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</si>
  <si>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</si>
  <si>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</si>
  <si>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</si>
  <si>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</si>
  <si>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</si>
  <si>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</si>
  <si>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</si>
  <si>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</si>
  <si>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</si>
  <si>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</si>
  <si>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</si>
  <si>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</si>
  <si>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</si>
  <si>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</si>
  <si>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</si>
  <si>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</si>
  <si>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</si>
  <si>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</si>
  <si>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</si>
  <si>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</si>
  <si>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</si>
  <si>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</si>
  <si>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</si>
  <si>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</si>
  <si>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</si>
  <si>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</si>
  <si>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</si>
  <si>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</si>
  <si>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</si>
  <si>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</si>
  <si>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</si>
  <si>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</si>
  <si>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</si>
  <si>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</si>
  <si>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</si>
  <si>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</si>
  <si>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</si>
  <si>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</si>
  <si>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</si>
  <si>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</si>
  <si>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</si>
  <si>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</si>
  <si>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</si>
  <si>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</si>
  <si>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</si>
  <si>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</si>
  <si>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</si>
  <si>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</si>
  <si>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</si>
  <si>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</si>
  <si>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</si>
  <si>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</si>
  <si>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</si>
  <si>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</si>
  <si>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</si>
  <si>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</si>
  <si>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</si>
  <si>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</si>
  <si>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</si>
  <si>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</si>
  <si>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</si>
  <si>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</si>
  <si>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</si>
  <si>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</si>
  <si>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</si>
  <si>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</si>
  <si>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</si>
  <si>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</si>
  <si>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</si>
  <si>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</si>
  <si>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</si>
  <si>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</si>
  <si>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</si>
  <si>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</si>
  <si>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13107_平成2年度</t>
  </si>
  <si>
    <t>13107</t>
  </si>
  <si>
    <t>墨田区</t>
  </si>
  <si>
    <t>13107_平成17年度</t>
  </si>
  <si>
    <t>13107_平成18年度</t>
  </si>
  <si>
    <t>13107_平成19年度</t>
  </si>
  <si>
    <t>13107_平成20年度</t>
  </si>
  <si>
    <t>13107_平成21年度</t>
  </si>
  <si>
    <t>13107_平成22年度</t>
  </si>
  <si>
    <t>13107_平成23年度</t>
  </si>
  <si>
    <t>13107_平成24年度</t>
  </si>
  <si>
    <t>13107_平成25年度</t>
  </si>
  <si>
    <t>13107_平成26年度</t>
  </si>
  <si>
    <t>13107_平成27年度</t>
  </si>
  <si>
    <t>13107_平成28年度</t>
  </si>
  <si>
    <t>13107_平成29年度</t>
  </si>
  <si>
    <t>13107_平成30年度</t>
  </si>
  <si>
    <t>13107_令和元年度</t>
  </si>
  <si>
    <t>13107_令和2年度</t>
  </si>
  <si>
    <t>13107_令和3年度</t>
  </si>
  <si>
    <t>13107_令和4年度</t>
  </si>
  <si>
    <t>13107_令和5年度</t>
  </si>
  <si>
    <t>13107_令和6年度</t>
  </si>
  <si>
    <t>03201_平成2年度</t>
  </si>
  <si>
    <t>03201</t>
  </si>
  <si>
    <t>盛岡市</t>
  </si>
  <si>
    <t>03201_平成17年度</t>
  </si>
  <si>
    <t>03201_平成18年度</t>
  </si>
  <si>
    <t>03201_平成19年度</t>
  </si>
  <si>
    <t>03201_平成20年度</t>
  </si>
  <si>
    <t>03201_平成21年度</t>
  </si>
  <si>
    <t>03201_平成22年度</t>
  </si>
  <si>
    <t>03201_平成23年度</t>
  </si>
  <si>
    <t>03201_平成24年度</t>
  </si>
  <si>
    <t>03201_平成25年度</t>
  </si>
  <si>
    <t>03201_平成26年度</t>
  </si>
  <si>
    <t>03201_平成27年度</t>
  </si>
  <si>
    <t>03201_平成28年度</t>
  </si>
  <si>
    <t>03201_平成29年度</t>
  </si>
  <si>
    <t>03201_平成30年度</t>
  </si>
  <si>
    <t>03201_令和元年度</t>
  </si>
  <si>
    <t>03201_令和2年度</t>
  </si>
  <si>
    <t>03201_令和3年度</t>
  </si>
  <si>
    <t>03201_令和4年度</t>
  </si>
  <si>
    <t>03201_令和5年度</t>
  </si>
  <si>
    <t>03201_令和6年度</t>
  </si>
  <si>
    <t>13110_平成2年度</t>
  </si>
  <si>
    <t>13110</t>
  </si>
  <si>
    <t>目黒区</t>
  </si>
  <si>
    <t>13110_平成17年度</t>
  </si>
  <si>
    <t>13110_平成18年度</t>
  </si>
  <si>
    <t>13110_平成19年度</t>
  </si>
  <si>
    <t>13110_平成20年度</t>
  </si>
  <si>
    <t>13110_平成21年度</t>
  </si>
  <si>
    <t>13110_平成22年度</t>
  </si>
  <si>
    <t>13110_平成23年度</t>
  </si>
  <si>
    <t>13110_平成24年度</t>
  </si>
  <si>
    <t>13110_平成25年度</t>
  </si>
  <si>
    <t>13110_平成26年度</t>
  </si>
  <si>
    <t>13110_平成27年度</t>
  </si>
  <si>
    <t>13110_平成28年度</t>
  </si>
  <si>
    <t>13110_平成29年度</t>
  </si>
  <si>
    <t>13110_平成30年度</t>
  </si>
  <si>
    <t>13110_令和元年度</t>
  </si>
  <si>
    <t>13110_令和2年度</t>
  </si>
  <si>
    <t>13110_令和3年度</t>
  </si>
  <si>
    <t>13110_令和4年度</t>
  </si>
  <si>
    <t>13110_令和5年度</t>
  </si>
  <si>
    <t>13110_令和6年度</t>
  </si>
  <si>
    <t>24201_平成2年度</t>
  </si>
  <si>
    <t>24201</t>
  </si>
  <si>
    <t>津市</t>
  </si>
  <si>
    <t>24201_平成17年度</t>
  </si>
  <si>
    <t>24201_平成18年度</t>
  </si>
  <si>
    <t>24201_平成19年度</t>
  </si>
  <si>
    <t>24201_平成20年度</t>
  </si>
  <si>
    <t>24201_平成21年度</t>
  </si>
  <si>
    <t>24201_平成22年度</t>
  </si>
  <si>
    <t>24201_平成23年度</t>
  </si>
  <si>
    <t>24201_平成24年度</t>
  </si>
  <si>
    <t>24201_平成25年度</t>
  </si>
  <si>
    <t>24201_平成26年度</t>
  </si>
  <si>
    <t>24201_平成27年度</t>
  </si>
  <si>
    <t>24201_平成28年度</t>
  </si>
  <si>
    <t>24201_平成29年度</t>
  </si>
  <si>
    <t>24201_平成30年度</t>
  </si>
  <si>
    <t>24201_令和元年度</t>
  </si>
  <si>
    <t>24201_令和2年度</t>
  </si>
  <si>
    <t>24201_令和3年度</t>
  </si>
  <si>
    <t>24201_令和4年度</t>
  </si>
  <si>
    <t>24201_令和5年度</t>
  </si>
  <si>
    <t>24201_令和6年度</t>
  </si>
  <si>
    <t>08201_平成2年度</t>
  </si>
  <si>
    <t>08201</t>
  </si>
  <si>
    <t>水戸市</t>
  </si>
  <si>
    <t>08201_平成17年度</t>
  </si>
  <si>
    <t>08201_平成18年度</t>
  </si>
  <si>
    <t>08201_平成19年度</t>
  </si>
  <si>
    <t>08201_平成20年度</t>
  </si>
  <si>
    <t>08201_平成21年度</t>
  </si>
  <si>
    <t>08201_平成22年度</t>
  </si>
  <si>
    <t>08201_平成23年度</t>
  </si>
  <si>
    <t>08201_平成24年度</t>
  </si>
  <si>
    <t>08201_平成25年度</t>
  </si>
  <si>
    <t>08201_平成26年度</t>
  </si>
  <si>
    <t>08201_平成27年度</t>
  </si>
  <si>
    <t>08201_平成28年度</t>
  </si>
  <si>
    <t>08201_平成29年度</t>
  </si>
  <si>
    <t>08201_平成30年度</t>
  </si>
  <si>
    <t>08201_令和元年度</t>
  </si>
  <si>
    <t>08201_令和2年度</t>
  </si>
  <si>
    <t>08201_令和3年度</t>
  </si>
  <si>
    <t>08201_令和4年度</t>
  </si>
  <si>
    <t>08201_令和5年度</t>
  </si>
  <si>
    <t>08201_令和6年度</t>
  </si>
  <si>
    <t>12219_平成2年度</t>
  </si>
  <si>
    <t>12219</t>
  </si>
  <si>
    <t>市原市</t>
  </si>
  <si>
    <t>12219_平成17年度</t>
  </si>
  <si>
    <t>12219_平成18年度</t>
  </si>
  <si>
    <t>12219_平成19年度</t>
  </si>
  <si>
    <t>12219_平成20年度</t>
  </si>
  <si>
    <t>12219_平成21年度</t>
  </si>
  <si>
    <t>12219_平成22年度</t>
  </si>
  <si>
    <t>12219_平成23年度</t>
  </si>
  <si>
    <t>12219_平成24年度</t>
  </si>
  <si>
    <t>12219_平成25年度</t>
  </si>
  <si>
    <t>12219_平成26年度</t>
  </si>
  <si>
    <t>12219_平成27年度</t>
  </si>
  <si>
    <t>12219_平成28年度</t>
  </si>
  <si>
    <t>12219_平成29年度</t>
  </si>
  <si>
    <t>12219_平成30年度</t>
  </si>
  <si>
    <t>12219_令和元年度</t>
  </si>
  <si>
    <t>12219_令和2年度</t>
  </si>
  <si>
    <t>12219_令和3年度</t>
  </si>
  <si>
    <t>12219_令和4年度</t>
  </si>
  <si>
    <t>12219_令和5年度</t>
  </si>
  <si>
    <t>12219_令和6年度</t>
  </si>
  <si>
    <t>07201_平成2年度</t>
  </si>
  <si>
    <t>07201</t>
  </si>
  <si>
    <t>福島市</t>
  </si>
  <si>
    <t>07201_平成17年度</t>
  </si>
  <si>
    <t>07201_平成18年度</t>
  </si>
  <si>
    <t>07201_平成19年度</t>
  </si>
  <si>
    <t>07201_平成20年度</t>
  </si>
  <si>
    <t>07201_平成21年度</t>
  </si>
  <si>
    <t>07201_平成22年度</t>
  </si>
  <si>
    <t>07201_平成23年度</t>
  </si>
  <si>
    <t>07201_平成24年度</t>
  </si>
  <si>
    <t>07201_平成25年度</t>
  </si>
  <si>
    <t>07201_平成26年度</t>
  </si>
  <si>
    <t>07201_平成27年度</t>
  </si>
  <si>
    <t>07201_平成28年度</t>
  </si>
  <si>
    <t>07201_平成29年度</t>
  </si>
  <si>
    <t>07201_平成30年度</t>
  </si>
  <si>
    <t>07201_令和元年度</t>
  </si>
  <si>
    <t>07201_令和2年度</t>
  </si>
  <si>
    <t>07201_令和3年度</t>
  </si>
  <si>
    <t>07201_令和4年度</t>
  </si>
  <si>
    <t>07201_令和5年度</t>
  </si>
  <si>
    <t>07201_令和6年度</t>
  </si>
  <si>
    <t>02201_平成2年度</t>
  </si>
  <si>
    <t>02201</t>
  </si>
  <si>
    <t>青森市</t>
  </si>
  <si>
    <t>02201_平成17年度</t>
  </si>
  <si>
    <t>02201_平成18年度</t>
  </si>
  <si>
    <t>02201_平成19年度</t>
  </si>
  <si>
    <t>02201_平成20年度</t>
  </si>
  <si>
    <t>02201_平成21年度</t>
  </si>
  <si>
    <t>02201_平成22年度</t>
  </si>
  <si>
    <t>02201_平成23年度</t>
  </si>
  <si>
    <t>02201_平成24年度</t>
  </si>
  <si>
    <t>02201_平成25年度</t>
  </si>
  <si>
    <t>02201_平成26年度</t>
  </si>
  <si>
    <t>02201_平成27年度</t>
  </si>
  <si>
    <t>02201_平成28年度</t>
  </si>
  <si>
    <t>02201_平成29年度</t>
  </si>
  <si>
    <t>02201_平成30年度</t>
  </si>
  <si>
    <t>02201_令和元年度</t>
  </si>
  <si>
    <t>02201_令和2年度</t>
  </si>
  <si>
    <t>02201_令和3年度</t>
  </si>
  <si>
    <t>02201_令和4年度</t>
  </si>
  <si>
    <t>02201_令和5年度</t>
  </si>
  <si>
    <t>02201_令和6年度</t>
  </si>
  <si>
    <t>13103_平成2年度</t>
  </si>
  <si>
    <t>13103</t>
  </si>
  <si>
    <t>港区</t>
  </si>
  <si>
    <t>13103_平成17年度</t>
  </si>
  <si>
    <t>13103_平成18年度</t>
  </si>
  <si>
    <t>13103_平成19年度</t>
  </si>
  <si>
    <t>13103_平成20年度</t>
  </si>
  <si>
    <t>13103_平成21年度</t>
  </si>
  <si>
    <t>13103_平成22年度</t>
  </si>
  <si>
    <t>13103_平成23年度</t>
  </si>
  <si>
    <t>13103_平成24年度</t>
  </si>
  <si>
    <t>13103_平成25年度</t>
  </si>
  <si>
    <t>13103_平成26年度</t>
  </si>
  <si>
    <t>13103_平成27年度</t>
  </si>
  <si>
    <t>13103_平成28年度</t>
  </si>
  <si>
    <t>13103_平成29年度</t>
  </si>
  <si>
    <t>13103_平成30年度</t>
  </si>
  <si>
    <t>13103_令和元年度</t>
  </si>
  <si>
    <t>13103_令和2年度</t>
  </si>
  <si>
    <t>13103_令和3年度</t>
  </si>
  <si>
    <t>13103_令和4年度</t>
  </si>
  <si>
    <t>13103_令和5年度</t>
  </si>
  <si>
    <t>13103_令和6年度</t>
  </si>
  <si>
    <t>27212_平成2年度</t>
  </si>
  <si>
    <t>27212</t>
  </si>
  <si>
    <t>八尾市</t>
  </si>
  <si>
    <t>27212_平成17年度</t>
  </si>
  <si>
    <t>27212_平成18年度</t>
  </si>
  <si>
    <t>27212_平成19年度</t>
  </si>
  <si>
    <t>27212_平成20年度</t>
  </si>
  <si>
    <t>27212_平成21年度</t>
  </si>
  <si>
    <t>27212_平成22年度</t>
  </si>
  <si>
    <t>27212_平成23年度</t>
  </si>
  <si>
    <t>27212_平成24年度</t>
  </si>
  <si>
    <t>27212_平成25年度</t>
  </si>
  <si>
    <t>27212_平成26年度</t>
  </si>
  <si>
    <t>27212_平成27年度</t>
  </si>
  <si>
    <t>27212_平成28年度</t>
  </si>
  <si>
    <t>27212_平成29年度</t>
  </si>
  <si>
    <t>27212_平成30年度</t>
  </si>
  <si>
    <t>27212_令和元年度</t>
  </si>
  <si>
    <t>27212_令和2年度</t>
  </si>
  <si>
    <t>27212_令和3年度</t>
  </si>
  <si>
    <t>27212_令和4年度</t>
  </si>
  <si>
    <t>27212_令和5年度</t>
  </si>
  <si>
    <t>27212_令和6年度</t>
  </si>
  <si>
    <t>13206_平成2年度</t>
  </si>
  <si>
    <t>13206</t>
  </si>
  <si>
    <t>府中市</t>
  </si>
  <si>
    <t>13206_平成17年度</t>
  </si>
  <si>
    <t>13206_平成18年度</t>
  </si>
  <si>
    <t>13206_平成19年度</t>
  </si>
  <si>
    <t>13206_平成20年度</t>
  </si>
  <si>
    <t>13206_平成21年度</t>
  </si>
  <si>
    <t>13206_平成22年度</t>
  </si>
  <si>
    <t>13206_平成23年度</t>
  </si>
  <si>
    <t>13206_平成24年度</t>
  </si>
  <si>
    <t>13206_平成25年度</t>
  </si>
  <si>
    <t>13206_平成26年度</t>
  </si>
  <si>
    <t>13206_平成27年度</t>
  </si>
  <si>
    <t>13206_平成28年度</t>
  </si>
  <si>
    <t>13206_平成29年度</t>
  </si>
  <si>
    <t>13206_平成30年度</t>
  </si>
  <si>
    <t>13206_令和元年度</t>
  </si>
  <si>
    <t>13206_令和2年度</t>
  </si>
  <si>
    <t>13206_令和3年度</t>
  </si>
  <si>
    <t>13206_令和4年度</t>
  </si>
  <si>
    <t>13206_令和5年度</t>
  </si>
  <si>
    <t>13206_令和6年度</t>
  </si>
  <si>
    <t>28210_平成2年度</t>
  </si>
  <si>
    <t>28210</t>
  </si>
  <si>
    <t>加古川市</t>
  </si>
  <si>
    <t>28210_平成17年度</t>
  </si>
  <si>
    <t>28210_平成18年度</t>
  </si>
  <si>
    <t>28210_平成19年度</t>
  </si>
  <si>
    <t>28210_平成20年度</t>
  </si>
  <si>
    <t>28210_平成21年度</t>
  </si>
  <si>
    <t>28210_平成22年度</t>
  </si>
  <si>
    <t>28210_平成23年度</t>
  </si>
  <si>
    <t>28210_平成24年度</t>
  </si>
  <si>
    <t>28210_平成25年度</t>
  </si>
  <si>
    <t>28210_平成26年度</t>
  </si>
  <si>
    <t>28210_平成27年度</t>
  </si>
  <si>
    <t>28210_平成28年度</t>
  </si>
  <si>
    <t>28210_平成29年度</t>
  </si>
  <si>
    <t>28210_平成30年度</t>
  </si>
  <si>
    <t>28210_令和元年度</t>
  </si>
  <si>
    <t>28210_令和2年度</t>
  </si>
  <si>
    <t>28210_令和3年度</t>
  </si>
  <si>
    <t>28210_令和4年度</t>
  </si>
  <si>
    <t>28210_令和5年度</t>
  </si>
  <si>
    <t>28210_令和6年度</t>
  </si>
  <si>
    <t>15202_平成2年度</t>
  </si>
  <si>
    <t>15202</t>
  </si>
  <si>
    <t>長岡市</t>
  </si>
  <si>
    <t>15202_平成17年度</t>
  </si>
  <si>
    <t>15202_平成18年度</t>
  </si>
  <si>
    <t>15202_平成19年度</t>
  </si>
  <si>
    <t>15202_平成20年度</t>
  </si>
  <si>
    <t>15202_平成21年度</t>
  </si>
  <si>
    <t>15202_平成22年度</t>
  </si>
  <si>
    <t>15202_平成23年度</t>
  </si>
  <si>
    <t>15202_平成24年度</t>
  </si>
  <si>
    <t>15202_平成25年度</t>
  </si>
  <si>
    <t>15202_平成26年度</t>
  </si>
  <si>
    <t>15202_平成27年度</t>
  </si>
  <si>
    <t>15202_平成28年度</t>
  </si>
  <si>
    <t>15202_平成29年度</t>
  </si>
  <si>
    <t>15202_平成30年度</t>
  </si>
  <si>
    <t>15202_令和元年度</t>
  </si>
  <si>
    <t>15202_令和2年度</t>
  </si>
  <si>
    <t>15202_令和3年度</t>
  </si>
  <si>
    <t>15202_令和4年度</t>
  </si>
  <si>
    <t>15202_令和5年度</t>
  </si>
  <si>
    <t>15202_令和6年度</t>
  </si>
  <si>
    <t>14203_平成2年度</t>
  </si>
  <si>
    <t>14203</t>
  </si>
  <si>
    <t>平塚市</t>
  </si>
  <si>
    <t>14203_平成17年度</t>
  </si>
  <si>
    <t>14203_平成18年度</t>
  </si>
  <si>
    <t>14203_平成19年度</t>
  </si>
  <si>
    <t>14203_平成20年度</t>
  </si>
  <si>
    <t>14203_平成21年度</t>
  </si>
  <si>
    <t>14203_平成22年度</t>
  </si>
  <si>
    <t>14203_平成23年度</t>
  </si>
  <si>
    <t>14203_平成24年度</t>
  </si>
  <si>
    <t>14203_平成25年度</t>
  </si>
  <si>
    <t>14203_平成26年度</t>
  </si>
  <si>
    <t>14203_平成27年度</t>
  </si>
  <si>
    <t>14203_平成28年度</t>
  </si>
  <si>
    <t>14203_平成29年度</t>
  </si>
  <si>
    <t>14203_平成30年度</t>
  </si>
  <si>
    <t>14203_令和元年度</t>
  </si>
  <si>
    <t>14203_令和2年度</t>
  </si>
  <si>
    <t>14203_令和3年度</t>
  </si>
  <si>
    <t>14203_令和4年度</t>
  </si>
  <si>
    <t>14203_令和5年度</t>
  </si>
  <si>
    <t>14203_令和6年度</t>
  </si>
  <si>
    <t>18201_平成2年度</t>
  </si>
  <si>
    <t>18201</t>
  </si>
  <si>
    <t>福井市</t>
  </si>
  <si>
    <t>18201_平成17年度</t>
  </si>
  <si>
    <t>18201_平成18年度</t>
  </si>
  <si>
    <t>18201_平成19年度</t>
  </si>
  <si>
    <t>18201_平成20年度</t>
  </si>
  <si>
    <t>18201_平成21年度</t>
  </si>
  <si>
    <t>18201_平成22年度</t>
  </si>
  <si>
    <t>18201_平成23年度</t>
  </si>
  <si>
    <t>18201_平成24年度</t>
  </si>
  <si>
    <t>18201_平成25年度</t>
  </si>
  <si>
    <t>18201_平成26年度</t>
  </si>
  <si>
    <t>18201_平成27年度</t>
  </si>
  <si>
    <t>18201_平成28年度</t>
  </si>
  <si>
    <t>18201_平成29年度</t>
  </si>
  <si>
    <t>18201_平成30年度</t>
  </si>
  <si>
    <t>18201_令和元年度</t>
  </si>
  <si>
    <t>18201_令和2年度</t>
  </si>
  <si>
    <t>18201_令和3年度</t>
  </si>
  <si>
    <t>18201_令和4年度</t>
  </si>
  <si>
    <t>18201_令和5年度</t>
  </si>
  <si>
    <t>18201_令和6年度</t>
  </si>
  <si>
    <t>08220_平成2年度</t>
  </si>
  <si>
    <t>08220</t>
  </si>
  <si>
    <t>つくば市</t>
  </si>
  <si>
    <t>08220_平成17年度</t>
  </si>
  <si>
    <t>08220_平成18年度</t>
  </si>
  <si>
    <t>08220_平成19年度</t>
  </si>
  <si>
    <t>08220_平成20年度</t>
  </si>
  <si>
    <t>08220_平成21年度</t>
  </si>
  <si>
    <t>08220_平成22年度</t>
  </si>
  <si>
    <t>08220_平成23年度</t>
  </si>
  <si>
    <t>08220_平成24年度</t>
  </si>
  <si>
    <t>08220_平成25年度</t>
  </si>
  <si>
    <t>08220_平成26年度</t>
  </si>
  <si>
    <t>08220_平成27年度</t>
  </si>
  <si>
    <t>08220_平成28年度</t>
  </si>
  <si>
    <t>08220_平成29年度</t>
  </si>
  <si>
    <t>08220_平成30年度</t>
  </si>
  <si>
    <t>08220_令和元年度</t>
  </si>
  <si>
    <t>08220_令和2年度</t>
  </si>
  <si>
    <t>08220_令和3年度</t>
  </si>
  <si>
    <t>08220_令和4年度</t>
  </si>
  <si>
    <t>08220_令和5年度</t>
  </si>
  <si>
    <t>08220_令和6年度</t>
  </si>
  <si>
    <t>11221_平成2年度</t>
  </si>
  <si>
    <t>11221</t>
  </si>
  <si>
    <t>草加市</t>
  </si>
  <si>
    <t>11221_平成17年度</t>
  </si>
  <si>
    <t>11221_平成18年度</t>
  </si>
  <si>
    <t>11221_平成19年度</t>
  </si>
  <si>
    <t>11221_平成20年度</t>
  </si>
  <si>
    <t>11221_平成21年度</t>
  </si>
  <si>
    <t>11221_平成22年度</t>
  </si>
  <si>
    <t>11221_平成23年度</t>
  </si>
  <si>
    <t>11221_平成24年度</t>
  </si>
  <si>
    <t>11221_平成25年度</t>
  </si>
  <si>
    <t>11221_平成26年度</t>
  </si>
  <si>
    <t>11221_平成27年度</t>
  </si>
  <si>
    <t>11221_平成28年度</t>
  </si>
  <si>
    <t>11221_平成29年度</t>
  </si>
  <si>
    <t>11221_平成30年度</t>
  </si>
  <si>
    <t>11221_令和元年度</t>
  </si>
  <si>
    <t>11221_令和2年度</t>
  </si>
  <si>
    <t>11221_令和3年度</t>
  </si>
  <si>
    <t>11221_令和4年度</t>
  </si>
  <si>
    <t>11221_令和5年度</t>
  </si>
  <si>
    <t>11221_令和6年度</t>
  </si>
  <si>
    <t>22210_平成2年度</t>
  </si>
  <si>
    <t>22210</t>
  </si>
  <si>
    <t>富士市</t>
  </si>
  <si>
    <t>22210_平成17年度</t>
  </si>
  <si>
    <t>22210_平成18年度</t>
  </si>
  <si>
    <t>22210_平成19年度</t>
  </si>
  <si>
    <t>22210_平成20年度</t>
  </si>
  <si>
    <t>22210_平成21年度</t>
  </si>
  <si>
    <t>22210_平成22年度</t>
  </si>
  <si>
    <t>22210_平成23年度</t>
  </si>
  <si>
    <t>22210_平成24年度</t>
  </si>
  <si>
    <t>22210_平成25年度</t>
  </si>
  <si>
    <t>22210_平成26年度</t>
  </si>
  <si>
    <t>22210_平成27年度</t>
  </si>
  <si>
    <t>22210_平成28年度</t>
  </si>
  <si>
    <t>22210_平成29年度</t>
  </si>
  <si>
    <t>22210_平成30年度</t>
  </si>
  <si>
    <t>22210_令和元年度</t>
  </si>
  <si>
    <t>22210_令和2年度</t>
  </si>
  <si>
    <t>22210_令和3年度</t>
  </si>
  <si>
    <t>22210_令和4年度</t>
  </si>
  <si>
    <t>22210_令和5年度</t>
  </si>
  <si>
    <t>22210_令和6年度</t>
  </si>
  <si>
    <t>14207_平成2年度</t>
  </si>
  <si>
    <t>14207</t>
  </si>
  <si>
    <t>茅ヶ崎市</t>
  </si>
  <si>
    <t>14207_平成17年度</t>
  </si>
  <si>
    <t>14207_平成18年度</t>
  </si>
  <si>
    <t>14207_平成19年度</t>
  </si>
  <si>
    <t>14207_平成20年度</t>
  </si>
  <si>
    <t>14207_平成21年度</t>
  </si>
  <si>
    <t>14207_平成22年度</t>
  </si>
  <si>
    <t>14207_平成23年度</t>
  </si>
  <si>
    <t>14207_平成24年度</t>
  </si>
  <si>
    <t>14207_平成25年度</t>
  </si>
  <si>
    <t>14207_平成26年度</t>
  </si>
  <si>
    <t>14207_平成27年度</t>
  </si>
  <si>
    <t>14207_平成28年度</t>
  </si>
  <si>
    <t>14207_平成29年度</t>
  </si>
  <si>
    <t>14207_平成30年度</t>
  </si>
  <si>
    <t>14207_令和元年度</t>
  </si>
  <si>
    <t>14207_令和2年度</t>
  </si>
  <si>
    <t>14207_令和3年度</t>
  </si>
  <si>
    <t>14207_令和4年度</t>
  </si>
  <si>
    <t>14207_令和5年度</t>
  </si>
  <si>
    <t>14207_令和6年度</t>
  </si>
  <si>
    <t>35201_平成2年度</t>
  </si>
  <si>
    <t>35201</t>
  </si>
  <si>
    <t>下関市</t>
  </si>
  <si>
    <t>35201_平成17年度</t>
  </si>
  <si>
    <t>35201_平成18年度</t>
  </si>
  <si>
    <t>35201_平成19年度</t>
  </si>
  <si>
    <t>35201_平成20年度</t>
  </si>
  <si>
    <t>35201_平成21年度</t>
  </si>
  <si>
    <t>35201_平成22年度</t>
  </si>
  <si>
    <t>35201_平成23年度</t>
  </si>
  <si>
    <t>35201_平成24年度</t>
  </si>
  <si>
    <t>35201_平成25年度</t>
  </si>
  <si>
    <t>35201_平成26年度</t>
  </si>
  <si>
    <t>35201_平成27年度</t>
  </si>
  <si>
    <t>35201_平成28年度</t>
  </si>
  <si>
    <t>35201_平成29年度</t>
  </si>
  <si>
    <t>35201_平成30年度</t>
  </si>
  <si>
    <t>35201_令和元年度</t>
  </si>
  <si>
    <t>35201_令和2年度</t>
  </si>
  <si>
    <t>35201_令和3年度</t>
  </si>
  <si>
    <t>35201_令和4年度</t>
  </si>
  <si>
    <t>35201_令和5年度</t>
  </si>
  <si>
    <t>35201_令和6年度</t>
  </si>
  <si>
    <t>36201_平成2年度</t>
  </si>
  <si>
    <t>36201</t>
  </si>
  <si>
    <t>徳島市</t>
  </si>
  <si>
    <t>36201_平成17年度</t>
  </si>
  <si>
    <t>36201_平成18年度</t>
  </si>
  <si>
    <t>36201_平成19年度</t>
  </si>
  <si>
    <t>36201_平成20年度</t>
  </si>
  <si>
    <t>36201_平成21年度</t>
  </si>
  <si>
    <t>36201_平成22年度</t>
  </si>
  <si>
    <t>36201_平成23年度</t>
  </si>
  <si>
    <t>36201_平成24年度</t>
  </si>
  <si>
    <t>36201_平成25年度</t>
  </si>
  <si>
    <t>36201_平成26年度</t>
  </si>
  <si>
    <t>36201_平成27年度</t>
  </si>
  <si>
    <t>36201_平成28年度</t>
  </si>
  <si>
    <t>36201_平成29年度</t>
  </si>
  <si>
    <t>36201_平成30年度</t>
  </si>
  <si>
    <t>36201_令和元年度</t>
  </si>
  <si>
    <t>36201_令和2年度</t>
  </si>
  <si>
    <t>36201_令和3年度</t>
  </si>
  <si>
    <t>36201_令和4年度</t>
  </si>
  <si>
    <t>36201_令和5年度</t>
  </si>
  <si>
    <t>36201_令和6年度</t>
  </si>
  <si>
    <t>14213_平成2年度</t>
  </si>
  <si>
    <t>14213</t>
  </si>
  <si>
    <t>大和市</t>
  </si>
  <si>
    <t>14213_平成17年度</t>
  </si>
  <si>
    <t>14213_平成18年度</t>
  </si>
  <si>
    <t>14213_平成19年度</t>
  </si>
  <si>
    <t>14213_平成20年度</t>
  </si>
  <si>
    <t>14213_平成21年度</t>
  </si>
  <si>
    <t>14213_平成22年度</t>
  </si>
  <si>
    <t>14213_平成23年度</t>
  </si>
  <si>
    <t>14213_平成24年度</t>
  </si>
  <si>
    <t>14213_平成25年度</t>
  </si>
  <si>
    <t>14213_平成26年度</t>
  </si>
  <si>
    <t>14213_平成27年度</t>
  </si>
  <si>
    <t>14213_平成28年度</t>
  </si>
  <si>
    <t>14213_平成29年度</t>
  </si>
  <si>
    <t>14213_平成30年度</t>
  </si>
  <si>
    <t>14213_令和元年度</t>
  </si>
  <si>
    <t>14213_令和2年度</t>
  </si>
  <si>
    <t>14213_令和3年度</t>
  </si>
  <si>
    <t>14213_令和4年度</t>
  </si>
  <si>
    <t>14213_令和5年度</t>
  </si>
  <si>
    <t>14213_令和6年度</t>
  </si>
  <si>
    <t>01202_平成2年度</t>
  </si>
  <si>
    <t>01202</t>
  </si>
  <si>
    <t>函館市</t>
  </si>
  <si>
    <t>01202_平成17年度</t>
  </si>
  <si>
    <t>01202_平成18年度</t>
  </si>
  <si>
    <t>01202_平成19年度</t>
  </si>
  <si>
    <t>01202_平成20年度</t>
  </si>
  <si>
    <t>01202_平成21年度</t>
  </si>
  <si>
    <t>01202_平成22年度</t>
  </si>
  <si>
    <t>01202_平成23年度</t>
  </si>
  <si>
    <t>01202_平成24年度</t>
  </si>
  <si>
    <t>01202_平成25年度</t>
  </si>
  <si>
    <t>01202_平成26年度</t>
  </si>
  <si>
    <t>01202_平成27年度</t>
  </si>
  <si>
    <t>01202_平成28年度</t>
  </si>
  <si>
    <t>01202_平成29年度</t>
  </si>
  <si>
    <t>01202_平成30年度</t>
  </si>
  <si>
    <t>01202_令和元年度</t>
  </si>
  <si>
    <t>01202_令和2年度</t>
  </si>
  <si>
    <t>01202_令和3年度</t>
  </si>
  <si>
    <t>01202_令和4年度</t>
  </si>
  <si>
    <t>01202_令和5年度</t>
  </si>
  <si>
    <t>01202_令和6年度</t>
  </si>
  <si>
    <t>13208_平成2年度</t>
  </si>
  <si>
    <t>13208</t>
  </si>
  <si>
    <t>調布市</t>
  </si>
  <si>
    <t>13208_平成17年度</t>
  </si>
  <si>
    <t>13208_平成18年度</t>
  </si>
  <si>
    <t>13208_平成19年度</t>
  </si>
  <si>
    <t>13208_平成20年度</t>
  </si>
  <si>
    <t>13208_平成21年度</t>
  </si>
  <si>
    <t>13208_平成22年度</t>
  </si>
  <si>
    <t>13208_平成23年度</t>
  </si>
  <si>
    <t>13208_平成24年度</t>
  </si>
  <si>
    <t>13208_平成25年度</t>
  </si>
  <si>
    <t>13208_平成26年度</t>
  </si>
  <si>
    <t>13208_平成27年度</t>
  </si>
  <si>
    <t>13208_平成28年度</t>
  </si>
  <si>
    <t>13208_平成29年度</t>
  </si>
  <si>
    <t>13208_平成30年度</t>
  </si>
  <si>
    <t>13208_令和元年度</t>
  </si>
  <si>
    <t>13208_令和2年度</t>
  </si>
  <si>
    <t>13208_令和3年度</t>
  </si>
  <si>
    <t>13208_令和4年度</t>
  </si>
  <si>
    <t>13208_令和5年度</t>
  </si>
  <si>
    <t>13208_令和6年度</t>
  </si>
  <si>
    <t>06201_平成2年度</t>
  </si>
  <si>
    <t>06201</t>
  </si>
  <si>
    <t>山形市</t>
  </si>
  <si>
    <t>06201_平成17年度</t>
  </si>
  <si>
    <t>06201_平成18年度</t>
  </si>
  <si>
    <t>06201_平成19年度</t>
  </si>
  <si>
    <t>06201_平成20年度</t>
  </si>
  <si>
    <t>06201_平成21年度</t>
  </si>
  <si>
    <t>06201_平成22年度</t>
  </si>
  <si>
    <t>06201_平成23年度</t>
  </si>
  <si>
    <t>06201_平成24年度</t>
  </si>
  <si>
    <t>06201_平成25年度</t>
  </si>
  <si>
    <t>06201_平成26年度</t>
  </si>
  <si>
    <t>06201_平成27年度</t>
  </si>
  <si>
    <t>06201_平成28年度</t>
  </si>
  <si>
    <t>06201_平成29年度</t>
  </si>
  <si>
    <t>06201_平成30年度</t>
  </si>
  <si>
    <t>06201_令和元年度</t>
  </si>
  <si>
    <t>06201_令和2年度</t>
  </si>
  <si>
    <t>06201_令和3年度</t>
  </si>
  <si>
    <t>06201_令和4年度</t>
  </si>
  <si>
    <t>06201_令和5年度</t>
  </si>
  <si>
    <t>06201_令和6年度</t>
  </si>
  <si>
    <t>42202_平成2年度</t>
  </si>
  <si>
    <t>42202</t>
  </si>
  <si>
    <t>佐世保市</t>
  </si>
  <si>
    <t>42202_平成17年度</t>
  </si>
  <si>
    <t>42202_平成18年度</t>
  </si>
  <si>
    <t>42202_平成19年度</t>
  </si>
  <si>
    <t>42202_平成20年度</t>
  </si>
  <si>
    <t>42202_平成21年度</t>
  </si>
  <si>
    <t>42202_平成22年度</t>
  </si>
  <si>
    <t>42202_平成23年度</t>
  </si>
  <si>
    <t>42202_平成24年度</t>
  </si>
  <si>
    <t>42202_平成25年度</t>
  </si>
  <si>
    <t>42202_平成26年度</t>
  </si>
  <si>
    <t>42202_平成27年度</t>
  </si>
  <si>
    <t>42202_平成28年度</t>
  </si>
  <si>
    <t>42202_平成29年度</t>
  </si>
  <si>
    <t>42202_平成30年度</t>
  </si>
  <si>
    <t>42202_令和元年度</t>
  </si>
  <si>
    <t>42202_令和2年度</t>
  </si>
  <si>
    <t>42202_令和3年度</t>
  </si>
  <si>
    <t>42202_令和4年度</t>
  </si>
  <si>
    <t>42202_令和5年度</t>
  </si>
  <si>
    <t>42202_令和6年度</t>
  </si>
  <si>
    <t>20202_平成2年度</t>
  </si>
  <si>
    <t>20202</t>
  </si>
  <si>
    <t>松本市</t>
  </si>
  <si>
    <t>20202_平成17年度</t>
  </si>
  <si>
    <t>20202_平成18年度</t>
  </si>
  <si>
    <t>20202_平成19年度</t>
  </si>
  <si>
    <t>20202_平成20年度</t>
  </si>
  <si>
    <t>20202_平成21年度</t>
  </si>
  <si>
    <t>20202_平成22年度</t>
  </si>
  <si>
    <t>20202_平成23年度</t>
  </si>
  <si>
    <t>20202_平成24年度</t>
  </si>
  <si>
    <t>20202_平成25年度</t>
  </si>
  <si>
    <t>20202_平成26年度</t>
  </si>
  <si>
    <t>20202_平成27年度</t>
  </si>
  <si>
    <t>20202_平成28年度</t>
  </si>
  <si>
    <t>20202_平成29年度</t>
  </si>
  <si>
    <t>20202_平成30年度</t>
  </si>
  <si>
    <t>20202_令和元年度</t>
  </si>
  <si>
    <t>20202_令和2年度</t>
  </si>
  <si>
    <t>20202_令和3年度</t>
  </si>
  <si>
    <t>20202_令和4年度</t>
  </si>
  <si>
    <t>20202_令和5年度</t>
  </si>
  <si>
    <t>20202_令和6年度</t>
  </si>
  <si>
    <t>13105_平成2年度</t>
  </si>
  <si>
    <t>13105</t>
  </si>
  <si>
    <t>文京区</t>
  </si>
  <si>
    <t>13105_平成17年度</t>
  </si>
  <si>
    <t>13105_平成18年度</t>
  </si>
  <si>
    <t>13105_平成19年度</t>
  </si>
  <si>
    <t>13105_平成20年度</t>
  </si>
  <si>
    <t>13105_平成21年度</t>
  </si>
  <si>
    <t>13105_平成22年度</t>
  </si>
  <si>
    <t>13105_平成23年度</t>
  </si>
  <si>
    <t>13105_平成24年度</t>
  </si>
  <si>
    <t>13105_平成25年度</t>
  </si>
  <si>
    <t>13105_平成26年度</t>
  </si>
  <si>
    <t>13105_平成27年度</t>
  </si>
  <si>
    <t>13105_平成28年度</t>
  </si>
  <si>
    <t>13105_平成29年度</t>
  </si>
  <si>
    <t>13105_平成30年度</t>
  </si>
  <si>
    <t>13105_令和元年度</t>
  </si>
  <si>
    <t>13105_令和2年度</t>
  </si>
  <si>
    <t>13105_令和3年度</t>
  </si>
  <si>
    <t>13105_令和4年度</t>
  </si>
  <si>
    <t>13105_令和5年度</t>
  </si>
  <si>
    <t>13105_令和6年度</t>
  </si>
  <si>
    <t>11214_平成2年度</t>
  </si>
  <si>
    <t>11214</t>
  </si>
  <si>
    <t>春日部市</t>
  </si>
  <si>
    <t>11214_平成17年度</t>
  </si>
  <si>
    <t>11214_平成18年度</t>
  </si>
  <si>
    <t>11214_平成19年度</t>
  </si>
  <si>
    <t>11214_平成20年度</t>
  </si>
  <si>
    <t>11214_平成21年度</t>
  </si>
  <si>
    <t>11214_平成22年度</t>
  </si>
  <si>
    <t>11214_平成23年度</t>
  </si>
  <si>
    <t>11214_平成24年度</t>
  </si>
  <si>
    <t>11214_平成25年度</t>
  </si>
  <si>
    <t>11214_平成26年度</t>
  </si>
  <si>
    <t>11214_平成27年度</t>
  </si>
  <si>
    <t>11214_平成28年度</t>
  </si>
  <si>
    <t>11214_平成29年度</t>
  </si>
  <si>
    <t>11214_平成30年度</t>
  </si>
  <si>
    <t>11214_令和元年度</t>
  </si>
  <si>
    <t>11214_令和2年度</t>
  </si>
  <si>
    <t>11214_令和3年度</t>
  </si>
  <si>
    <t>11214_令和4年度</t>
  </si>
  <si>
    <t>11214_令和5年度</t>
  </si>
  <si>
    <t>11214_令和6年度</t>
  </si>
  <si>
    <t>35202</t>
  </si>
  <si>
    <t>宇部市</t>
  </si>
  <si>
    <t>35202_令和4年度</t>
  </si>
  <si>
    <t>35202_令和6年度</t>
  </si>
  <si>
    <t>35206</t>
  </si>
  <si>
    <t>防府市</t>
  </si>
  <si>
    <t>35206_令和4年度</t>
  </si>
  <si>
    <t>35206_令和6年度</t>
  </si>
  <si>
    <t>35211</t>
  </si>
  <si>
    <t>長門市</t>
  </si>
  <si>
    <t>35211_令和4年度</t>
  </si>
  <si>
    <t>35211_令和6年度</t>
  </si>
  <si>
    <t>35215</t>
  </si>
  <si>
    <t>周南市</t>
  </si>
  <si>
    <t>35215_令和4年度</t>
  </si>
  <si>
    <t>35215_令和6年度</t>
  </si>
  <si>
    <t>35208</t>
  </si>
  <si>
    <t>岩国市</t>
  </si>
  <si>
    <t>35208_令和4年度</t>
  </si>
  <si>
    <t>35208_令和6年度</t>
  </si>
  <si>
    <t>35207</t>
  </si>
  <si>
    <t>下松市</t>
  </si>
  <si>
    <t>35207_令和4年度</t>
  </si>
  <si>
    <t>35207_令和6年度</t>
  </si>
  <si>
    <t>35204</t>
  </si>
  <si>
    <t>萩市</t>
  </si>
  <si>
    <t>35204_令和4年度</t>
  </si>
  <si>
    <t>35204_令和6年度</t>
  </si>
  <si>
    <t>35502</t>
  </si>
  <si>
    <t>阿武町</t>
  </si>
  <si>
    <t>35502_令和4年度</t>
  </si>
  <si>
    <t>35502_令和6年度</t>
  </si>
  <si>
    <t>35305</t>
  </si>
  <si>
    <t>周防大島町</t>
  </si>
  <si>
    <t>35305_令和4年度</t>
  </si>
  <si>
    <t>35305_令和6年度</t>
  </si>
  <si>
    <t>35343</t>
  </si>
  <si>
    <t>田布施町</t>
  </si>
  <si>
    <t>35343_令和4年度</t>
  </si>
  <si>
    <t>35343_令和6年度</t>
  </si>
  <si>
    <t>35341</t>
  </si>
  <si>
    <t>上関町</t>
  </si>
  <si>
    <t>35341_令和4年度</t>
  </si>
  <si>
    <t>35341_令和6年度</t>
  </si>
  <si>
    <t>35321</t>
  </si>
  <si>
    <t>和木町</t>
  </si>
  <si>
    <t>35321_令和4年度</t>
  </si>
  <si>
    <t>35321_令和6年度</t>
  </si>
  <si>
    <t>35344</t>
  </si>
  <si>
    <t>平生町</t>
  </si>
  <si>
    <t>35344_令和4年度</t>
  </si>
  <si>
    <t>35344_令和6年度</t>
  </si>
  <si>
    <t>35213</t>
  </si>
  <si>
    <t>美祢市</t>
  </si>
  <si>
    <t>35213_令和4年度</t>
  </si>
  <si>
    <t>35213_令和6年度</t>
  </si>
  <si>
    <t>35203</t>
  </si>
  <si>
    <t>山口市</t>
  </si>
  <si>
    <t>35203_令和4年度</t>
  </si>
  <si>
    <t>35203_令和6年度</t>
  </si>
  <si>
    <t>35216</t>
  </si>
  <si>
    <t>山陽小野田市</t>
  </si>
  <si>
    <t>35216_令和4年度</t>
  </si>
  <si>
    <t>35216_令和6年度</t>
  </si>
  <si>
    <t>35212</t>
  </si>
  <si>
    <t>柳井市</t>
  </si>
  <si>
    <t>35212_令和4年度</t>
  </si>
  <si>
    <t>35212_令和6年度</t>
  </si>
  <si>
    <t>35210</t>
  </si>
  <si>
    <t>光市</t>
  </si>
  <si>
    <t>35210_令和4年度</t>
  </si>
  <si>
    <t>35210_令和6年度</t>
  </si>
  <si>
    <t>35_平成2年度</t>
  </si>
  <si>
    <t>35</t>
  </si>
  <si>
    <t>山口県</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</si>
  <si>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</si>
  <si>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</si>
  <si>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</si>
  <si>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</si>
  <si>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</si>
  <si>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</si>
  <si>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</si>
  <si>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</si>
  <si>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</si>
  <si>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</si>
  <si>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</si>
  <si>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</si>
  <si>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</si>
  <si>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</si>
  <si>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</si>
  <si>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</si>
  <si>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</si>
  <si>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</si>
  <si>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35_令和5年度</t>
  </si>
  <si>
    <t>35_令和6年度</t>
  </si>
  <si>
    <t>35201_令和7年度</t>
  </si>
  <si>
    <t>35201_令和8年度</t>
  </si>
  <si>
    <t>35201_令和9年度</t>
  </si>
  <si>
    <t>35201_令和10年度</t>
  </si>
  <si>
    <t>35201_令和11年度</t>
  </si>
  <si>
    <t>35201_令和12年度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</si>
</sst>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31.557905363829999</c:v>
                </c:pt>
                <c:pt idx="1">
                  <c:v>42.461169275533003</c:v>
                </c:pt>
                <c:pt idx="2">
                  <c:v>27.1775841334082</c:v>
                </c:pt>
                <c:pt idx="3">
                  <c:v>37.188761137698798</c:v>
                </c:pt>
                <c:pt idx="4">
                  <c:v>35.107203927311993</c:v>
                </c:pt>
                <c:pt idx="5">
                  <c:v>31.026807827784999</c:v>
                </c:pt>
                <c:pt idx="6">
                  <c:v>44.871542260361593</c:v>
                </c:pt>
                <c:pt idx="7">
                  <c:v>38.433416905799994</c:v>
                </c:pt>
                <c:pt idx="8">
                  <c:v>37.168711898400012</c:v>
                </c:pt>
                <c:pt idx="9">
                  <c:v>39.34016566479999</c:v>
                </c:pt>
                <c:pt idx="10">
                  <c:v>43.590507927159997</c:v>
                </c:pt>
                <c:pt idx="11">
                  <c:v>42.175500556000003</c:v>
                </c:pt>
                <c:pt idx="12">
                  <c:v>43.954257805440008</c:v>
                </c:pt>
                <c:pt idx="13">
                  <c:v>37.102296603189998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529.5773851915236</c:v>
                </c:pt>
                <c:pt idx="1">
                  <c:v>532.25278912911824</c:v>
                </c:pt>
                <c:pt idx="2">
                  <c:v>520.88308098324114</c:v>
                </c:pt>
                <c:pt idx="3">
                  <c:v>502.35403991803071</c:v>
                </c:pt>
                <c:pt idx="4">
                  <c:v>490.92025681494999</c:v>
                </c:pt>
                <c:pt idx="5">
                  <c:v>478.09478136290852</c:v>
                </c:pt>
                <c:pt idx="6">
                  <c:v>472.17823898439838</c:v>
                </c:pt>
                <c:pt idx="7">
                  <c:v>460.52658180602799</c:v>
                </c:pt>
                <c:pt idx="8">
                  <c:v>452.44295914143737</c:v>
                </c:pt>
                <c:pt idx="9">
                  <c:v>444.757122257812</c:v>
                </c:pt>
                <c:pt idx="10">
                  <c:v>434.24151264955589</c:v>
                </c:pt>
                <c:pt idx="11">
                  <c:v>391.81815760457374</c:v>
                </c:pt>
                <c:pt idx="12">
                  <c:v>388.64392111449121</c:v>
                </c:pt>
                <c:pt idx="13">
                  <c:v>395.2138900718445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501.39144393552982</c:v>
                </c:pt>
                <c:pt idx="1">
                  <c:v>610.5406525931644</c:v>
                </c:pt>
                <c:pt idx="2">
                  <c:v>581.43810263962189</c:v>
                </c:pt>
                <c:pt idx="3">
                  <c:v>630.33675285093568</c:v>
                </c:pt>
                <c:pt idx="4">
                  <c:v>649.88126166905533</c:v>
                </c:pt>
                <c:pt idx="5">
                  <c:v>620.98238209251281</c:v>
                </c:pt>
                <c:pt idx="6">
                  <c:v>552.67544108529614</c:v>
                </c:pt>
                <c:pt idx="7">
                  <c:v>526.19787827745211</c:v>
                </c:pt>
                <c:pt idx="8">
                  <c:v>530.89226915860786</c:v>
                </c:pt>
                <c:pt idx="9">
                  <c:v>486.24805373733187</c:v>
                </c:pt>
                <c:pt idx="10">
                  <c:v>389.71106410239196</c:v>
                </c:pt>
                <c:pt idx="11">
                  <c:v>421.48885953722169</c:v>
                </c:pt>
                <c:pt idx="12">
                  <c:v>461.6220487980886</c:v>
                </c:pt>
                <c:pt idx="13">
                  <c:v>498.09894364603088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565.87973498007182</c:v>
                </c:pt>
                <c:pt idx="1">
                  <c:v>647.19087847459605</c:v>
                </c:pt>
                <c:pt idx="2">
                  <c:v>593.12280048436287</c:v>
                </c:pt>
                <c:pt idx="3">
                  <c:v>596.58699298066108</c:v>
                </c:pt>
                <c:pt idx="4">
                  <c:v>576.84897636273786</c:v>
                </c:pt>
                <c:pt idx="5">
                  <c:v>571.31483515460718</c:v>
                </c:pt>
                <c:pt idx="6">
                  <c:v>577.15345668121483</c:v>
                </c:pt>
                <c:pt idx="7">
                  <c:v>508.14421813661346</c:v>
                </c:pt>
                <c:pt idx="8">
                  <c:v>493.33822155128121</c:v>
                </c:pt>
                <c:pt idx="9">
                  <c:v>438.36975875890971</c:v>
                </c:pt>
                <c:pt idx="10">
                  <c:v>395.33366990379812</c:v>
                </c:pt>
                <c:pt idx="11">
                  <c:v>343.60246277771034</c:v>
                </c:pt>
                <c:pt idx="12">
                  <c:v>371.6728607294649</c:v>
                </c:pt>
                <c:pt idx="13">
                  <c:v>370.94045603978873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2300.639646765163</c:v>
                </c:pt>
                <c:pt idx="1">
                  <c:v>2335.75951829634</c:v>
                </c:pt>
                <c:pt idx="2">
                  <c:v>2196.2966403885544</c:v>
                </c:pt>
                <c:pt idx="3">
                  <c:v>2293.0580544582263</c:v>
                </c:pt>
                <c:pt idx="4">
                  <c:v>1900.0196618273076</c:v>
                </c:pt>
                <c:pt idx="5">
                  <c:v>1950.5135615637651</c:v>
                </c:pt>
                <c:pt idx="6">
                  <c:v>2271.44006064523</c:v>
                </c:pt>
                <c:pt idx="7">
                  <c:v>2075.742717679178</c:v>
                </c:pt>
                <c:pt idx="8">
                  <c:v>2192.6419745167532</c:v>
                </c:pt>
                <c:pt idx="9">
                  <c:v>2023.7333722992835</c:v>
                </c:pt>
                <c:pt idx="10">
                  <c:v>1828.777150298984</c:v>
                </c:pt>
                <c:pt idx="11">
                  <c:v>1960.3883365838337</c:v>
                </c:pt>
                <c:pt idx="12">
                  <c:v>2094.8993423472975</c:v>
                </c:pt>
                <c:pt idx="13">
                  <c:v>1826.7806647535513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143161</c:v>
                </c:pt>
                <c:pt idx="1">
                  <c:v>143634</c:v>
                </c:pt>
                <c:pt idx="2">
                  <c:v>144859</c:v>
                </c:pt>
                <c:pt idx="3">
                  <c:v>146270</c:v>
                </c:pt>
                <c:pt idx="4">
                  <c:v>147406</c:v>
                </c:pt>
                <c:pt idx="5">
                  <c:v>148356</c:v>
                </c:pt>
                <c:pt idx="6">
                  <c:v>148713</c:v>
                </c:pt>
                <c:pt idx="7">
                  <c:v>149189</c:v>
                </c:pt>
                <c:pt idx="8">
                  <c:v>149240</c:v>
                </c:pt>
                <c:pt idx="9">
                  <c:v>149219</c:v>
                </c:pt>
                <c:pt idx="10">
                  <c:v>148912</c:v>
                </c:pt>
                <c:pt idx="11">
                  <c:v>148752</c:v>
                </c:pt>
                <c:pt idx="12">
                  <c:v>147955</c:v>
                </c:pt>
                <c:pt idx="13">
                  <c:v>147451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38504</c:v>
                </c:pt>
                <c:pt idx="1">
                  <c:v>37522</c:v>
                </c:pt>
                <c:pt idx="2">
                  <c:v>37031</c:v>
                </c:pt>
                <c:pt idx="3">
                  <c:v>36249</c:v>
                </c:pt>
                <c:pt idx="4">
                  <c:v>35661</c:v>
                </c:pt>
                <c:pt idx="5">
                  <c:v>35179</c:v>
                </c:pt>
                <c:pt idx="6">
                  <c:v>34655</c:v>
                </c:pt>
                <c:pt idx="7">
                  <c:v>34497</c:v>
                </c:pt>
                <c:pt idx="8">
                  <c:v>33986</c:v>
                </c:pt>
                <c:pt idx="9">
                  <c:v>33696</c:v>
                </c:pt>
                <c:pt idx="10">
                  <c:v>33050</c:v>
                </c:pt>
                <c:pt idx="11">
                  <c:v>32993</c:v>
                </c:pt>
                <c:pt idx="12">
                  <c:v>32823</c:v>
                </c:pt>
                <c:pt idx="13">
                  <c:v>32811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127302</c:v>
                </c:pt>
                <c:pt idx="1">
                  <c:v>127535</c:v>
                </c:pt>
                <c:pt idx="2">
                  <c:v>127826</c:v>
                </c:pt>
                <c:pt idx="3">
                  <c:v>130109</c:v>
                </c:pt>
                <c:pt idx="4">
                  <c:v>130351</c:v>
                </c:pt>
                <c:pt idx="5">
                  <c:v>130388</c:v>
                </c:pt>
                <c:pt idx="6">
                  <c:v>130406</c:v>
                </c:pt>
                <c:pt idx="7">
                  <c:v>130458</c:v>
                </c:pt>
                <c:pt idx="8">
                  <c:v>130299</c:v>
                </c:pt>
                <c:pt idx="9">
                  <c:v>130245</c:v>
                </c:pt>
                <c:pt idx="10">
                  <c:v>130329</c:v>
                </c:pt>
                <c:pt idx="11">
                  <c:v>129927</c:v>
                </c:pt>
                <c:pt idx="12">
                  <c:v>129226</c:v>
                </c:pt>
                <c:pt idx="13">
                  <c:v>128933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805</c:v>
                </c:pt>
                <c:pt idx="1">
                  <c:v>805</c:v>
                </c:pt>
                <c:pt idx="2">
                  <c:v>805</c:v>
                </c:pt>
                <c:pt idx="3">
                  <c:v>805</c:v>
                </c:pt>
                <c:pt idx="4">
                  <c:v>805</c:v>
                </c:pt>
                <c:pt idx="5">
                  <c:v>846</c:v>
                </c:pt>
                <c:pt idx="6">
                  <c:v>846</c:v>
                </c:pt>
                <c:pt idx="7">
                  <c:v>846</c:v>
                </c:pt>
                <c:pt idx="8">
                  <c:v>846</c:v>
                </c:pt>
                <c:pt idx="9">
                  <c:v>846</c:v>
                </c:pt>
                <c:pt idx="10">
                  <c:v>846</c:v>
                </c:pt>
                <c:pt idx="11">
                  <c:v>1204</c:v>
                </c:pt>
                <c:pt idx="12">
                  <c:v>1204</c:v>
                </c:pt>
                <c:pt idx="13">
                  <c:v>1204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8305</c:v>
                </c:pt>
                <c:pt idx="1">
                  <c:v>8305</c:v>
                </c:pt>
                <c:pt idx="2">
                  <c:v>8305</c:v>
                </c:pt>
                <c:pt idx="3">
                  <c:v>8305</c:v>
                </c:pt>
                <c:pt idx="4">
                  <c:v>8305</c:v>
                </c:pt>
                <c:pt idx="5">
                  <c:v>7393</c:v>
                </c:pt>
                <c:pt idx="6">
                  <c:v>7393</c:v>
                </c:pt>
                <c:pt idx="7">
                  <c:v>7393</c:v>
                </c:pt>
                <c:pt idx="8">
                  <c:v>7393</c:v>
                </c:pt>
                <c:pt idx="9">
                  <c:v>7393</c:v>
                </c:pt>
                <c:pt idx="10">
                  <c:v>7393</c:v>
                </c:pt>
                <c:pt idx="11">
                  <c:v>6689</c:v>
                </c:pt>
                <c:pt idx="12">
                  <c:v>6689</c:v>
                </c:pt>
                <c:pt idx="13">
                  <c:v>6689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5288.9521999999997</c:v>
                </c:pt>
                <c:pt idx="1">
                  <c:v>5709.5774000000001</c:v>
                </c:pt>
                <c:pt idx="2">
                  <c:v>5616.8825999999999</c:v>
                </c:pt>
                <c:pt idx="3">
                  <c:v>5912.1988000000001</c:v>
                </c:pt>
                <c:pt idx="4">
                  <c:v>5480.7830999999996</c:v>
                </c:pt>
                <c:pt idx="5">
                  <c:v>5496.8609999999999</c:v>
                </c:pt>
                <c:pt idx="6">
                  <c:v>6309.1858000000002</c:v>
                </c:pt>
                <c:pt idx="7">
                  <c:v>5164.4519</c:v>
                </c:pt>
                <c:pt idx="8">
                  <c:v>5886.5285999999996</c:v>
                </c:pt>
                <c:pt idx="9">
                  <c:v>6094.7876999999999</c:v>
                </c:pt>
                <c:pt idx="10">
                  <c:v>5995.7304000000004</c:v>
                </c:pt>
                <c:pt idx="11">
                  <c:v>6022.5981000000002</c:v>
                </c:pt>
                <c:pt idx="12">
                  <c:v>6803.7098999999998</c:v>
                </c:pt>
                <c:pt idx="13">
                  <c:v>6981.6634000000004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326.8</c:v>
                </c:pt>
                <c:pt idx="5">
                  <c:v>242.52</c:v>
                </c:pt>
                <c:pt idx="6">
                  <c:v>196.768</c:v>
                </c:pt>
                <c:pt idx="7">
                  <c:v>45.237000000000002</c:v>
                </c:pt>
                <c:pt idx="8">
                  <c:v>15.653</c:v>
                </c:pt>
                <c:pt idx="9">
                  <c:v>12.965999999999999</c:v>
                </c:pt>
                <c:pt idx="10">
                  <c:v>21.655999999999999</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12.323</c:v>
                </c:pt>
                <c:pt idx="1">
                  <c:v>11.353</c:v>
                </c:pt>
                <c:pt idx="2">
                  <c:v>12.023999999999999</c:v>
                </c:pt>
                <c:pt idx="3">
                  <c:v>12.112</c:v>
                </c:pt>
                <c:pt idx="4">
                  <c:v>11.153</c:v>
                </c:pt>
                <c:pt idx="5">
                  <c:v>9.7759999999999998</c:v>
                </c:pt>
                <c:pt idx="6">
                  <c:v>10.118</c:v>
                </c:pt>
                <c:pt idx="7">
                  <c:v>9.5340000000000007</c:v>
                </c:pt>
                <c:pt idx="8">
                  <c:v>9.34</c:v>
                </c:pt>
                <c:pt idx="9">
                  <c:v>8.83</c:v>
                </c:pt>
                <c:pt idx="10">
                  <c:v>6.8460000000000001</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37.587000000000003</c:v>
                </c:pt>
                <c:pt idx="1">
                  <c:v>38.591999999999999</c:v>
                </c:pt>
                <c:pt idx="2">
                  <c:v>38.134</c:v>
                </c:pt>
                <c:pt idx="3">
                  <c:v>38.029000000000003</c:v>
                </c:pt>
                <c:pt idx="4">
                  <c:v>33.057000000000002</c:v>
                </c:pt>
                <c:pt idx="5">
                  <c:v>33.845999999999997</c:v>
                </c:pt>
                <c:pt idx="6">
                  <c:v>33.929000000000002</c:v>
                </c:pt>
                <c:pt idx="7">
                  <c:v>48.258000000000003</c:v>
                </c:pt>
                <c:pt idx="8">
                  <c:v>50.475999999999999</c:v>
                </c:pt>
                <c:pt idx="9">
                  <c:v>51.26</c:v>
                </c:pt>
                <c:pt idx="10">
                  <c:v>53.408999999999999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1070.3969999999999</c:v>
                </c:pt>
                <c:pt idx="1">
                  <c:v>953.33799999999997</c:v>
                </c:pt>
                <c:pt idx="2">
                  <c:v>1030.6969999999999</c:v>
                </c:pt>
                <c:pt idx="3">
                  <c:v>1006.48</c:v>
                </c:pt>
                <c:pt idx="4">
                  <c:v>803.25900000000001</c:v>
                </c:pt>
                <c:pt idx="5">
                  <c:v>952.18499999999995</c:v>
                </c:pt>
                <c:pt idx="6">
                  <c:v>946.101</c:v>
                </c:pt>
                <c:pt idx="7">
                  <c:v>946.68499999999995</c:v>
                </c:pt>
                <c:pt idx="8">
                  <c:v>833.779</c:v>
                </c:pt>
                <c:pt idx="9">
                  <c:v>713.69399999999996</c:v>
                </c:pt>
                <c:pt idx="10">
                  <c:v>778.81899999999996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174.94399999999999</c:v>
                </c:pt>
                <c:pt idx="1">
                  <c:v>174.863</c:v>
                </c:pt>
                <c:pt idx="2">
                  <c:v>203.86699999999999</c:v>
                </c:pt>
                <c:pt idx="3">
                  <c:v>170.31100000000001</c:v>
                </c:pt>
                <c:pt idx="4">
                  <c:v>33.588000000000001</c:v>
                </c:pt>
                <c:pt idx="5">
                  <c:v>152.93299999999999</c:v>
                </c:pt>
                <c:pt idx="6">
                  <c:v>167.45500000000001</c:v>
                </c:pt>
                <c:pt idx="7">
                  <c:v>169.61</c:v>
                </c:pt>
                <c:pt idx="8">
                  <c:v>144.03700000000001</c:v>
                </c:pt>
                <c:pt idx="9">
                  <c:v>89.468000000000004</c:v>
                </c:pt>
                <c:pt idx="10">
                  <c:v>142.065</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116.66500000000001</c:v>
                </c:pt>
                <c:pt idx="1">
                  <c:v>111.05700000000002</c:v>
                </c:pt>
                <c:pt idx="2">
                  <c:v>106.32100000000001</c:v>
                </c:pt>
                <c:pt idx="3">
                  <c:v>107.55500000000001</c:v>
                </c:pt>
                <c:pt idx="4">
                  <c:v>100.65900000000001</c:v>
                </c:pt>
                <c:pt idx="5">
                  <c:v>93.24199999999999</c:v>
                </c:pt>
                <c:pt idx="6">
                  <c:v>93.12299999999999</c:v>
                </c:pt>
                <c:pt idx="7">
                  <c:v>102.59600000000002</c:v>
                </c:pt>
                <c:pt idx="8">
                  <c:v>94.353999999999999</c:v>
                </c:pt>
                <c:pt idx="9">
                  <c:v>93.623000000000005</c:v>
                </c:pt>
                <c:pt idx="10">
                  <c:v>93.506999999999991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828.69799999999998</c:v>
                </c:pt>
                <c:pt idx="1">
                  <c:v>717.36300000000006</c:v>
                </c:pt>
                <c:pt idx="2">
                  <c:v>770.66700000000003</c:v>
                </c:pt>
                <c:pt idx="3">
                  <c:v>778.755</c:v>
                </c:pt>
                <c:pt idx="4">
                  <c:v>1040.0219999999999</c:v>
                </c:pt>
                <c:pt idx="5">
                  <c:v>992.15200000000004</c:v>
                </c:pt>
                <c:pt idx="6">
                  <c:v>926.33799999999997</c:v>
                </c:pt>
                <c:pt idx="7">
                  <c:v>777.50800000000004</c:v>
                </c:pt>
                <c:pt idx="8">
                  <c:v>670.85699999999997</c:v>
                </c:pt>
                <c:pt idx="9">
                  <c:v>603.65899999999999</c:v>
                </c:pt>
                <c:pt idx="10">
                  <c:v>625.15800000000002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593.12280048436287</c:v>
                </c:pt>
                <c:pt idx="1">
                  <c:v>596.58699298066108</c:v>
                </c:pt>
                <c:pt idx="2">
                  <c:v>576.84897636273786</c:v>
                </c:pt>
                <c:pt idx="3">
                  <c:v>571.31483515460718</c:v>
                </c:pt>
                <c:pt idx="4">
                  <c:v>577.15345668121483</c:v>
                </c:pt>
                <c:pt idx="5">
                  <c:v>508.14421813661346</c:v>
                </c:pt>
                <c:pt idx="6">
                  <c:v>493.33822155128121</c:v>
                </c:pt>
                <c:pt idx="7">
                  <c:v>438.36975875890971</c:v>
                </c:pt>
                <c:pt idx="8">
                  <c:v>395.33366990379812</c:v>
                </c:pt>
                <c:pt idx="9">
                  <c:v>343.60246277771034</c:v>
                </c:pt>
                <c:pt idx="10">
                  <c:v>371.6728607294649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2196.2966403885544</c:v>
                </c:pt>
                <c:pt idx="1">
                  <c:v>2293.0580544582263</c:v>
                </c:pt>
                <c:pt idx="2">
                  <c:v>1900.0196618273076</c:v>
                </c:pt>
                <c:pt idx="3">
                  <c:v>1950.5135615637651</c:v>
                </c:pt>
                <c:pt idx="4">
                  <c:v>2271.44006064523</c:v>
                </c:pt>
                <c:pt idx="5">
                  <c:v>2075.742717679178</c:v>
                </c:pt>
                <c:pt idx="6">
                  <c:v>2192.6419745167532</c:v>
                </c:pt>
                <c:pt idx="7">
                  <c:v>2023.7333722992835</c:v>
                </c:pt>
                <c:pt idx="8">
                  <c:v>1828.777150298984</c:v>
                </c:pt>
                <c:pt idx="9">
                  <c:v>1960.3883365838337</c:v>
                </c:pt>
                <c:pt idx="10">
                  <c:v>2094.8993423472975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0.37731606230267339</c:v>
                </c:pt>
                <c:pt idx="1">
                  <c:v>0.31284118542279521</c:v>
                </c:pt>
                <c:pt idx="2">
                  <c:v>0.40561001313998285</c:v>
                </c:pt>
                <c:pt idx="3">
                  <c:v>0.39925638834095406</c:v>
                </c:pt>
                <c:pt idx="4">
                  <c:v>0.45786900478657983</c:v>
                </c:pt>
                <c:pt idx="5">
                  <c:v>0.47797445779277198</c:v>
                </c:pt>
                <c:pt idx="6">
                  <c:v>0.42247572142011924</c:v>
                </c:pt>
                <c:pt idx="7">
                  <c:v>0.38419487993945917</c:v>
                </c:pt>
                <c:pt idx="8">
                  <c:v>0.36683365159627163</c:v>
                </c:pt>
                <c:pt idx="9">
                  <c:v>0.30792827560478869</c:v>
                </c:pt>
                <c:pt idx="10">
                  <c:v>0.29841911129702375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0.19669619833317428</c:v>
                </c:pt>
                <c:pt idx="1">
                  <c:v>0.18615390765584464</c:v>
                </c:pt>
                <c:pt idx="2">
                  <c:v>0.1843134067263085</c:v>
                </c:pt>
                <c:pt idx="3">
                  <c:v>0.18825872072951486</c:v>
                </c:pt>
                <c:pt idx="4">
                  <c:v>0.1744059553568576</c:v>
                </c:pt>
                <c:pt idx="5">
                  <c:v>0.18349515092766849</c:v>
                </c:pt>
                <c:pt idx="6">
                  <c:v>0.18876096749037333</c:v>
                </c:pt>
                <c:pt idx="7">
                  <c:v>0.23403986691615003</c:v>
                </c:pt>
                <c:pt idx="8">
                  <c:v>0.23866927404124327</c:v>
                </c:pt>
                <c:pt idx="9">
                  <c:v>0.27247476413045479</c:v>
                </c:pt>
                <c:pt idx="10">
                  <c:v>0.25158414799638096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625.15800000000002</c:v>
                </c:pt>
                <c:pt idx="2">
                  <c:v>0</c:v>
                </c:pt>
                <c:pt idx="3">
                  <c:v>0</c:v>
                </c:pt>
                <c:pt idx="4">
                  <c:v>93.506999999999991</c:v>
                </c:pt>
                <c:pt idx="5">
                  <c:v>142.065</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625.15800000000002</c:v>
                </c:pt>
                <c:pt idx="4" formatCode="#,##0">
                  <c:v>93.506999999999991</c:v>
                </c:pt>
                <c:pt idx="5" formatCode="#,##0">
                  <c:v>142.065</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16：化学工業(N=3)</c:v>
                </c:pt>
                <c:pt idx="2">
                  <c:v>17：石油製品・石炭製品製造業(N=0)</c:v>
                </c:pt>
                <c:pt idx="3">
                  <c:v>21：窯業・土石製品製造業(N=3)</c:v>
                </c:pt>
                <c:pt idx="4">
                  <c:v>22：鉄鋼業(N=1)</c:v>
                </c:pt>
                <c:pt idx="5">
                  <c:v>9：食料品製造業(N=6)</c:v>
                </c:pt>
                <c:pt idx="6">
                  <c:v>10：飲料・たばこ・飼料製造業(N=2)</c:v>
                </c:pt>
                <c:pt idx="7">
                  <c:v>11：繊維工業(N=0)</c:v>
                </c:pt>
                <c:pt idx="8">
                  <c:v>12：木材・木製品製造業(N=0)</c:v>
                </c:pt>
                <c:pt idx="9">
                  <c:v>13：家具・装備品製造業(N=0)</c:v>
                </c:pt>
                <c:pt idx="10">
                  <c:v>15：印刷・同関連業(N=0)</c:v>
                </c:pt>
                <c:pt idx="11">
                  <c:v>18：プラスチック製品製造業(N=0)</c:v>
                </c:pt>
                <c:pt idx="12">
                  <c:v>19：ゴム製品製造業(N=2)</c:v>
                </c:pt>
                <c:pt idx="13">
                  <c:v>20：なめし革・同製品・毛皮製造業(N=0)</c:v>
                </c:pt>
                <c:pt idx="14">
                  <c:v>23：非鉄金属製造業(N=2)</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31：輸送用機械器具製造業(N=4)</c:v>
                </c:pt>
                <c:pt idx="23">
                  <c:v>32：その他の製造業(N=0)</c:v>
                </c:pt>
                <c:pt idx="24">
                  <c:v>F：電気・ガス・熱供給・水道業(N=1)</c:v>
                </c:pt>
                <c:pt idx="25">
                  <c:v>G：情報通信業(N=0)</c:v>
                </c:pt>
                <c:pt idx="26">
                  <c:v>H：運輸業，郵便業(N=0)</c:v>
                </c:pt>
                <c:pt idx="27">
                  <c:v>I：卸売業，小売業(N=2)</c:v>
                </c:pt>
                <c:pt idx="28">
                  <c:v>J：金融業，保険業(N=0)</c:v>
                </c:pt>
                <c:pt idx="29">
                  <c:v>K：不動産業，物品賃貸業(N=1)</c:v>
                </c:pt>
                <c:pt idx="30">
                  <c:v>L：学術研究,専門･技術ｻｰﾋﾞｽ業(N=0)</c:v>
                </c:pt>
                <c:pt idx="31">
                  <c:v>M：宿泊業，飲食サービス業(N=0)</c:v>
                </c:pt>
                <c:pt idx="32">
                  <c:v>N：生活関連ｻｰﾋﾞｽ業,娯楽業(N=0)</c:v>
                </c:pt>
                <c:pt idx="33">
                  <c:v>O：教育，学習支援業(N=1)</c:v>
                </c:pt>
                <c:pt idx="34">
                  <c:v>P：医療，福祉(N=4)</c:v>
                </c:pt>
                <c:pt idx="35">
                  <c:v>Q：複合サービス事業(N=0)</c:v>
                </c:pt>
                <c:pt idx="36">
                  <c:v>R：ｻｰﾋﾞｽ業(他に分類されない)(N=1)</c:v>
                </c:pt>
                <c:pt idx="37">
                  <c:v>S：公務(N=1)</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80.453000000000003</c:v>
                </c:pt>
                <c:pt idx="2">
                  <c:v>0</c:v>
                </c:pt>
                <c:pt idx="3">
                  <c:v>60.125999999999998</c:v>
                </c:pt>
                <c:pt idx="4">
                  <c:v>37.741</c:v>
                </c:pt>
                <c:pt idx="5">
                  <c:v>39.244</c:v>
                </c:pt>
                <c:pt idx="6">
                  <c:v>8.3309999999999995</c:v>
                </c:pt>
                <c:pt idx="7">
                  <c:v>0</c:v>
                </c:pt>
                <c:pt idx="8">
                  <c:v>0</c:v>
                </c:pt>
                <c:pt idx="9">
                  <c:v>0</c:v>
                </c:pt>
                <c:pt idx="10">
                  <c:v>0</c:v>
                </c:pt>
                <c:pt idx="11">
                  <c:v>0</c:v>
                </c:pt>
                <c:pt idx="12">
                  <c:v>69.825000000000003</c:v>
                </c:pt>
                <c:pt idx="13">
                  <c:v>0</c:v>
                </c:pt>
                <c:pt idx="14">
                  <c:v>287.916</c:v>
                </c:pt>
                <c:pt idx="15">
                  <c:v>0</c:v>
                </c:pt>
                <c:pt idx="16">
                  <c:v>0</c:v>
                </c:pt>
                <c:pt idx="17">
                  <c:v>0</c:v>
                </c:pt>
                <c:pt idx="18">
                  <c:v>0</c:v>
                </c:pt>
                <c:pt idx="19">
                  <c:v>0</c:v>
                </c:pt>
                <c:pt idx="20">
                  <c:v>5.6289999999999996</c:v>
                </c:pt>
                <c:pt idx="21">
                  <c:v>0</c:v>
                </c:pt>
                <c:pt idx="22">
                  <c:v>35.893000000000001</c:v>
                </c:pt>
                <c:pt idx="23">
                  <c:v>0</c:v>
                </c:pt>
                <c:pt idx="24">
                  <c:v>7.2009999999999996</c:v>
                </c:pt>
                <c:pt idx="25">
                  <c:v>0</c:v>
                </c:pt>
                <c:pt idx="26">
                  <c:v>0</c:v>
                </c:pt>
                <c:pt idx="27">
                  <c:v>7.4420000000000002</c:v>
                </c:pt>
                <c:pt idx="28">
                  <c:v>0</c:v>
                </c:pt>
                <c:pt idx="29">
                  <c:v>5.1440000000000001</c:v>
                </c:pt>
                <c:pt idx="30">
                  <c:v>0</c:v>
                </c:pt>
                <c:pt idx="31">
                  <c:v>0</c:v>
                </c:pt>
                <c:pt idx="32">
                  <c:v>0</c:v>
                </c:pt>
                <c:pt idx="33">
                  <c:v>4.5220000000000002</c:v>
                </c:pt>
                <c:pt idx="34">
                  <c:v>13.25</c:v>
                </c:pt>
                <c:pt idx="35">
                  <c:v>0</c:v>
                </c:pt>
                <c:pt idx="36">
                  <c:v>53.408999999999999</c:v>
                </c:pt>
                <c:pt idx="37">
                  <c:v>2.5390000000000001</c:v>
                </c:pt>
                <c:pt idx="38">
                  <c:v>0</c:v>
                </c:pt>
                <c:pt idx="39">
                  <c:v>142.065</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2109.9914380956288</c:v>
                </c:pt>
                <c:pt idx="2">
                  <c:v>46.39115338754722</c:v>
                </c:pt>
                <c:pt idx="3">
                  <c:v>76.969619581300691</c:v>
                </c:pt>
                <c:pt idx="4">
                  <c:v>539.02576263296794</c:v>
                </c:pt>
                <c:pt idx="5">
                  <c:v>598.97077896912629</c:v>
                </c:pt>
                <c:pt idx="7">
                  <c:v>514.62282849667952</c:v>
                </c:pt>
                <c:pt idx="8">
                  <c:v>17.106596724104602</c:v>
                </c:pt>
                <c:pt idx="9">
                  <c:v>55.897593492624281</c:v>
                </c:pt>
                <c:pt idx="10">
                  <c:v>19.591431696000001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2233.3522110644767</c:v>
                </c:pt>
                <c:pt idx="4" formatCode="#,##0">
                  <c:v>539.02576263296794</c:v>
                </c:pt>
                <c:pt idx="5" formatCode="#,##0">
                  <c:v>598.97077896912629</c:v>
                </c:pt>
                <c:pt idx="6" formatCode="#,##0">
                  <c:v>587.62701871340846</c:v>
                </c:pt>
                <c:pt idx="10" formatCode="#,##0">
                  <c:v>19.591431696000001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778.81899999999996</c:v>
                </c:pt>
                <c:pt idx="2" formatCode="#,##0_);[Red]\(#,##0\)">
                  <c:v>0</c:v>
                </c:pt>
                <c:pt idx="3" formatCode="#,##0_);[Red]\(#,##0\)">
                  <c:v>53.408999999999999</c:v>
                </c:pt>
                <c:pt idx="4" formatCode="#,##0_);[Red]\(#,##0\)">
                  <c:v>0</c:v>
                </c:pt>
                <c:pt idx="5" formatCode="#,##0_);[Red]\(#,##0\)">
                  <c:v>6.8460000000000001</c:v>
                </c:pt>
                <c:pt idx="6" formatCode="#,##0_);[Red]\(#,##0\)">
                  <c:v>0</c:v>
                </c:pt>
                <c:pt idx="7" formatCode="#,##0_);[Red]\(#,##0\)">
                  <c:v>0</c:v>
                </c:pt>
                <c:pt idx="8" formatCode="#,##0_);[Red]\(#,##0\)">
                  <c:v>0</c:v>
                </c:pt>
                <c:pt idx="9" formatCode="#,##0_);[Red]\(#,##0\)">
                  <c:v>21.655999999999999</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778.81899999999996</c:v>
                </c:pt>
                <c:pt idx="1">
                  <c:v>53.408999999999999</c:v>
                </c:pt>
                <c:pt idx="4" formatCode="#,##0_);[Red]\(#,##0\)">
                  <c:v>0</c:v>
                </c:pt>
                <c:pt idx="5" formatCode="#,##0_);[Red]\(#,##0\)">
                  <c:v>6.8460000000000001</c:v>
                </c:pt>
                <c:pt idx="6" formatCode="#,##0_);[Red]\(#,##0\)">
                  <c:v>0</c:v>
                </c:pt>
                <c:pt idx="7" formatCode="#,##0_);[Red]\(#,##0\)">
                  <c:v>0</c:v>
                </c:pt>
                <c:pt idx="8" formatCode="#,##0_);[Red]\(#,##0\)">
                  <c:v>0</c:v>
                </c:pt>
                <c:pt idx="9" formatCode="#,##0_);[Red]\(#,##0\)">
                  <c:v>21.655999999999999</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下関市</c:v>
                </c:pt>
              </c:strCache>
            </c:strRef>
          </c:tx>
          <c:spPr>
            <a:solidFill>
              <a:srgbClr val="FF0066"/>
            </a:solidFill>
            <a:ln>
              <a:noFill/>
            </a:ln>
          </c:spPr>
          <c:invertIfNegative val="0"/>
          <c:cat>
            <c:strRef>
              <c:f>③特定事業所の現状把握!$BD$21:$BD$39</c:f>
              <c:strCache>
                <c:ptCount val="19"/>
                <c:pt idx="0">
                  <c:v>9：食料品製造業(N=6)</c:v>
                </c:pt>
                <c:pt idx="1">
                  <c:v>10：飲料・たばこ・飼料製造業(N=2)</c:v>
                </c:pt>
                <c:pt idx="2">
                  <c:v>11：繊維工業(N=0)</c:v>
                </c:pt>
                <c:pt idx="3">
                  <c:v>12：木材・木製品製造業(N=0)</c:v>
                </c:pt>
                <c:pt idx="4">
                  <c:v>13：家具・装備品製造業(N=0)</c:v>
                </c:pt>
                <c:pt idx="5">
                  <c:v>15：印刷・同関連業(N=0)</c:v>
                </c:pt>
                <c:pt idx="6">
                  <c:v>18：プラスチック製品製造業(N=0)</c:v>
                </c:pt>
                <c:pt idx="7">
                  <c:v>19：ゴム製品製造業(N=2)</c:v>
                </c:pt>
                <c:pt idx="8">
                  <c:v>20：なめし革・同製品・毛皮製造業(N=0)</c:v>
                </c:pt>
                <c:pt idx="9">
                  <c:v>23：非鉄金属製造業(N=2)</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31：輸送用機械器具製造業(N=4)</c:v>
                </c:pt>
                <c:pt idx="18">
                  <c:v>32：その他の製造業(N=0)</c:v>
                </c:pt>
              </c:strCache>
            </c:strRef>
          </c:cat>
          <c:val>
            <c:numRef>
              <c:f>③特定事業所の現状把握!$BG$21:$BG$39</c:f>
              <c:numCache>
                <c:formatCode>[=0]#,##0;[&lt;1]0.00;#,##0</c:formatCode>
                <c:ptCount val="19"/>
                <c:pt idx="0">
                  <c:v>6.5406666666666666</c:v>
                </c:pt>
                <c:pt idx="1">
                  <c:v>4.1654999999999998</c:v>
                </c:pt>
                <c:pt idx="2">
                  <c:v>0</c:v>
                </c:pt>
                <c:pt idx="3">
                  <c:v>0</c:v>
                </c:pt>
                <c:pt idx="4">
                  <c:v>0</c:v>
                </c:pt>
                <c:pt idx="5">
                  <c:v>0</c:v>
                </c:pt>
                <c:pt idx="6">
                  <c:v>0</c:v>
                </c:pt>
                <c:pt idx="7">
                  <c:v>34.912500000000001</c:v>
                </c:pt>
                <c:pt idx="8">
                  <c:v>0</c:v>
                </c:pt>
                <c:pt idx="9">
                  <c:v>143.958</c:v>
                </c:pt>
                <c:pt idx="10">
                  <c:v>0</c:v>
                </c:pt>
                <c:pt idx="11">
                  <c:v>0</c:v>
                </c:pt>
                <c:pt idx="12">
                  <c:v>0</c:v>
                </c:pt>
                <c:pt idx="13">
                  <c:v>0</c:v>
                </c:pt>
                <c:pt idx="14">
                  <c:v>0</c:v>
                </c:pt>
                <c:pt idx="15">
                  <c:v>5.6289999999999996</c:v>
                </c:pt>
                <c:pt idx="16">
                  <c:v>0</c:v>
                </c:pt>
                <c:pt idx="17">
                  <c:v>8.9732500000000002</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9：食料品製造業(N=6)</c:v>
                </c:pt>
                <c:pt idx="1">
                  <c:v>10：飲料・たばこ・飼料製造業(N=2)</c:v>
                </c:pt>
                <c:pt idx="2">
                  <c:v>11：繊維工業(N=0)</c:v>
                </c:pt>
                <c:pt idx="3">
                  <c:v>12：木材・木製品製造業(N=0)</c:v>
                </c:pt>
                <c:pt idx="4">
                  <c:v>13：家具・装備品製造業(N=0)</c:v>
                </c:pt>
                <c:pt idx="5">
                  <c:v>15：印刷・同関連業(N=0)</c:v>
                </c:pt>
                <c:pt idx="6">
                  <c:v>18：プラスチック製品製造業(N=0)</c:v>
                </c:pt>
                <c:pt idx="7">
                  <c:v>19：ゴム製品製造業(N=2)</c:v>
                </c:pt>
                <c:pt idx="8">
                  <c:v>20：なめし革・同製品・毛皮製造業(N=0)</c:v>
                </c:pt>
                <c:pt idx="9">
                  <c:v>23：非鉄金属製造業(N=2)</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31：輸送用機械器具製造業(N=4)</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下関市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I：卸売業，小売業(N=2)</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O：教育，学習支援業(N=1)</c:v>
                </c:pt>
                <c:pt idx="10">
                  <c:v>P：医療，福祉(N=4)</c:v>
                </c:pt>
                <c:pt idx="11">
                  <c:v>Q：複合サービス事業(N=0)</c:v>
                </c:pt>
                <c:pt idx="12">
                  <c:v>R：ｻｰﾋﾞｽ業(他に分類されない)(N=1)</c:v>
                </c:pt>
                <c:pt idx="13">
                  <c:v>S：公務(N=1)</c:v>
                </c:pt>
              </c:strCache>
            </c:strRef>
          </c:cat>
          <c:val>
            <c:numRef>
              <c:f>③特定事業所の現状把握!$BG$40:$BG$53</c:f>
              <c:numCache>
                <c:formatCode>[=0]#,##0;[&lt;1]0.00;#,##0</c:formatCode>
                <c:ptCount val="14"/>
                <c:pt idx="0">
                  <c:v>7.2009999999999996</c:v>
                </c:pt>
                <c:pt idx="1">
                  <c:v>0</c:v>
                </c:pt>
                <c:pt idx="2">
                  <c:v>0</c:v>
                </c:pt>
                <c:pt idx="3">
                  <c:v>3.7210000000000001</c:v>
                </c:pt>
                <c:pt idx="4">
                  <c:v>0</c:v>
                </c:pt>
                <c:pt idx="5">
                  <c:v>5.1440000000000001</c:v>
                </c:pt>
                <c:pt idx="6">
                  <c:v>0</c:v>
                </c:pt>
                <c:pt idx="7">
                  <c:v>0</c:v>
                </c:pt>
                <c:pt idx="8">
                  <c:v>0</c:v>
                </c:pt>
                <c:pt idx="9">
                  <c:v>4.5220000000000002</c:v>
                </c:pt>
                <c:pt idx="10">
                  <c:v>3.3125</c:v>
                </c:pt>
                <c:pt idx="11">
                  <c:v>0</c:v>
                </c:pt>
                <c:pt idx="12">
                  <c:v>53.408999999999999</c:v>
                </c:pt>
                <c:pt idx="13">
                  <c:v>2.5390000000000001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I：卸売業，小売業(N=2)</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O：教育，学習支援業(N=1)</c:v>
                </c:pt>
                <c:pt idx="10">
                  <c:v>P：医療，福祉(N=4)</c:v>
                </c:pt>
                <c:pt idx="11">
                  <c:v>Q：複合サービス事業(N=0)</c:v>
                </c:pt>
                <c:pt idx="12">
                  <c:v>R：ｻｰﾋﾞｽ業(他に分類されない)(N=1)</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下関市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142.065</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下関市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21：窯業・土石製品製造業(N=3)</c:v>
                </c:pt>
                <c:pt idx="4">
                  <c:v>22：鉄鋼業(N=1)</c:v>
                </c:pt>
              </c:strCache>
            </c:strRef>
          </c:cat>
          <c:val>
            <c:numRef>
              <c:f>③特定事業所の現状把握!$BG$16:$BG$20</c:f>
              <c:numCache>
                <c:formatCode>[=0]#,##0;[&lt;1]0.00;#,##0</c:formatCode>
                <c:ptCount val="5"/>
                <c:pt idx="0">
                  <c:v>0</c:v>
                </c:pt>
                <c:pt idx="1">
                  <c:v>26.817666666666668</c:v>
                </c:pt>
                <c:pt idx="2">
                  <c:v>0</c:v>
                </c:pt>
                <c:pt idx="3">
                  <c:v>20.041999999999998</c:v>
                </c:pt>
                <c:pt idx="4">
                  <c:v>37.741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21：窯業・土石製品製造業(N=3)</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345,894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31641.042000000027</c:v>
                </c:pt>
                <c:pt idx="1">
                  <c:v>138988.51499999961</c:v>
                </c:pt>
                <c:pt idx="2">
                  <c:v>96519.5</c:v>
                </c:pt>
                <c:pt idx="3">
                  <c:v>49.9</c:v>
                </c:pt>
                <c:pt idx="4">
                  <c:v>0</c:v>
                </c:pt>
                <c:pt idx="5">
                  <c:v>78695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983,265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37973.047325040025</c:v>
                </c:pt>
                <c:pt idx="1">
                  <c:v>183848.44810139944</c:v>
                </c:pt>
                <c:pt idx="2">
                  <c:v>209686.68336</c:v>
                </c:pt>
                <c:pt idx="3">
                  <c:v>262.27440000000001</c:v>
                </c:pt>
                <c:pt idx="4">
                  <c:v>0</c:v>
                </c:pt>
                <c:pt idx="5">
                  <c:v>551494.56000000006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328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下関市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161.80468588799999</c:v>
                </c:pt>
                <c:pt idx="1">
                  <c:v>36.9970578</c:v>
                </c:pt>
                <c:pt idx="2">
                  <c:v>0.15403946399999999</c:v>
                </c:pt>
                <c:pt idx="3">
                  <c:v>0</c:v>
                </c:pt>
                <c:pt idx="4">
                  <c:v>22.24965692</c:v>
                </c:pt>
                <c:pt idx="5">
                  <c:v>107.15895127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4,001,328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下関市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3617794</c:v>
                </c:pt>
                <c:pt idx="1">
                  <c:v>382800</c:v>
                </c:pt>
                <c:pt idx="2">
                  <c:v>734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1615</c:v>
                </c:pt>
                <c:pt idx="1">
                  <c:v>1615</c:v>
                </c:pt>
                <c:pt idx="2">
                  <c:v>1615</c:v>
                </c:pt>
                <c:pt idx="3">
                  <c:v>1615</c:v>
                </c:pt>
                <c:pt idx="4">
                  <c:v>1915</c:v>
                </c:pt>
                <c:pt idx="5">
                  <c:v>3715</c:v>
                </c:pt>
                <c:pt idx="6">
                  <c:v>78695</c:v>
                </c:pt>
                <c:pt idx="7">
                  <c:v>78695</c:v>
                </c:pt>
                <c:pt idx="8">
                  <c:v>78695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50</c:v>
                </c:pt>
                <c:pt idx="4">
                  <c:v>49.9</c:v>
                </c:pt>
                <c:pt idx="5">
                  <c:v>49.9</c:v>
                </c:pt>
                <c:pt idx="6">
                  <c:v>49.9</c:v>
                </c:pt>
                <c:pt idx="7">
                  <c:v>49.9</c:v>
                </c:pt>
                <c:pt idx="8">
                  <c:v>49.9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95000</c:v>
                </c:pt>
                <c:pt idx="1">
                  <c:v>95000</c:v>
                </c:pt>
                <c:pt idx="2">
                  <c:v>95019.5</c:v>
                </c:pt>
                <c:pt idx="3">
                  <c:v>96520</c:v>
                </c:pt>
                <c:pt idx="4">
                  <c:v>96519.5</c:v>
                </c:pt>
                <c:pt idx="5">
                  <c:v>96519.5</c:v>
                </c:pt>
                <c:pt idx="6">
                  <c:v>96519.5</c:v>
                </c:pt>
                <c:pt idx="7">
                  <c:v>96519.5</c:v>
                </c:pt>
                <c:pt idx="8">
                  <c:v>96519.5</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55934.014999999999</c:v>
                </c:pt>
                <c:pt idx="1">
                  <c:v>71120.815000000002</c:v>
                </c:pt>
                <c:pt idx="2">
                  <c:v>74467.114999999932</c:v>
                </c:pt>
                <c:pt idx="3">
                  <c:v>90637.815000000002</c:v>
                </c:pt>
                <c:pt idx="4">
                  <c:v>105967.11500000011</c:v>
                </c:pt>
                <c:pt idx="5">
                  <c:v>115764.51499999961</c:v>
                </c:pt>
                <c:pt idx="6">
                  <c:v>137212.31499999959</c:v>
                </c:pt>
                <c:pt idx="7">
                  <c:v>137559.61499999958</c:v>
                </c:pt>
                <c:pt idx="8">
                  <c:v>138988.51499999961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18205.687999999998</c:v>
                </c:pt>
                <c:pt idx="1">
                  <c:v>19527.004000000001</c:v>
                </c:pt>
                <c:pt idx="2">
                  <c:v>20825.488000000001</c:v>
                </c:pt>
                <c:pt idx="3">
                  <c:v>22274.104999999974</c:v>
                </c:pt>
                <c:pt idx="4">
                  <c:v>23657.73999999998</c:v>
                </c:pt>
                <c:pt idx="5">
                  <c:v>25168.798999999981</c:v>
                </c:pt>
                <c:pt idx="6">
                  <c:v>26583.025999999969</c:v>
                </c:pt>
                <c:pt idx="7">
                  <c:v>28964.151999999907</c:v>
                </c:pt>
                <c:pt idx="8">
                  <c:v>31641.042000000027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0.15610422039859645</c:v>
                </c:pt>
                <c:pt idx="1">
                  <c:v>0.17538141860826076</c:v>
                </c:pt>
                <c:pt idx="2">
                  <c:v>0.17141058682884852</c:v>
                </c:pt>
                <c:pt idx="3">
                  <c:v>0.1939323489150985</c:v>
                </c:pt>
                <c:pt idx="4">
                  <c:v>0.21728019708044383</c:v>
                </c:pt>
                <c:pt idx="5">
                  <c:v>0.22253794477156816</c:v>
                </c:pt>
                <c:pt idx="6">
                  <c:v>0.49832679944411046</c:v>
                </c:pt>
                <c:pt idx="7">
                  <c:v>0.51558077564222615</c:v>
                </c:pt>
                <c:pt idx="8">
                  <c:v>0.51827035398367205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1832.9184495393331</c:v>
                </c:pt>
                <c:pt idx="2">
                  <c:v>26.701798882288081</c:v>
                </c:pt>
                <c:pt idx="3">
                  <c:v>40.399413405686232</c:v>
                </c:pt>
                <c:pt idx="4">
                  <c:v>576.84897636273786</c:v>
                </c:pt>
                <c:pt idx="5">
                  <c:v>649.88126166905533</c:v>
                </c:pt>
                <c:pt idx="7">
                  <c:v>447.92883784665548</c:v>
                </c:pt>
                <c:pt idx="8">
                  <c:v>21.482846395793299</c:v>
                </c:pt>
                <c:pt idx="9">
                  <c:v>21.50857257250124</c:v>
                </c:pt>
                <c:pt idx="10">
                  <c:v>35.107203927311993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1900.0196618273076</c:v>
                </c:pt>
                <c:pt idx="4" formatCode="#,##0">
                  <c:v>576.84897636273786</c:v>
                </c:pt>
                <c:pt idx="5" formatCode="#,##0">
                  <c:v>649.88126166905533</c:v>
                </c:pt>
                <c:pt idx="6" formatCode="#,##0">
                  <c:v>490.92025681494999</c:v>
                </c:pt>
                <c:pt idx="10" formatCode="#,##0">
                  <c:v>35.107203927311993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4431</c:v>
                </c:pt>
                <c:pt idx="1">
                  <c:v>4715</c:v>
                </c:pt>
                <c:pt idx="2">
                  <c:v>4984</c:v>
                </c:pt>
                <c:pt idx="3">
                  <c:v>5285</c:v>
                </c:pt>
                <c:pt idx="4">
                  <c:v>5578</c:v>
                </c:pt>
                <c:pt idx="5">
                  <c:v>5858</c:v>
                </c:pt>
                <c:pt idx="6">
                  <c:v>6122</c:v>
                </c:pt>
                <c:pt idx="7">
                  <c:v>6557</c:v>
                </c:pt>
                <c:pt idx="8">
                  <c:v>7059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1897204.8191230653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983265.01318643952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5526549.5319999997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4494574.608</c:v>
                </c:pt>
                <c:pt idx="1">
                  <c:v>1027696.05</c:v>
                </c:pt>
                <c:pt idx="2">
                  <c:v>4278.8739999999998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221821.49542643945</c:v>
                </c:pt>
                <c:pt idx="1">
                  <c:v>209686.68336</c:v>
                </c:pt>
                <c:pt idx="2">
                  <c:v>262.27440000000001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排出量比較シート!$DN$21:$DN$50</c:f>
              <c:numCache>
                <c:formatCode>0.0%;;</c:formatCode>
                <c:ptCount val="30"/>
                <c:pt idx="0">
                  <c:v>0.16</c:v>
                </c:pt>
                <c:pt idx="1">
                  <c:v>0.14000000000000001</c:v>
                </c:pt>
                <c:pt idx="2">
                  <c:v>0</c:v>
                </c:pt>
                <c:pt idx="3">
                  <c:v>0.79</c:v>
                </c:pt>
                <c:pt idx="4">
                  <c:v>0.31</c:v>
                </c:pt>
                <c:pt idx="5">
                  <c:v>0.67</c:v>
                </c:pt>
                <c:pt idx="6">
                  <c:v>0.68</c:v>
                </c:pt>
                <c:pt idx="7">
                  <c:v>0.04</c:v>
                </c:pt>
                <c:pt idx="8">
                  <c:v>0.01</c:v>
                </c:pt>
                <c:pt idx="9">
                  <c:v>0.56999999999999995</c:v>
                </c:pt>
                <c:pt idx="10">
                  <c:v>0.31</c:v>
                </c:pt>
                <c:pt idx="11">
                  <c:v>0.96</c:v>
                </c:pt>
                <c:pt idx="12">
                  <c:v>0.53</c:v>
                </c:pt>
                <c:pt idx="13">
                  <c:v>0.85</c:v>
                </c:pt>
                <c:pt idx="14">
                  <c:v>0.81</c:v>
                </c:pt>
                <c:pt idx="15">
                  <c:v>0.38</c:v>
                </c:pt>
                <c:pt idx="16">
                  <c:v>0.86</c:v>
                </c:pt>
                <c:pt idx="17">
                  <c:v>0.93</c:v>
                </c:pt>
                <c:pt idx="18">
                  <c:v>0.54</c:v>
                </c:pt>
                <c:pt idx="19">
                  <c:v>0.73</c:v>
                </c:pt>
                <c:pt idx="20">
                  <c:v>0.75</c:v>
                </c:pt>
                <c:pt idx="21">
                  <c:v>0.45</c:v>
                </c:pt>
                <c:pt idx="22">
                  <c:v>0.46</c:v>
                </c:pt>
                <c:pt idx="23">
                  <c:v>0</c:v>
                </c:pt>
                <c:pt idx="24">
                  <c:v>0.32</c:v>
                </c:pt>
                <c:pt idx="25">
                  <c:v>0.33</c:v>
                </c:pt>
                <c:pt idx="26">
                  <c:v>0.75</c:v>
                </c:pt>
                <c:pt idx="27">
                  <c:v>0.01</c:v>
                </c:pt>
                <c:pt idx="28">
                  <c:v>0.48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0.36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排出量比較シート!$DP$21:$DP$50</c:f>
              <c:numCache>
                <c:formatCode>0.0%;;</c:formatCode>
                <c:ptCount val="30"/>
                <c:pt idx="0">
                  <c:v>0</c:v>
                </c:pt>
                <c:pt idx="1">
                  <c:v>0</c:v>
                </c:pt>
                <c:pt idx="2">
                  <c:v>0</c:v>
                </c:pt>
                <c:pt idx="3">
                  <c:v>0.03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排出量比較シート!$DQ$21:$DQ$50</c:f>
              <c:numCache>
                <c:formatCode>0.0%;;</c:formatCode>
                <c:ptCount val="30"/>
                <c:pt idx="0">
                  <c:v>0.84</c:v>
                </c:pt>
                <c:pt idx="1">
                  <c:v>0.86</c:v>
                </c:pt>
                <c:pt idx="2">
                  <c:v>1</c:v>
                </c:pt>
                <c:pt idx="3">
                  <c:v>0.18</c:v>
                </c:pt>
                <c:pt idx="4">
                  <c:v>0.69</c:v>
                </c:pt>
                <c:pt idx="5">
                  <c:v>0</c:v>
                </c:pt>
                <c:pt idx="6">
                  <c:v>0.32</c:v>
                </c:pt>
                <c:pt idx="7">
                  <c:v>0.96</c:v>
                </c:pt>
                <c:pt idx="8">
                  <c:v>0.96</c:v>
                </c:pt>
                <c:pt idx="9">
                  <c:v>0.43</c:v>
                </c:pt>
                <c:pt idx="10">
                  <c:v>0.69</c:v>
                </c:pt>
                <c:pt idx="11">
                  <c:v>0</c:v>
                </c:pt>
                <c:pt idx="12">
                  <c:v>0.1</c:v>
                </c:pt>
                <c:pt idx="13">
                  <c:v>0.15</c:v>
                </c:pt>
                <c:pt idx="14">
                  <c:v>0.19</c:v>
                </c:pt>
                <c:pt idx="15">
                  <c:v>0.61</c:v>
                </c:pt>
                <c:pt idx="16">
                  <c:v>0.14000000000000001</c:v>
                </c:pt>
                <c:pt idx="17">
                  <c:v>0.01</c:v>
                </c:pt>
                <c:pt idx="18">
                  <c:v>0.46</c:v>
                </c:pt>
                <c:pt idx="19">
                  <c:v>0.11</c:v>
                </c:pt>
                <c:pt idx="20">
                  <c:v>0.25</c:v>
                </c:pt>
                <c:pt idx="21">
                  <c:v>0.55000000000000004</c:v>
                </c:pt>
                <c:pt idx="22">
                  <c:v>0.54</c:v>
                </c:pt>
                <c:pt idx="23">
                  <c:v>1</c:v>
                </c:pt>
                <c:pt idx="24">
                  <c:v>0.67</c:v>
                </c:pt>
                <c:pt idx="25">
                  <c:v>0.67</c:v>
                </c:pt>
                <c:pt idx="26">
                  <c:v>0.25</c:v>
                </c:pt>
                <c:pt idx="27">
                  <c:v>0.99</c:v>
                </c:pt>
                <c:pt idx="28">
                  <c:v>0.48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排出量比較シート!$DR$21:$DR$50</c:f>
              <c:numCache>
                <c:formatCode>0.0%;;</c:formatCode>
                <c:ptCount val="30"/>
                <c:pt idx="0">
                  <c:v>0</c:v>
                </c:pt>
                <c:pt idx="1">
                  <c:v>0</c:v>
                </c:pt>
                <c:pt idx="2">
                  <c:v>0</c:v>
                </c:pt>
                <c:pt idx="3">
                  <c:v>0</c:v>
                </c:pt>
                <c:pt idx="4">
                  <c:v>0</c:v>
                </c:pt>
                <c:pt idx="5">
                  <c:v>0.33</c:v>
                </c:pt>
                <c:pt idx="6">
                  <c:v>0</c:v>
                </c:pt>
                <c:pt idx="7">
                  <c:v>0</c:v>
                </c:pt>
                <c:pt idx="8">
                  <c:v>0.03</c:v>
                </c:pt>
                <c:pt idx="9">
                  <c:v>0</c:v>
                </c:pt>
                <c:pt idx="10">
                  <c:v>0</c:v>
                </c:pt>
                <c:pt idx="11">
                  <c:v>0.04</c:v>
                </c:pt>
                <c:pt idx="12">
                  <c:v>0.01</c:v>
                </c:pt>
                <c:pt idx="13">
                  <c:v>0</c:v>
                </c:pt>
                <c:pt idx="14">
                  <c:v>0</c:v>
                </c:pt>
                <c:pt idx="15">
                  <c:v>0</c:v>
                </c:pt>
                <c:pt idx="16">
                  <c:v>0</c:v>
                </c:pt>
                <c:pt idx="17">
                  <c:v>0.06</c:v>
                </c:pt>
                <c:pt idx="18">
                  <c:v>0</c:v>
                </c:pt>
                <c:pt idx="19">
                  <c:v>0.17</c:v>
                </c:pt>
                <c:pt idx="20">
                  <c:v>0</c:v>
                </c:pt>
                <c:pt idx="21">
                  <c:v>0</c:v>
                </c:pt>
                <c:pt idx="22">
                  <c:v>0</c:v>
                </c:pt>
                <c:pt idx="23">
                  <c:v>0</c:v>
                </c:pt>
                <c:pt idx="24">
                  <c:v>0.01</c:v>
                </c:pt>
                <c:pt idx="25">
                  <c:v>0</c:v>
                </c:pt>
                <c:pt idx="26">
                  <c:v>0</c:v>
                </c:pt>
                <c:pt idx="27">
                  <c:v>0</c:v>
                </c:pt>
                <c:pt idx="28">
                  <c:v>0.05</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排出量比較シート!$DF$21:$DF$50</c:f>
              <c:numCache>
                <c:formatCode>#,##0;;</c:formatCode>
                <c:ptCount val="30"/>
                <c:pt idx="0">
                  <c:v>6</c:v>
                </c:pt>
                <c:pt idx="1">
                  <c:v>4</c:v>
                </c:pt>
                <c:pt idx="2">
                  <c:v>0</c:v>
                </c:pt>
                <c:pt idx="3">
                  <c:v>31</c:v>
                </c:pt>
                <c:pt idx="4">
                  <c:v>8</c:v>
                </c:pt>
                <c:pt idx="5">
                  <c:v>49</c:v>
                </c:pt>
                <c:pt idx="6">
                  <c:v>20</c:v>
                </c:pt>
                <c:pt idx="7">
                  <c:v>4</c:v>
                </c:pt>
                <c:pt idx="8">
                  <c:v>3</c:v>
                </c:pt>
                <c:pt idx="9">
                  <c:v>14</c:v>
                </c:pt>
                <c:pt idx="10">
                  <c:v>5</c:v>
                </c:pt>
                <c:pt idx="11">
                  <c:v>17</c:v>
                </c:pt>
                <c:pt idx="12">
                  <c:v>21</c:v>
                </c:pt>
                <c:pt idx="13">
                  <c:v>25</c:v>
                </c:pt>
                <c:pt idx="14">
                  <c:v>27</c:v>
                </c:pt>
                <c:pt idx="15">
                  <c:v>23</c:v>
                </c:pt>
                <c:pt idx="16">
                  <c:v>12</c:v>
                </c:pt>
                <c:pt idx="17">
                  <c:v>89</c:v>
                </c:pt>
                <c:pt idx="18">
                  <c:v>12</c:v>
                </c:pt>
                <c:pt idx="19">
                  <c:v>24</c:v>
                </c:pt>
                <c:pt idx="20">
                  <c:v>14</c:v>
                </c:pt>
                <c:pt idx="21">
                  <c:v>11</c:v>
                </c:pt>
                <c:pt idx="22">
                  <c:v>5</c:v>
                </c:pt>
                <c:pt idx="23">
                  <c:v>0</c:v>
                </c:pt>
                <c:pt idx="24">
                  <c:v>9</c:v>
                </c:pt>
                <c:pt idx="25">
                  <c:v>6</c:v>
                </c:pt>
                <c:pt idx="26">
                  <c:v>21</c:v>
                </c:pt>
                <c:pt idx="27">
                  <c:v>1</c:v>
                </c:pt>
                <c:pt idx="28">
                  <c:v>6</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排出量比較シート!$DH$21:$DH$50</c:f>
              <c:numCache>
                <c:formatCode>#,##0;;</c:formatCode>
                <c:ptCount val="30"/>
                <c:pt idx="0">
                  <c:v>0</c:v>
                </c:pt>
                <c:pt idx="1">
                  <c:v>0</c:v>
                </c:pt>
                <c:pt idx="2">
                  <c:v>0</c:v>
                </c:pt>
                <c:pt idx="3">
                  <c:v>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排出量比較シート!$DI$21:$DI$50</c:f>
              <c:numCache>
                <c:formatCode>#,##0;;</c:formatCode>
                <c:ptCount val="30"/>
                <c:pt idx="0">
                  <c:v>15</c:v>
                </c:pt>
                <c:pt idx="1">
                  <c:v>13</c:v>
                </c:pt>
                <c:pt idx="2">
                  <c:v>17</c:v>
                </c:pt>
                <c:pt idx="3">
                  <c:v>7</c:v>
                </c:pt>
                <c:pt idx="4">
                  <c:v>11</c:v>
                </c:pt>
                <c:pt idx="5">
                  <c:v>7</c:v>
                </c:pt>
                <c:pt idx="6">
                  <c:v>12</c:v>
                </c:pt>
                <c:pt idx="7">
                  <c:v>16</c:v>
                </c:pt>
                <c:pt idx="8">
                  <c:v>148</c:v>
                </c:pt>
                <c:pt idx="9">
                  <c:v>7</c:v>
                </c:pt>
                <c:pt idx="10">
                  <c:v>20</c:v>
                </c:pt>
                <c:pt idx="11">
                  <c:v>9</c:v>
                </c:pt>
                <c:pt idx="12">
                  <c:v>12</c:v>
                </c:pt>
                <c:pt idx="13">
                  <c:v>9</c:v>
                </c:pt>
                <c:pt idx="14">
                  <c:v>11</c:v>
                </c:pt>
                <c:pt idx="15">
                  <c:v>36</c:v>
                </c:pt>
                <c:pt idx="16">
                  <c:v>5</c:v>
                </c:pt>
                <c:pt idx="17">
                  <c:v>5</c:v>
                </c:pt>
                <c:pt idx="18">
                  <c:v>5</c:v>
                </c:pt>
                <c:pt idx="19">
                  <c:v>11</c:v>
                </c:pt>
                <c:pt idx="20">
                  <c:v>10</c:v>
                </c:pt>
                <c:pt idx="21">
                  <c:v>8</c:v>
                </c:pt>
                <c:pt idx="22">
                  <c:v>9</c:v>
                </c:pt>
                <c:pt idx="23">
                  <c:v>7</c:v>
                </c:pt>
                <c:pt idx="24">
                  <c:v>9</c:v>
                </c:pt>
                <c:pt idx="25">
                  <c:v>11</c:v>
                </c:pt>
                <c:pt idx="26">
                  <c:v>6</c:v>
                </c:pt>
                <c:pt idx="27">
                  <c:v>29</c:v>
                </c:pt>
                <c:pt idx="28">
                  <c:v>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排出量比較シート!$DJ$21:$DJ$50</c:f>
              <c:numCache>
                <c:formatCode>#,##0;;</c:formatCode>
                <c:ptCount val="30"/>
                <c:pt idx="0">
                  <c:v>2</c:v>
                </c:pt>
                <c:pt idx="1">
                  <c:v>0</c:v>
                </c:pt>
                <c:pt idx="2">
                  <c:v>0</c:v>
                </c:pt>
                <c:pt idx="3">
                  <c:v>0</c:v>
                </c:pt>
                <c:pt idx="4">
                  <c:v>0</c:v>
                </c:pt>
                <c:pt idx="5">
                  <c:v>7</c:v>
                </c:pt>
                <c:pt idx="6">
                  <c:v>0</c:v>
                </c:pt>
                <c:pt idx="7">
                  <c:v>0</c:v>
                </c:pt>
                <c:pt idx="8">
                  <c:v>18</c:v>
                </c:pt>
                <c:pt idx="9">
                  <c:v>0</c:v>
                </c:pt>
                <c:pt idx="10">
                  <c:v>0</c:v>
                </c:pt>
                <c:pt idx="11">
                  <c:v>1</c:v>
                </c:pt>
                <c:pt idx="12">
                  <c:v>1</c:v>
                </c:pt>
                <c:pt idx="13">
                  <c:v>0</c:v>
                </c:pt>
                <c:pt idx="14">
                  <c:v>0</c:v>
                </c:pt>
                <c:pt idx="15">
                  <c:v>1</c:v>
                </c:pt>
                <c:pt idx="16">
                  <c:v>0</c:v>
                </c:pt>
                <c:pt idx="17">
                  <c:v>4</c:v>
                </c:pt>
                <c:pt idx="18">
                  <c:v>0</c:v>
                </c:pt>
                <c:pt idx="19">
                  <c:v>1</c:v>
                </c:pt>
                <c:pt idx="20">
                  <c:v>0</c:v>
                </c:pt>
                <c:pt idx="21">
                  <c:v>0</c:v>
                </c:pt>
                <c:pt idx="22">
                  <c:v>0</c:v>
                </c:pt>
                <c:pt idx="23">
                  <c:v>0</c:v>
                </c:pt>
                <c:pt idx="24">
                  <c:v>1</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排出量比較シート!$DL$21:$DL$50</c:f>
              <c:numCache>
                <c:formatCode>#,##0;;</c:formatCode>
                <c:ptCount val="30"/>
                <c:pt idx="0">
                  <c:v>23</c:v>
                </c:pt>
                <c:pt idx="1">
                  <c:v>17</c:v>
                </c:pt>
                <c:pt idx="2">
                  <c:v>17</c:v>
                </c:pt>
                <c:pt idx="3">
                  <c:v>40</c:v>
                </c:pt>
                <c:pt idx="4">
                  <c:v>19</c:v>
                </c:pt>
                <c:pt idx="5">
                  <c:v>63</c:v>
                </c:pt>
                <c:pt idx="6">
                  <c:v>32</c:v>
                </c:pt>
                <c:pt idx="7">
                  <c:v>20</c:v>
                </c:pt>
                <c:pt idx="8">
                  <c:v>169</c:v>
                </c:pt>
                <c:pt idx="9">
                  <c:v>21</c:v>
                </c:pt>
                <c:pt idx="10">
                  <c:v>25</c:v>
                </c:pt>
                <c:pt idx="11">
                  <c:v>27</c:v>
                </c:pt>
                <c:pt idx="12">
                  <c:v>36</c:v>
                </c:pt>
                <c:pt idx="13">
                  <c:v>34</c:v>
                </c:pt>
                <c:pt idx="14">
                  <c:v>38</c:v>
                </c:pt>
                <c:pt idx="15">
                  <c:v>60</c:v>
                </c:pt>
                <c:pt idx="16">
                  <c:v>17</c:v>
                </c:pt>
                <c:pt idx="17">
                  <c:v>98</c:v>
                </c:pt>
                <c:pt idx="18">
                  <c:v>17</c:v>
                </c:pt>
                <c:pt idx="19">
                  <c:v>36</c:v>
                </c:pt>
                <c:pt idx="20">
                  <c:v>24</c:v>
                </c:pt>
                <c:pt idx="21">
                  <c:v>19</c:v>
                </c:pt>
                <c:pt idx="22">
                  <c:v>14</c:v>
                </c:pt>
                <c:pt idx="23">
                  <c:v>7</c:v>
                </c:pt>
                <c:pt idx="24">
                  <c:v>19</c:v>
                </c:pt>
                <c:pt idx="25">
                  <c:v>18</c:v>
                </c:pt>
                <c:pt idx="26">
                  <c:v>27</c:v>
                </c:pt>
                <c:pt idx="27">
                  <c:v>30</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排出量比較シート!$CX$21:$CX$50</c:f>
              <c:numCache>
                <c:formatCode>[=0]#;[&lt;1]0.00;#,##0</c:formatCode>
                <c:ptCount val="30"/>
                <c:pt idx="0">
                  <c:v>32.473999999999997</c:v>
                </c:pt>
                <c:pt idx="1">
                  <c:v>14.32</c:v>
                </c:pt>
                <c:pt idx="2">
                  <c:v>0</c:v>
                </c:pt>
                <c:pt idx="3">
                  <c:v>222.79599999999999</c:v>
                </c:pt>
                <c:pt idx="4">
                  <c:v>38.75</c:v>
                </c:pt>
                <c:pt idx="5">
                  <c:v>8196.6409999999996</c:v>
                </c:pt>
                <c:pt idx="6">
                  <c:v>222.47499999999999</c:v>
                </c:pt>
                <c:pt idx="7">
                  <c:v>16.887</c:v>
                </c:pt>
                <c:pt idx="8">
                  <c:v>12.372</c:v>
                </c:pt>
                <c:pt idx="9">
                  <c:v>97.09</c:v>
                </c:pt>
                <c:pt idx="10">
                  <c:v>79.89</c:v>
                </c:pt>
                <c:pt idx="11">
                  <c:v>13933.994000000001</c:v>
                </c:pt>
                <c:pt idx="12">
                  <c:v>274.428</c:v>
                </c:pt>
                <c:pt idx="13">
                  <c:v>305.76100000000002</c:v>
                </c:pt>
                <c:pt idx="14">
                  <c:v>289.64699999999999</c:v>
                </c:pt>
                <c:pt idx="15">
                  <c:v>302.53300000000002</c:v>
                </c:pt>
                <c:pt idx="16">
                  <c:v>270.274</c:v>
                </c:pt>
                <c:pt idx="17">
                  <c:v>2733.2719999999999</c:v>
                </c:pt>
                <c:pt idx="18">
                  <c:v>135.99199999999999</c:v>
                </c:pt>
                <c:pt idx="19">
                  <c:v>625.15800000000002</c:v>
                </c:pt>
                <c:pt idx="20">
                  <c:v>234.38499999999999</c:v>
                </c:pt>
                <c:pt idx="21">
                  <c:v>48.823</c:v>
                </c:pt>
                <c:pt idx="22">
                  <c:v>62.271000000000001</c:v>
                </c:pt>
                <c:pt idx="23">
                  <c:v>0</c:v>
                </c:pt>
                <c:pt idx="24">
                  <c:v>47.41</c:v>
                </c:pt>
                <c:pt idx="25">
                  <c:v>39.985999999999997</c:v>
                </c:pt>
                <c:pt idx="26">
                  <c:v>253.399</c:v>
                </c:pt>
                <c:pt idx="27">
                  <c:v>4.0709999999999997</c:v>
                </c:pt>
                <c:pt idx="28">
                  <c:v>47.942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185.28800000000001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排出量比較シート!$CZ$21:$CZ$50</c:f>
              <c:numCache>
                <c:formatCode>[=0]#;[&lt;1]0.00;#,##0</c:formatCode>
                <c:ptCount val="30"/>
                <c:pt idx="0">
                  <c:v>0</c:v>
                </c:pt>
                <c:pt idx="1">
                  <c:v>0</c:v>
                </c:pt>
                <c:pt idx="2">
                  <c:v>0</c:v>
                </c:pt>
                <c:pt idx="3">
                  <c:v>8.91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排出量比較シート!$DA$21:$DA$50</c:f>
              <c:numCache>
                <c:formatCode>[=0]#;[&lt;1]0.00;#,##0</c:formatCode>
                <c:ptCount val="30"/>
                <c:pt idx="0">
                  <c:v>169.20400000000001</c:v>
                </c:pt>
                <c:pt idx="1">
                  <c:v>91.531999999999996</c:v>
                </c:pt>
                <c:pt idx="2">
                  <c:v>115.658</c:v>
                </c:pt>
                <c:pt idx="3">
                  <c:v>49.182000000000002</c:v>
                </c:pt>
                <c:pt idx="4">
                  <c:v>88.123000000000005</c:v>
                </c:pt>
                <c:pt idx="5">
                  <c:v>33.546999999999997</c:v>
                </c:pt>
                <c:pt idx="6">
                  <c:v>105.68699999999998</c:v>
                </c:pt>
                <c:pt idx="7">
                  <c:v>423.16200000000003</c:v>
                </c:pt>
                <c:pt idx="8">
                  <c:v>1134.596</c:v>
                </c:pt>
                <c:pt idx="9">
                  <c:v>73.299000000000007</c:v>
                </c:pt>
                <c:pt idx="10">
                  <c:v>179.08700000000002</c:v>
                </c:pt>
                <c:pt idx="11">
                  <c:v>64.91</c:v>
                </c:pt>
                <c:pt idx="12">
                  <c:v>54.430999999999997</c:v>
                </c:pt>
                <c:pt idx="13">
                  <c:v>54.248999999999995</c:v>
                </c:pt>
                <c:pt idx="14">
                  <c:v>66.051999999999992</c:v>
                </c:pt>
                <c:pt idx="15">
                  <c:v>486.24499999999995</c:v>
                </c:pt>
                <c:pt idx="16">
                  <c:v>44.22</c:v>
                </c:pt>
                <c:pt idx="17">
                  <c:v>40.146999999999998</c:v>
                </c:pt>
                <c:pt idx="18">
                  <c:v>114.083</c:v>
                </c:pt>
                <c:pt idx="19">
                  <c:v>93.506999999999991</c:v>
                </c:pt>
                <c:pt idx="20">
                  <c:v>79.913000000000011</c:v>
                </c:pt>
                <c:pt idx="21">
                  <c:v>59.733999999999995</c:v>
                </c:pt>
                <c:pt idx="22">
                  <c:v>74.525999999999996</c:v>
                </c:pt>
                <c:pt idx="23">
                  <c:v>37.442999999999998</c:v>
                </c:pt>
                <c:pt idx="24">
                  <c:v>98.454000000000008</c:v>
                </c:pt>
                <c:pt idx="25">
                  <c:v>80.715999999999994</c:v>
                </c:pt>
                <c:pt idx="26">
                  <c:v>83.537000000000006</c:v>
                </c:pt>
                <c:pt idx="27">
                  <c:v>333.291</c:v>
                </c:pt>
                <c:pt idx="28">
                  <c:v>48.088000000000001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排出量比較シート!$DB$21:$DB$50</c:f>
              <c:numCache>
                <c:formatCode>[=0]#;[&lt;1]0.00;#,##0</c:formatCode>
                <c:ptCount val="30"/>
                <c:pt idx="0">
                  <c:v>0.41499999999999998</c:v>
                </c:pt>
                <c:pt idx="1">
                  <c:v>0</c:v>
                </c:pt>
                <c:pt idx="2">
                  <c:v>0</c:v>
                </c:pt>
                <c:pt idx="3">
                  <c:v>0</c:v>
                </c:pt>
                <c:pt idx="4">
                  <c:v>0</c:v>
                </c:pt>
                <c:pt idx="5">
                  <c:v>4046.1080000000002</c:v>
                </c:pt>
                <c:pt idx="6">
                  <c:v>0</c:v>
                </c:pt>
                <c:pt idx="7">
                  <c:v>0</c:v>
                </c:pt>
                <c:pt idx="8">
                  <c:v>34.119999999999997</c:v>
                </c:pt>
                <c:pt idx="9">
                  <c:v>0</c:v>
                </c:pt>
                <c:pt idx="10">
                  <c:v>0</c:v>
                </c:pt>
                <c:pt idx="11">
                  <c:v>532.59299999999996</c:v>
                </c:pt>
                <c:pt idx="12">
                  <c:v>7.0640000000000001</c:v>
                </c:pt>
                <c:pt idx="13">
                  <c:v>0</c:v>
                </c:pt>
                <c:pt idx="14">
                  <c:v>0</c:v>
                </c:pt>
                <c:pt idx="15">
                  <c:v>2.5070000000000001</c:v>
                </c:pt>
                <c:pt idx="16">
                  <c:v>0</c:v>
                </c:pt>
                <c:pt idx="17">
                  <c:v>179.108</c:v>
                </c:pt>
                <c:pt idx="18">
                  <c:v>0</c:v>
                </c:pt>
                <c:pt idx="19">
                  <c:v>142.065</c:v>
                </c:pt>
                <c:pt idx="20">
                  <c:v>0</c:v>
                </c:pt>
                <c:pt idx="21">
                  <c:v>0</c:v>
                </c:pt>
                <c:pt idx="22">
                  <c:v>0</c:v>
                </c:pt>
                <c:pt idx="23">
                  <c:v>0</c:v>
                </c:pt>
                <c:pt idx="24">
                  <c:v>1.1080000000000001</c:v>
                </c:pt>
                <c:pt idx="25">
                  <c:v>0.44600000000000001</c:v>
                </c:pt>
                <c:pt idx="26">
                  <c:v>0</c:v>
                </c:pt>
                <c:pt idx="27">
                  <c:v>0</c:v>
                </c:pt>
                <c:pt idx="28">
                  <c:v>4.8339999999999996</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排出量比較シート!$DD$21:$DD$50</c:f>
              <c:numCache>
                <c:formatCode>[=0]#;[&lt;1]0.00;#,##0</c:formatCode>
                <c:ptCount val="30"/>
                <c:pt idx="0">
                  <c:v>202.09299999999999</c:v>
                </c:pt>
                <c:pt idx="1">
                  <c:v>105.852</c:v>
                </c:pt>
                <c:pt idx="2">
                  <c:v>115.658</c:v>
                </c:pt>
                <c:pt idx="3">
                  <c:v>280.88799999999998</c:v>
                </c:pt>
                <c:pt idx="4">
                  <c:v>126.873</c:v>
                </c:pt>
                <c:pt idx="5">
                  <c:v>12276.296</c:v>
                </c:pt>
                <c:pt idx="6">
                  <c:v>328.16199999999998</c:v>
                </c:pt>
                <c:pt idx="7">
                  <c:v>440.04900000000004</c:v>
                </c:pt>
                <c:pt idx="8">
                  <c:v>1181.088</c:v>
                </c:pt>
                <c:pt idx="9">
                  <c:v>170.38900000000001</c:v>
                </c:pt>
                <c:pt idx="10">
                  <c:v>258.97700000000003</c:v>
                </c:pt>
                <c:pt idx="11">
                  <c:v>14531.497000000001</c:v>
                </c:pt>
                <c:pt idx="12">
                  <c:v>521.21100000000001</c:v>
                </c:pt>
                <c:pt idx="13">
                  <c:v>360.01</c:v>
                </c:pt>
                <c:pt idx="14">
                  <c:v>355.69899999999996</c:v>
                </c:pt>
                <c:pt idx="15">
                  <c:v>791.28499999999997</c:v>
                </c:pt>
                <c:pt idx="16">
                  <c:v>314.49400000000003</c:v>
                </c:pt>
                <c:pt idx="17">
                  <c:v>2952.527</c:v>
                </c:pt>
                <c:pt idx="18">
                  <c:v>250.07499999999999</c:v>
                </c:pt>
                <c:pt idx="19">
                  <c:v>860.73</c:v>
                </c:pt>
                <c:pt idx="20">
                  <c:v>314.298</c:v>
                </c:pt>
                <c:pt idx="21">
                  <c:v>108.55699999999999</c:v>
                </c:pt>
                <c:pt idx="22">
                  <c:v>136.797</c:v>
                </c:pt>
                <c:pt idx="23">
                  <c:v>37.442999999999998</c:v>
                </c:pt>
                <c:pt idx="24">
                  <c:v>146.97200000000001</c:v>
                </c:pt>
                <c:pt idx="25">
                  <c:v>121.148</c:v>
                </c:pt>
                <c:pt idx="26">
                  <c:v>336.93600000000004</c:v>
                </c:pt>
                <c:pt idx="27">
                  <c:v>337.36200000000002</c:v>
                </c:pt>
                <c:pt idx="28">
                  <c:v>100.864</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排出量比較シート!$CU$21:$CU$50</c:f>
              <c:numCache>
                <c:formatCode>\(0%\);;</c:formatCode>
                <c:ptCount val="30"/>
                <c:pt idx="0">
                  <c:v>0.36650958721336507</c:v>
                </c:pt>
                <c:pt idx="1">
                  <c:v>0.16140689499163197</c:v>
                </c:pt>
                <c:pt idx="2">
                  <c:v>0.26306954398124432</c:v>
                </c:pt>
                <c:pt idx="3">
                  <c:v>0.10961961286796235</c:v>
                </c:pt>
                <c:pt idx="4">
                  <c:v>0.14966291909096913</c:v>
                </c:pt>
                <c:pt idx="5">
                  <c:v>9.3619163240751702E-2</c:v>
                </c:pt>
                <c:pt idx="6">
                  <c:v>0.22629821900442967</c:v>
                </c:pt>
                <c:pt idx="7">
                  <c:v>0.87425833107494222</c:v>
                </c:pt>
                <c:pt idx="8">
                  <c:v>0.32425948372142843</c:v>
                </c:pt>
                <c:pt idx="9">
                  <c:v>0.34350681217703005</c:v>
                </c:pt>
                <c:pt idx="10">
                  <c:v>0.56717128517381921</c:v>
                </c:pt>
                <c:pt idx="11">
                  <c:v>0.31085737557226439</c:v>
                </c:pt>
                <c:pt idx="12">
                  <c:v>0.13453557091483317</c:v>
                </c:pt>
                <c:pt idx="13">
                  <c:v>0.16369233388473314</c:v>
                </c:pt>
                <c:pt idx="14">
                  <c:v>0.12578829442566189</c:v>
                </c:pt>
                <c:pt idx="15">
                  <c:v>0.96491602999521808</c:v>
                </c:pt>
                <c:pt idx="16">
                  <c:v>0.20268946058279724</c:v>
                </c:pt>
                <c:pt idx="17">
                  <c:v>0.12789327425396829</c:v>
                </c:pt>
                <c:pt idx="18">
                  <c:v>0.57280681880517825</c:v>
                </c:pt>
                <c:pt idx="19">
                  <c:v>0.25158414799638096</c:v>
                </c:pt>
                <c:pt idx="20">
                  <c:v>0.15464876534738325</c:v>
                </c:pt>
                <c:pt idx="21">
                  <c:v>0.24697539183755343</c:v>
                </c:pt>
                <c:pt idx="22">
                  <c:v>0.16743295995887256</c:v>
                </c:pt>
                <c:pt idx="23">
                  <c:v>0.1478396261203227</c:v>
                </c:pt>
                <c:pt idx="24">
                  <c:v>0.22414972294364635</c:v>
                </c:pt>
                <c:pt idx="25">
                  <c:v>0.29754359901182958</c:v>
                </c:pt>
                <c:pt idx="26">
                  <c:v>0.20512882978442945</c:v>
                </c:pt>
                <c:pt idx="27">
                  <c:v>0.49606961989829351</c:v>
                </c:pt>
                <c:pt idx="28">
                  <c:v>0.20657163415740235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排出量比較シート!$CM$21:$CM$50</c:f>
              <c:numCache>
                <c:formatCode>\(0%\);;</c:formatCode>
                <c:ptCount val="30"/>
                <c:pt idx="0">
                  <c:v>0.18956287268449762</c:v>
                </c:pt>
                <c:pt idx="1">
                  <c:v>7.3185571990715917E-2</c:v>
                </c:pt>
                <c:pt idx="2">
                  <c:v>0</c:v>
                </c:pt>
                <c:pt idx="3">
                  <c:v>0.22154591428552972</c:v>
                </c:pt>
                <c:pt idx="4">
                  <c:v>0.13247946970903554</c:v>
                </c:pt>
                <c:pt idx="5">
                  <c:v>0.63841340516828871</c:v>
                </c:pt>
                <c:pt idx="6">
                  <c:v>0.56917536599070939</c:v>
                </c:pt>
                <c:pt idx="7">
                  <c:v>5.0833290908421438E-2</c:v>
                </c:pt>
                <c:pt idx="8">
                  <c:v>6.7996293173833322E-2</c:v>
                </c:pt>
                <c:pt idx="9">
                  <c:v>0.23302692409816733</c:v>
                </c:pt>
                <c:pt idx="10">
                  <c:v>0.20524095427196981</c:v>
                </c:pt>
                <c:pt idx="11">
                  <c:v>1</c:v>
                </c:pt>
                <c:pt idx="12">
                  <c:v>0.60795943347051618</c:v>
                </c:pt>
                <c:pt idx="13">
                  <c:v>0.21688247214634543</c:v>
                </c:pt>
                <c:pt idx="14">
                  <c:v>0.5627591169851337</c:v>
                </c:pt>
                <c:pt idx="15">
                  <c:v>0.39512255664168805</c:v>
                </c:pt>
                <c:pt idx="16">
                  <c:v>0.93920064528255898</c:v>
                </c:pt>
                <c:pt idx="17">
                  <c:v>1</c:v>
                </c:pt>
                <c:pt idx="18">
                  <c:v>0.33064786262194606</c:v>
                </c:pt>
                <c:pt idx="19">
                  <c:v>0.29841911129702375</c:v>
                </c:pt>
                <c:pt idx="20">
                  <c:v>0.52177773608541034</c:v>
                </c:pt>
                <c:pt idx="21">
                  <c:v>0.12238154576763867</c:v>
                </c:pt>
                <c:pt idx="22">
                  <c:v>0.14147804839835271</c:v>
                </c:pt>
                <c:pt idx="23">
                  <c:v>0</c:v>
                </c:pt>
                <c:pt idx="24">
                  <c:v>0.24424511629728962</c:v>
                </c:pt>
                <c:pt idx="25">
                  <c:v>0.22159305649749766</c:v>
                </c:pt>
                <c:pt idx="26">
                  <c:v>0.97848698342058971</c:v>
                </c:pt>
                <c:pt idx="27">
                  <c:v>6.1570661118559307E-2</c:v>
                </c:pt>
                <c:pt idx="28">
                  <c:v>0.38772998737352238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排出量比較シート!$BV$21:$BV$50</c:f>
              <c:numCache>
                <c:formatCode>0%</c:formatCode>
                <c:ptCount val="30"/>
                <c:pt idx="0">
                  <c:v>0.1447093587710066</c:v>
                </c:pt>
                <c:pt idx="1">
                  <c:v>0.11244914495404601</c:v>
                </c:pt>
                <c:pt idx="2">
                  <c:v>3.7685578943719496E-2</c:v>
                </c:pt>
                <c:pt idx="3">
                  <c:v>0.44043783982542861</c:v>
                </c:pt>
                <c:pt idx="4">
                  <c:v>0.16022357994742048</c:v>
                </c:pt>
                <c:pt idx="5">
                  <c:v>0.9132986211590185</c:v>
                </c:pt>
                <c:pt idx="6">
                  <c:v>0.21713485652008543</c:v>
                </c:pt>
                <c:pt idx="7">
                  <c:v>0.16095278987369444</c:v>
                </c:pt>
                <c:pt idx="8">
                  <c:v>4.2287109379090949E-2</c:v>
                </c:pt>
                <c:pt idx="9">
                  <c:v>0.3525008265446764</c:v>
                </c:pt>
                <c:pt idx="10">
                  <c:v>0.32561130245111802</c:v>
                </c:pt>
                <c:pt idx="11">
                  <c:v>0.68622068445271589</c:v>
                </c:pt>
                <c:pt idx="12">
                  <c:v>0.3786048170886453</c:v>
                </c:pt>
                <c:pt idx="13">
                  <c:v>0.59577994042246418</c:v>
                </c:pt>
                <c:pt idx="14">
                  <c:v>0.2533195046714482</c:v>
                </c:pt>
                <c:pt idx="15">
                  <c:v>0.37376495598496734</c:v>
                </c:pt>
                <c:pt idx="16">
                  <c:v>0.27107235496329812</c:v>
                </c:pt>
                <c:pt idx="17">
                  <c:v>0.40640119120242285</c:v>
                </c:pt>
                <c:pt idx="18">
                  <c:v>0.36733124237319142</c:v>
                </c:pt>
                <c:pt idx="19">
                  <c:v>0.62333493825796371</c:v>
                </c:pt>
                <c:pt idx="20">
                  <c:v>0.24560392569365638</c:v>
                </c:pt>
                <c:pt idx="21">
                  <c:v>0.3452175671360459</c:v>
                </c:pt>
                <c:pt idx="22">
                  <c:v>0.20945860719040474</c:v>
                </c:pt>
                <c:pt idx="23">
                  <c:v>5.1532447607898997E-2</c:v>
                </c:pt>
                <c:pt idx="24">
                  <c:v>0.13144506940520745</c:v>
                </c:pt>
                <c:pt idx="25">
                  <c:v>0.1639423138790726</c:v>
                </c:pt>
                <c:pt idx="26">
                  <c:v>0.16782633137604919</c:v>
                </c:pt>
                <c:pt idx="27">
                  <c:v>5.7827425083805117E-2</c:v>
                </c:pt>
                <c:pt idx="28">
                  <c:v>0.13593414496268086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排出量比較シート!$BZ$21:$BZ$50</c:f>
              <c:numCache>
                <c:formatCode>0%</c:formatCode>
                <c:ptCount val="30"/>
                <c:pt idx="0">
                  <c:v>0.38997736487189616</c:v>
                </c:pt>
                <c:pt idx="1">
                  <c:v>0.32590384169779613</c:v>
                </c:pt>
                <c:pt idx="2">
                  <c:v>0.43630703272070781</c:v>
                </c:pt>
                <c:pt idx="3">
                  <c:v>0.18894221864018917</c:v>
                </c:pt>
                <c:pt idx="4">
                  <c:v>0.3225361274541288</c:v>
                </c:pt>
                <c:pt idx="5">
                  <c:v>2.5489881650501742E-2</c:v>
                </c:pt>
                <c:pt idx="6">
                  <c:v>0.25943876028020563</c:v>
                </c:pt>
                <c:pt idx="7">
                  <c:v>0.23450986334717761</c:v>
                </c:pt>
                <c:pt idx="8">
                  <c:v>0.81320845751112436</c:v>
                </c:pt>
                <c:pt idx="9">
                  <c:v>0.18053210116288923</c:v>
                </c:pt>
                <c:pt idx="10">
                  <c:v>0.26413192817181086</c:v>
                </c:pt>
                <c:pt idx="11">
                  <c:v>8.5001090542917671E-2</c:v>
                </c:pt>
                <c:pt idx="12">
                  <c:v>0.20257241463005754</c:v>
                </c:pt>
                <c:pt idx="13">
                  <c:v>0.14005274900435402</c:v>
                </c:pt>
                <c:pt idx="14">
                  <c:v>0.25844484776507187</c:v>
                </c:pt>
                <c:pt idx="15">
                  <c:v>0.24599329866038955</c:v>
                </c:pt>
                <c:pt idx="16">
                  <c:v>0.20550713902112586</c:v>
                </c:pt>
                <c:pt idx="17">
                  <c:v>0.17573128653051936</c:v>
                </c:pt>
                <c:pt idx="18">
                  <c:v>0.17787830415545422</c:v>
                </c:pt>
                <c:pt idx="19">
                  <c:v>0.11059084081594686</c:v>
                </c:pt>
                <c:pt idx="20">
                  <c:v>0.28252833582779441</c:v>
                </c:pt>
                <c:pt idx="21">
                  <c:v>0.20929182966954601</c:v>
                </c:pt>
                <c:pt idx="22">
                  <c:v>0.21182064632252606</c:v>
                </c:pt>
                <c:pt idx="23">
                  <c:v>0.34923764728861895</c:v>
                </c:pt>
                <c:pt idx="24">
                  <c:v>0.29743727421029642</c:v>
                </c:pt>
                <c:pt idx="25">
                  <c:v>0.24646103417065396</c:v>
                </c:pt>
                <c:pt idx="26">
                  <c:v>0.26391400020698996</c:v>
                </c:pt>
                <c:pt idx="27">
                  <c:v>0.58760776281138538</c:v>
                </c:pt>
                <c:pt idx="28">
                  <c:v>0.25592212492059951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排出量比較シート!$CA$21:$CA$50</c:f>
              <c:numCache>
                <c:formatCode>0%</c:formatCode>
                <c:ptCount val="30"/>
                <c:pt idx="0">
                  <c:v>0.30656565218982079</c:v>
                </c:pt>
                <c:pt idx="1">
                  <c:v>0.31436773793406936</c:v>
                </c:pt>
                <c:pt idx="2">
                  <c:v>0.35991998866551844</c:v>
                </c:pt>
                <c:pt idx="3">
                  <c:v>0.15782117404912657</c:v>
                </c:pt>
                <c:pt idx="4">
                  <c:v>0.22756089448164368</c:v>
                </c:pt>
                <c:pt idx="5">
                  <c:v>2.2046490045266737E-2</c:v>
                </c:pt>
                <c:pt idx="6">
                  <c:v>0.26231962279077015</c:v>
                </c:pt>
                <c:pt idx="7">
                  <c:v>0.30607427047364816</c:v>
                </c:pt>
                <c:pt idx="8">
                  <c:v>7.8402270032395305E-2</c:v>
                </c:pt>
                <c:pt idx="9">
                  <c:v>0.20883402204108967</c:v>
                </c:pt>
                <c:pt idx="10">
                  <c:v>0.24736728602964758</c:v>
                </c:pt>
                <c:pt idx="11">
                  <c:v>8.5768028189651541E-2</c:v>
                </c:pt>
                <c:pt idx="12">
                  <c:v>0.18909237149680747</c:v>
                </c:pt>
                <c:pt idx="13">
                  <c:v>0.12445085344484844</c:v>
                </c:pt>
                <c:pt idx="14">
                  <c:v>0.24707849964223791</c:v>
                </c:pt>
                <c:pt idx="15">
                  <c:v>0.17362852718809074</c:v>
                </c:pt>
                <c:pt idx="16">
                  <c:v>0.28532806413312467</c:v>
                </c:pt>
                <c:pt idx="17">
                  <c:v>0.16517126724402423</c:v>
                </c:pt>
                <c:pt idx="18">
                  <c:v>0.24404432524330108</c:v>
                </c:pt>
                <c:pt idx="19">
                  <c:v>0.13735512034848316</c:v>
                </c:pt>
                <c:pt idx="20">
                  <c:v>0.22534128915648899</c:v>
                </c:pt>
                <c:pt idx="21">
                  <c:v>0.25142215719602895</c:v>
                </c:pt>
                <c:pt idx="22">
                  <c:v>0.29381076542475176</c:v>
                </c:pt>
                <c:pt idx="23">
                  <c:v>0.38814694883762341</c:v>
                </c:pt>
                <c:pt idx="24">
                  <c:v>0.29562333409198677</c:v>
                </c:pt>
                <c:pt idx="25">
                  <c:v>0.21110834581414703</c:v>
                </c:pt>
                <c:pt idx="26">
                  <c:v>0.26602675524801839</c:v>
                </c:pt>
                <c:pt idx="27">
                  <c:v>0.24904738653940828</c:v>
                </c:pt>
                <c:pt idx="28">
                  <c:v>0.30041814148981316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排出量比較シート!$CB$21:$CB$50</c:f>
              <c:numCache>
                <c:formatCode>0%</c:formatCode>
                <c:ptCount val="30"/>
                <c:pt idx="0">
                  <c:v>0.12441224853674863</c:v>
                </c:pt>
                <c:pt idx="1">
                  <c:v>0.22764750486235433</c:v>
                </c:pt>
                <c:pt idx="2">
                  <c:v>0.12505111653568143</c:v>
                </c:pt>
                <c:pt idx="3">
                  <c:v>0.19990663121519234</c:v>
                </c:pt>
                <c:pt idx="4">
                  <c:v>0.26221289846500323</c:v>
                </c:pt>
                <c:pt idx="5">
                  <c:v>3.5725947797473026E-2</c:v>
                </c:pt>
                <c:pt idx="6">
                  <c:v>0.24486894038173418</c:v>
                </c:pt>
                <c:pt idx="7">
                  <c:v>0.28257662400037709</c:v>
                </c:pt>
                <c:pt idx="8">
                  <c:v>5.2721265083719521E-2</c:v>
                </c:pt>
                <c:pt idx="9">
                  <c:v>0.22836889990952677</c:v>
                </c:pt>
                <c:pt idx="10">
                  <c:v>0.15125941280374886</c:v>
                </c:pt>
                <c:pt idx="11">
                  <c:v>0.13287487091663472</c:v>
                </c:pt>
                <c:pt idx="12">
                  <c:v>0.22160621945937831</c:v>
                </c:pt>
                <c:pt idx="13">
                  <c:v>0.1277428890914977</c:v>
                </c:pt>
                <c:pt idx="14">
                  <c:v>0.22708979072440386</c:v>
                </c:pt>
                <c:pt idx="15">
                  <c:v>0.18927374609347694</c:v>
                </c:pt>
                <c:pt idx="16">
                  <c:v>0.21266671316696259</c:v>
                </c:pt>
                <c:pt idx="17">
                  <c:v>0.2400702481417348</c:v>
                </c:pt>
                <c:pt idx="18">
                  <c:v>0.17974430966449645</c:v>
                </c:pt>
                <c:pt idx="19">
                  <c:v>0.11564056070626835</c:v>
                </c:pt>
                <c:pt idx="20">
                  <c:v>0.2385319734008563</c:v>
                </c:pt>
                <c:pt idx="21">
                  <c:v>0.17589941915535293</c:v>
                </c:pt>
                <c:pt idx="22">
                  <c:v>0.26836925697180086</c:v>
                </c:pt>
                <c:pt idx="23">
                  <c:v>0.19117317499899339</c:v>
                </c:pt>
                <c:pt idx="24">
                  <c:v>0.25813024117618394</c:v>
                </c:pt>
                <c:pt idx="25">
                  <c:v>0.3514548220369349</c:v>
                </c:pt>
                <c:pt idx="26">
                  <c:v>0.27962677182207085</c:v>
                </c:pt>
                <c:pt idx="27">
                  <c:v>7.466229347887389E-2</c:v>
                </c:pt>
                <c:pt idx="28">
                  <c:v>0.27505890490440216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排出量比較シート!$CH$21:$CH$50</c:f>
              <c:numCache>
                <c:formatCode>0%</c:formatCode>
                <c:ptCount val="30"/>
                <c:pt idx="0">
                  <c:v>3.4335375630527749E-2</c:v>
                </c:pt>
                <c:pt idx="1">
                  <c:v>1.9631770551734123E-2</c:v>
                </c:pt>
                <c:pt idx="2">
                  <c:v>4.1036283134372895E-2</c:v>
                </c:pt>
                <c:pt idx="3">
                  <c:v>1.2892136270063536E-2</c:v>
                </c:pt>
                <c:pt idx="4">
                  <c:v>2.7466499651803745E-2</c:v>
                </c:pt>
                <c:pt idx="5">
                  <c:v>3.4390593477401066E-3</c:v>
                </c:pt>
                <c:pt idx="6">
                  <c:v>1.6237820027204641E-2</c:v>
                </c:pt>
                <c:pt idx="7">
                  <c:v>1.5886452305102643E-2</c:v>
                </c:pt>
                <c:pt idx="8">
                  <c:v>1.3380897993669792E-2</c:v>
                </c:pt>
                <c:pt idx="9">
                  <c:v>2.9764150341818056E-2</c:v>
                </c:pt>
                <c:pt idx="10">
                  <c:v>1.1630070543674754E-2</c:v>
                </c:pt>
                <c:pt idx="11">
                  <c:v>1.0135325898080168E-2</c:v>
                </c:pt>
                <c:pt idx="12">
                  <c:v>8.1241773251114948E-3</c:v>
                </c:pt>
                <c:pt idx="13">
                  <c:v>1.1973568036835457E-2</c:v>
                </c:pt>
                <c:pt idx="14">
                  <c:v>1.4067357196838132E-2</c:v>
                </c:pt>
                <c:pt idx="15">
                  <c:v>1.733947207307528E-2</c:v>
                </c:pt>
                <c:pt idx="16">
                  <c:v>2.5425728715488757E-2</c:v>
                </c:pt>
                <c:pt idx="17">
                  <c:v>1.2626006881298767E-2</c:v>
                </c:pt>
                <c:pt idx="18">
                  <c:v>3.100181856355691E-2</c:v>
                </c:pt>
                <c:pt idx="19">
                  <c:v>1.3078539871337849E-2</c:v>
                </c:pt>
                <c:pt idx="20">
                  <c:v>7.9944759212039439E-3</c:v>
                </c:pt>
                <c:pt idx="21">
                  <c:v>1.8169026843026202E-2</c:v>
                </c:pt>
                <c:pt idx="22">
                  <c:v>1.6540724090516389E-2</c:v>
                </c:pt>
                <c:pt idx="23">
                  <c:v>1.9909781266865337E-2</c:v>
                </c:pt>
                <c:pt idx="24">
                  <c:v>1.7364081116325352E-2</c:v>
                </c:pt>
                <c:pt idx="25">
                  <c:v>2.7033484099191509E-2</c:v>
                </c:pt>
                <c:pt idx="26">
                  <c:v>2.2606141346871771E-2</c:v>
                </c:pt>
                <c:pt idx="27">
                  <c:v>3.0855132086527248E-2</c:v>
                </c:pt>
                <c:pt idx="28">
                  <c:v>3.2666683722504253E-2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排出量比較シート!$BW$21:$BW$50</c15:sqref>
                        </c15:formulaRef>
                      </c:ext>
                    </c:extLst>
                    <c:numCache>
                      <c:formatCode>0%</c:formatCode>
                      <c:ptCount val="30"/>
                      <c:pt idx="0">
                        <c:v>0.12204160536024498</c:v>
                      </c:pt>
                      <c:pt idx="1">
                        <c:v>7.0374901779619414E-2</c:v>
                      </c:pt>
                      <c:pt idx="2">
                        <c:v>2.3895292457248401E-2</c:v>
                      </c:pt>
                      <c:pt idx="3">
                        <c:v>0.41233932607969037</c:v>
                      </c:pt>
                      <c:pt idx="4">
                        <c:v>0.13667901949193695</c:v>
                      </c:pt>
                      <c:pt idx="5">
                        <c:v>0.90919025586351987</c:v>
                      </c:pt>
                      <c:pt idx="6">
                        <c:v>0.19179922911424682</c:v>
                      </c:pt>
                      <c:pt idx="7">
                        <c:v>0.13592193525165813</c:v>
                      </c:pt>
                      <c:pt idx="8">
                        <c:v>1.0671558144901928E-2</c:v>
                      </c:pt>
                      <c:pt idx="9">
                        <c:v>0.34121924430383321</c:v>
                      </c:pt>
                      <c:pt idx="10">
                        <c:v>0.30221384895671766</c:v>
                      </c:pt>
                      <c:pt idx="11">
                        <c:v>0.67442845892705616</c:v>
                      </c:pt>
                      <c:pt idx="12">
                        <c:v>0.34142010169282044</c:v>
                      </c:pt>
                      <c:pt idx="13">
                        <c:v>0.57612842402258102</c:v>
                      </c:pt>
                      <c:pt idx="14">
                        <c:v>0.22380573411296978</c:v>
                      </c:pt>
                      <c:pt idx="15">
                        <c:v>0.35419022898374725</c:v>
                      </c:pt>
                      <c:pt idx="16">
                        <c:v>0.25906093357539223</c:v>
                      </c:pt>
                      <c:pt idx="17">
                        <c:v>0.3889001918834869</c:v>
                      </c:pt>
                      <c:pt idx="18">
                        <c:v>0.35711355884106261</c:v>
                      </c:pt>
                      <c:pt idx="19">
                        <c:v>0.60442959555925646</c:v>
                      </c:pt>
                      <c:pt idx="20">
                        <c:v>0.21975159334506089</c:v>
                      </c:pt>
                      <c:pt idx="21">
                        <c:v>0.33044552111043307</c:v>
                      </c:pt>
                      <c:pt idx="22">
                        <c:v>0.18676361012286224</c:v>
                      </c:pt>
                      <c:pt idx="23">
                        <c:v>3.3621934573923873E-2</c:v>
                      </c:pt>
                      <c:pt idx="24">
                        <c:v>0.10478230153245452</c:v>
                      </c:pt>
                      <c:pt idx="25">
                        <c:v>8.16213369075139E-2</c:v>
                      </c:pt>
                      <c:pt idx="26">
                        <c:v>0.13889459810542185</c:v>
                      </c:pt>
                      <c:pt idx="27">
                        <c:v>3.845111275534574E-2</c:v>
                      </c:pt>
                      <c:pt idx="28">
                        <c:v>0.12251328850740148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1.7847487971539434E-2</c:v>
                      </c:pt>
                      <c:pt idx="1">
                        <c:v>1.981445830409987E-2</c:v>
                      </c:pt>
                      <c:pt idx="2">
                        <c:v>1.0324889436496558E-2</c:v>
                      </c:pt>
                      <c:pt idx="3">
                        <c:v>7.7480997123315926E-3</c:v>
                      </c:pt>
                      <c:pt idx="4">
                        <c:v>1.3134609967342918E-2</c:v>
                      </c:pt>
                      <c:pt idx="5">
                        <c:v>1.976894522879938E-3</c:v>
                      </c:pt>
                      <c:pt idx="6">
                        <c:v>1.3583735337074122E-2</c:v>
                      </c:pt>
                      <c:pt idx="7">
                        <c:v>1.6977231822212353E-2</c:v>
                      </c:pt>
                      <c:pt idx="8">
                        <c:v>2.5776297073500241E-2</c:v>
                      </c:pt>
                      <c:pt idx="9">
                        <c:v>6.3598047026844923E-3</c:v>
                      </c:pt>
                      <c:pt idx="10">
                        <c:v>1.1570818292233474E-2</c:v>
                      </c:pt>
                      <c:pt idx="11">
                        <c:v>4.5275291849586844E-3</c:v>
                      </c:pt>
                      <c:pt idx="12">
                        <c:v>1.8655084460302923E-2</c:v>
                      </c:pt>
                      <c:pt idx="13">
                        <c:v>6.1209432375114101E-3</c:v>
                      </c:pt>
                      <c:pt idx="14">
                        <c:v>1.1991842440024396E-2</c:v>
                      </c:pt>
                      <c:pt idx="15">
                        <c:v>6.91895223735969E-3</c:v>
                      </c:pt>
                      <c:pt idx="16">
                        <c:v>1.0992991366181678E-2</c:v>
                      </c:pt>
                      <c:pt idx="17">
                        <c:v>9.2599512015012347E-3</c:v>
                      </c:pt>
                      <c:pt idx="18">
                        <c:v>7.5016204682731222E-3</c:v>
                      </c:pt>
                      <c:pt idx="19">
                        <c:v>6.9160900781910966E-3</c:v>
                      </c:pt>
                      <c:pt idx="20">
                        <c:v>1.037230640348992E-2</c:v>
                      </c:pt>
                      <c:pt idx="21">
                        <c:v>1.338178564968729E-2</c:v>
                      </c:pt>
                      <c:pt idx="22">
                        <c:v>1.113162421395042E-2</c:v>
                      </c:pt>
                      <c:pt idx="23">
                        <c:v>1.1803530856890241E-2</c:v>
                      </c:pt>
                      <c:pt idx="24">
                        <c:v>1.4347334479904158E-2</c:v>
                      </c:pt>
                      <c:pt idx="25">
                        <c:v>1.4393538226194798E-2</c:v>
                      </c:pt>
                      <c:pt idx="26">
                        <c:v>1.1819571371179539E-2</c:v>
                      </c:pt>
                      <c:pt idx="27">
                        <c:v>1.6992683743891821E-2</c:v>
                      </c:pt>
                      <c:pt idx="28">
                        <c:v>9.1894606374401805E-3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4.8202654392221905E-3</c:v>
                      </c:pt>
                      <c:pt idx="1">
                        <c:v>2.2259784870326722E-2</c:v>
                      </c:pt>
                      <c:pt idx="2">
                        <c:v>3.4653970499745452E-3</c:v>
                      </c:pt>
                      <c:pt idx="3">
                        <c:v>2.0350414033406698E-2</c:v>
                      </c:pt>
                      <c:pt idx="4">
                        <c:v>1.0409950488140597E-2</c:v>
                      </c:pt>
                      <c:pt idx="5">
                        <c:v>2.1314707726186816E-3</c:v>
                      </c:pt>
                      <c:pt idx="6">
                        <c:v>1.1751892068764485E-2</c:v>
                      </c:pt>
                      <c:pt idx="7">
                        <c:v>8.0536227998239309E-3</c:v>
                      </c:pt>
                      <c:pt idx="8">
                        <c:v>5.8392541606887742E-3</c:v>
                      </c:pt>
                      <c:pt idx="9">
                        <c:v>4.9217775381586778E-3</c:v>
                      </c:pt>
                      <c:pt idx="10">
                        <c:v>1.1826635202166922E-2</c:v>
                      </c:pt>
                      <c:pt idx="11">
                        <c:v>7.2646963407009789E-3</c:v>
                      </c:pt>
                      <c:pt idx="12">
                        <c:v>1.8529630935521933E-2</c:v>
                      </c:pt>
                      <c:pt idx="13">
                        <c:v>1.353057316237171E-2</c:v>
                      </c:pt>
                      <c:pt idx="14">
                        <c:v>1.7521928118454034E-2</c:v>
                      </c:pt>
                      <c:pt idx="15">
                        <c:v>1.2655774763860355E-2</c:v>
                      </c:pt>
                      <c:pt idx="16">
                        <c:v>1.0184300217242642E-3</c:v>
                      </c:pt>
                      <c:pt idx="17">
                        <c:v>8.2410481174346479E-3</c:v>
                      </c:pt>
                      <c:pt idx="18">
                        <c:v>2.7160630638556572E-3</c:v>
                      </c:pt>
                      <c:pt idx="19">
                        <c:v>1.1989252620516167E-2</c:v>
                      </c:pt>
                      <c:pt idx="20">
                        <c:v>1.5480025945105532E-2</c:v>
                      </c:pt>
                      <c:pt idx="21">
                        <c:v>1.390260375925589E-3</c:v>
                      </c:pt>
                      <c:pt idx="22">
                        <c:v>1.1563372853592076E-2</c:v>
                      </c:pt>
                      <c:pt idx="23">
                        <c:v>6.1069821770848836E-3</c:v>
                      </c:pt>
                      <c:pt idx="24">
                        <c:v>1.2315433392848773E-2</c:v>
                      </c:pt>
                      <c:pt idx="25">
                        <c:v>6.7927438745363902E-2</c:v>
                      </c:pt>
                      <c:pt idx="26">
                        <c:v>1.7112161899447791E-2</c:v>
                      </c:pt>
                      <c:pt idx="27">
                        <c:v>2.3836285845675502E-3</c:v>
                      </c:pt>
                      <c:pt idx="28">
                        <c:v>4.2313958178391902E-3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0.11081329015741112</c:v>
                      </c:pt>
                      <c:pt idx="1">
                        <c:v>0.21807530686757828</c:v>
                      </c:pt>
                      <c:pt idx="2">
                        <c:v>0.10892685553546343</c:v>
                      </c:pt>
                      <c:pt idx="3">
                        <c:v>0.19185789676753162</c:v>
                      </c:pt>
                      <c:pt idx="4">
                        <c:v>0.25354049480358809</c:v>
                      </c:pt>
                      <c:pt idx="5">
                        <c:v>3.1468874193003135E-2</c:v>
                      </c:pt>
                      <c:pt idx="6">
                        <c:v>0.23600294936753285</c:v>
                      </c:pt>
                      <c:pt idx="7">
                        <c:v>0.18216267835474803</c:v>
                      </c:pt>
                      <c:pt idx="8">
                        <c:v>3.6883674389325272E-2</c:v>
                      </c:pt>
                      <c:pt idx="9">
                        <c:v>0.2153430130273945</c:v>
                      </c:pt>
                      <c:pt idx="10">
                        <c:v>0.13854829393534132</c:v>
                      </c:pt>
                      <c:pt idx="11">
                        <c:v>0.12166391933046229</c:v>
                      </c:pt>
                      <c:pt idx="12">
                        <c:v>0.21363353312528829</c:v>
                      </c:pt>
                      <c:pt idx="13">
                        <c:v>0.12142658380979743</c:v>
                      </c:pt>
                      <c:pt idx="14">
                        <c:v>0.21802695996965502</c:v>
                      </c:pt>
                      <c:pt idx="15">
                        <c:v>0.18224684626938434</c:v>
                      </c:pt>
                      <c:pt idx="16">
                        <c:v>0.19887159606530466</c:v>
                      </c:pt>
                      <c:pt idx="17">
                        <c:v>0.22650094066435444</c:v>
                      </c:pt>
                      <c:pt idx="18">
                        <c:v>0.16692392865687514</c:v>
                      </c:pt>
                      <c:pt idx="19">
                        <c:v>0.10521524364571856</c:v>
                      </c:pt>
                      <c:pt idx="20">
                        <c:v>0.20516206442997462</c:v>
                      </c:pt>
                      <c:pt idx="21">
                        <c:v>0.16362516859821649</c:v>
                      </c:pt>
                      <c:pt idx="22">
                        <c:v>0.15058843128786431</c:v>
                      </c:pt>
                      <c:pt idx="23">
                        <c:v>0.17201633536982952</c:v>
                      </c:pt>
                      <c:pt idx="24">
                        <c:v>0.24855076131883816</c:v>
                      </c:pt>
                      <c:pt idx="25">
                        <c:v>0.30172767410314327</c:v>
                      </c:pt>
                      <c:pt idx="26">
                        <c:v>0.27066039636769479</c:v>
                      </c:pt>
                      <c:pt idx="27">
                        <c:v>6.3104644763908521E-2</c:v>
                      </c:pt>
                      <c:pt idx="28">
                        <c:v>0.26011166116251433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5.1622836398768177E-2</c:v>
                      </c:pt>
                      <c:pt idx="1">
                        <c:v>0.13054523694367343</c:v>
                      </c:pt>
                      <c:pt idx="2">
                        <c:v>7.4508116813678346E-2</c:v>
                      </c:pt>
                      <c:pt idx="3">
                        <c:v>0.10658429690076586</c:v>
                      </c:pt>
                      <c:pt idx="4">
                        <c:v>0.14553309996355487</c:v>
                      </c:pt>
                      <c:pt idx="5">
                        <c:v>1.6220385696845079E-2</c:v>
                      </c:pt>
                      <c:pt idx="6">
                        <c:v>0.13734228223189898</c:v>
                      </c:pt>
                      <c:pt idx="7">
                        <c:v>0.10094307541708139</c:v>
                      </c:pt>
                      <c:pt idx="8">
                        <c:v>2.3357740089697578E-2</c:v>
                      </c:pt>
                      <c:pt idx="9">
                        <c:v>0.10842154224013956</c:v>
                      </c:pt>
                      <c:pt idx="10">
                        <c:v>8.0543561461815488E-2</c:v>
                      </c:pt>
                      <c:pt idx="11">
                        <c:v>7.6901166503434315E-2</c:v>
                      </c:pt>
                      <c:pt idx="12">
                        <c:v>0.11717822030790065</c:v>
                      </c:pt>
                      <c:pt idx="13">
                        <c:v>7.0006400730069501E-2</c:v>
                      </c:pt>
                      <c:pt idx="14">
                        <c:v>0.12088152232725242</c:v>
                      </c:pt>
                      <c:pt idx="15">
                        <c:v>0.1069358994271324</c:v>
                      </c:pt>
                      <c:pt idx="16">
                        <c:v>0.11251796014811997</c:v>
                      </c:pt>
                      <c:pt idx="17">
                        <c:v>0.12713108892190836</c:v>
                      </c:pt>
                      <c:pt idx="18">
                        <c:v>0.11014799524131402</c:v>
                      </c:pt>
                      <c:pt idx="19">
                        <c:v>5.9834375906419913E-2</c:v>
                      </c:pt>
                      <c:pt idx="20">
                        <c:v>0.11454837175696153</c:v>
                      </c:pt>
                      <c:pt idx="21">
                        <c:v>9.768281834351511E-2</c:v>
                      </c:pt>
                      <c:pt idx="22">
                        <c:v>9.1912939656364906E-2</c:v>
                      </c:pt>
                      <c:pt idx="23">
                        <c:v>0.10598874000341499</c:v>
                      </c:pt>
                      <c:pt idx="24">
                        <c:v>0.14866940845436927</c:v>
                      </c:pt>
                      <c:pt idx="25">
                        <c:v>0.16949076927155948</c:v>
                      </c:pt>
                      <c:pt idx="26">
                        <c:v>0.14226983130286075</c:v>
                      </c:pt>
                      <c:pt idx="27">
                        <c:v>3.7754049994024624E-2</c:v>
                      </c:pt>
                      <c:pt idx="28">
                        <c:v>0.1603410811905806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5.919045375864293E-2</c:v>
                      </c:pt>
                      <c:pt idx="1">
                        <c:v>8.7530069923904857E-2</c:v>
                      </c:pt>
                      <c:pt idx="2">
                        <c:v>3.441873872178508E-2</c:v>
                      </c:pt>
                      <c:pt idx="3">
                        <c:v>8.5273599866765776E-2</c:v>
                      </c:pt>
                      <c:pt idx="4">
                        <c:v>0.10800739484003323</c:v>
                      </c:pt>
                      <c:pt idx="5">
                        <c:v>1.5248488496158053E-2</c:v>
                      </c:pt>
                      <c:pt idx="6">
                        <c:v>9.8660667135633873E-2</c:v>
                      </c:pt>
                      <c:pt idx="7">
                        <c:v>8.1219602937666627E-2</c:v>
                      </c:pt>
                      <c:pt idx="8">
                        <c:v>1.3525934299627692E-2</c:v>
                      </c:pt>
                      <c:pt idx="9">
                        <c:v>0.10692147078725493</c:v>
                      </c:pt>
                      <c:pt idx="10">
                        <c:v>5.8004732473525826E-2</c:v>
                      </c:pt>
                      <c:pt idx="11">
                        <c:v>4.4762752827027991E-2</c:v>
                      </c:pt>
                      <c:pt idx="12">
                        <c:v>9.6455312817387659E-2</c:v>
                      </c:pt>
                      <c:pt idx="13">
                        <c:v>5.1420183079727927E-2</c:v>
                      </c:pt>
                      <c:pt idx="14">
                        <c:v>9.7145437642402577E-2</c:v>
                      </c:pt>
                      <c:pt idx="15">
                        <c:v>7.5310946842251925E-2</c:v>
                      </c:pt>
                      <c:pt idx="16">
                        <c:v>8.6353635917184701E-2</c:v>
                      </c:pt>
                      <c:pt idx="17">
                        <c:v>9.9369851742446086E-2</c:v>
                      </c:pt>
                      <c:pt idx="18">
                        <c:v>5.6775933415561114E-2</c:v>
                      </c:pt>
                      <c:pt idx="19">
                        <c:v>4.5380867739298662E-2</c:v>
                      </c:pt>
                      <c:pt idx="20">
                        <c:v>9.0613692673013085E-2</c:v>
                      </c:pt>
                      <c:pt idx="21">
                        <c:v>6.5942350254701368E-2</c:v>
                      </c:pt>
                      <c:pt idx="22">
                        <c:v>5.8675491631499405E-2</c:v>
                      </c:pt>
                      <c:pt idx="23">
                        <c:v>6.6027595366414532E-2</c:v>
                      </c:pt>
                      <c:pt idx="24">
                        <c:v>9.9881352864468878E-2</c:v>
                      </c:pt>
                      <c:pt idx="25">
                        <c:v>0.13223690483158376</c:v>
                      </c:pt>
                      <c:pt idx="26">
                        <c:v>0.12839056506483404</c:v>
                      </c:pt>
                      <c:pt idx="27">
                        <c:v>2.53505947698839E-2</c:v>
                      </c:pt>
                      <c:pt idx="28">
                        <c:v>9.977057997193374E-2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1.3598958379337512E-2</c:v>
                      </c:pt>
                      <c:pt idx="1">
                        <c:v>9.5721979947760473E-3</c:v>
                      </c:pt>
                      <c:pt idx="2">
                        <c:v>1.6124261000217997E-2</c:v>
                      </c:pt>
                      <c:pt idx="3">
                        <c:v>6.7387853951812677E-3</c:v>
                      </c:pt>
                      <c:pt idx="4">
                        <c:v>8.6724036614151193E-3</c:v>
                      </c:pt>
                      <c:pt idx="5">
                        <c:v>1.1286243517974177E-3</c:v>
                      </c:pt>
                      <c:pt idx="6">
                        <c:v>8.8659910142013347E-3</c:v>
                      </c:pt>
                      <c:pt idx="7">
                        <c:v>7.7821608641752459E-3</c:v>
                      </c:pt>
                      <c:pt idx="8">
                        <c:v>3.4898964700318148E-3</c:v>
                      </c:pt>
                      <c:pt idx="9">
                        <c:v>1.3025886882132277E-2</c:v>
                      </c:pt>
                      <c:pt idx="10">
                        <c:v>1.2711118868407556E-2</c:v>
                      </c:pt>
                      <c:pt idx="11">
                        <c:v>6.2191355339233229E-3</c:v>
                      </c:pt>
                      <c:pt idx="12">
                        <c:v>7.7098214249652361E-3</c:v>
                      </c:pt>
                      <c:pt idx="13">
                        <c:v>6.3163052817002815E-3</c:v>
                      </c:pt>
                      <c:pt idx="14">
                        <c:v>7.4612920735885498E-3</c:v>
                      </c:pt>
                      <c:pt idx="15">
                        <c:v>7.0268998240926332E-3</c:v>
                      </c:pt>
                      <c:pt idx="16">
                        <c:v>1.3795117101657903E-2</c:v>
                      </c:pt>
                      <c:pt idx="17">
                        <c:v>8.1946532460134176E-3</c:v>
                      </c:pt>
                      <c:pt idx="18">
                        <c:v>1.2820381007621312E-2</c:v>
                      </c:pt>
                      <c:pt idx="19">
                        <c:v>4.4126770801527848E-3</c:v>
                      </c:pt>
                      <c:pt idx="20">
                        <c:v>8.0039095003673708E-3</c:v>
                      </c:pt>
                      <c:pt idx="21">
                        <c:v>1.227425055713645E-2</c:v>
                      </c:pt>
                      <c:pt idx="22">
                        <c:v>6.893752047011089E-3</c:v>
                      </c:pt>
                      <c:pt idx="23">
                        <c:v>1.9156839629163848E-2</c:v>
                      </c:pt>
                      <c:pt idx="24">
                        <c:v>9.57947985734579E-3</c:v>
                      </c:pt>
                      <c:pt idx="25">
                        <c:v>1.2894209270582969E-2</c:v>
                      </c:pt>
                      <c:pt idx="26">
                        <c:v>8.9663754543761048E-3</c:v>
                      </c:pt>
                      <c:pt idx="27">
                        <c:v>1.1557648714965374E-2</c:v>
                      </c:pt>
                      <c:pt idx="28">
                        <c:v>1.4947243741887847E-2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1.3099490524794649E-3</c:v>
                      </c:pt>
                      <c:pt idx="4">
                        <c:v>0</c:v>
                      </c:pt>
                      <c:pt idx="5">
                        <c:v>3.1284492526724764E-3</c:v>
                      </c:pt>
                      <c:pt idx="6">
                        <c:v>0</c:v>
                      </c:pt>
                      <c:pt idx="7">
                        <c:v>9.2631784781453869E-2</c:v>
                      </c:pt>
                      <c:pt idx="8">
                        <c:v>1.2347694224362432E-2</c:v>
                      </c:pt>
                      <c:pt idx="9">
                        <c:v>0</c:v>
                      </c:pt>
                      <c:pt idx="10">
                        <c:v>0</c:v>
                      </c:pt>
                      <c:pt idx="11">
                        <c:v>4.9918160522491152E-3</c:v>
                      </c:pt>
                      <c:pt idx="12">
                        <c:v>2.6286490912474784E-4</c:v>
                      </c:pt>
                      <c:pt idx="13">
                        <c:v>0</c:v>
                      </c:pt>
                      <c:pt idx="14">
                        <c:v>1.6015386811602775E-3</c:v>
                      </c:pt>
                      <c:pt idx="15">
                        <c:v>0</c:v>
                      </c:pt>
                      <c:pt idx="16">
                        <c:v>0</c:v>
                      </c:pt>
                      <c:pt idx="17">
                        <c:v>5.37465423136692E-3</c:v>
                      </c:pt>
                      <c:pt idx="18">
                        <c:v>0</c:v>
                      </c:pt>
                      <c:pt idx="19">
                        <c:v>6.0126399803969981E-3</c:v>
                      </c:pt>
                      <c:pt idx="20">
                        <c:v>2.5365999470514322E-2</c:v>
                      </c:pt>
                      <c:pt idx="21">
                        <c:v>0</c:v>
                      </c:pt>
                      <c:pt idx="22">
                        <c:v>0.11088707363692547</c:v>
                      </c:pt>
                      <c:pt idx="23">
                        <c:v>0</c:v>
                      </c:pt>
                      <c:pt idx="24">
                        <c:v>0</c:v>
                      </c:pt>
                      <c:pt idx="25">
                        <c:v>3.6832938663208623E-2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排出量比較シート!$BE$21:$BE$50</c:f>
              <c:numCache>
                <c:formatCode>#,##0_);[Red]\(#,##0\)</c:formatCode>
                <c:ptCount val="30"/>
                <c:pt idx="0">
                  <c:v>171.30991707457758</c:v>
                </c:pt>
                <c:pt idx="1">
                  <c:v>195.66698203597548</c:v>
                </c:pt>
                <c:pt idx="2">
                  <c:v>37.974151985778029</c:v>
                </c:pt>
                <c:pt idx="3">
                  <c:v>1045.8599552478133</c:v>
                </c:pt>
                <c:pt idx="4">
                  <c:v>292.49815148797444</c:v>
                </c:pt>
                <c:pt idx="5">
                  <c:v>12839.080341427554</c:v>
                </c:pt>
                <c:pt idx="6">
                  <c:v>390.87250308656439</c:v>
                </c:pt>
                <c:pt idx="7">
                  <c:v>332.20355594176903</c:v>
                </c:pt>
                <c:pt idx="8">
                  <c:v>181.95109501588325</c:v>
                </c:pt>
                <c:pt idx="9">
                  <c:v>416.64713369815956</c:v>
                </c:pt>
                <c:pt idx="10">
                  <c:v>389.24979804048178</c:v>
                </c:pt>
                <c:pt idx="11">
                  <c:v>1685.7366927237699</c:v>
                </c:pt>
                <c:pt idx="12">
                  <c:v>756.16229421053072</c:v>
                </c:pt>
                <c:pt idx="13">
                  <c:v>1409.8004185127611</c:v>
                </c:pt>
                <c:pt idx="14">
                  <c:v>514.69090638944112</c:v>
                </c:pt>
                <c:pt idx="15">
                  <c:v>765.66876508229393</c:v>
                </c:pt>
                <c:pt idx="16">
                  <c:v>287.77024521601339</c:v>
                </c:pt>
                <c:pt idx="17">
                  <c:v>725.9576324962311</c:v>
                </c:pt>
                <c:pt idx="18">
                  <c:v>411.28951786235984</c:v>
                </c:pt>
                <c:pt idx="19">
                  <c:v>2094.8993423472975</c:v>
                </c:pt>
                <c:pt idx="20">
                  <c:v>449.20467814217602</c:v>
                </c:pt>
                <c:pt idx="21">
                  <c:v>398.94086721782736</c:v>
                </c:pt>
                <c:pt idx="22">
                  <c:v>440.14602056614922</c:v>
                </c:pt>
                <c:pt idx="23">
                  <c:v>37.371411297140028</c:v>
                </c:pt>
                <c:pt idx="24">
                  <c:v>194.10828236292602</c:v>
                </c:pt>
                <c:pt idx="25">
                  <c:v>180.44789233028851</c:v>
                </c:pt>
                <c:pt idx="26">
                  <c:v>258.97023087028617</c:v>
                </c:pt>
                <c:pt idx="27">
                  <c:v>66.119153604034864</c:v>
                </c:pt>
                <c:pt idx="28">
                  <c:v>123.64790333798645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排出量比較シート!$BI$21:$BI$50</c:f>
              <c:numCache>
                <c:formatCode>#,##0_);[Red]\(#,##0\)</c:formatCode>
                <c:ptCount val="30"/>
                <c:pt idx="0">
                  <c:v>461.66323038501366</c:v>
                </c:pt>
                <c:pt idx="1">
                  <c:v>567.08853735613593</c:v>
                </c:pt>
                <c:pt idx="2">
                  <c:v>439.64800428682804</c:v>
                </c:pt>
                <c:pt idx="3">
                  <c:v>448.66058831315246</c:v>
                </c:pt>
                <c:pt idx="4">
                  <c:v>588.80984371577358</c:v>
                </c:pt>
                <c:pt idx="5">
                  <c:v>358.33475582056093</c:v>
                </c:pt>
                <c:pt idx="6">
                  <c:v>467.02532819284454</c:v>
                </c:pt>
                <c:pt idx="7">
                  <c:v>484.0239834828937</c:v>
                </c:pt>
                <c:pt idx="8">
                  <c:v>3499.0372123540797</c:v>
                </c:pt>
                <c:pt idx="9">
                  <c:v>213.38441451992094</c:v>
                </c:pt>
                <c:pt idx="10">
                  <c:v>315.75470176547424</c:v>
                </c:pt>
                <c:pt idx="11">
                  <c:v>208.8095863271885</c:v>
                </c:pt>
                <c:pt idx="12">
                  <c:v>404.58445026748478</c:v>
                </c:pt>
                <c:pt idx="13">
                  <c:v>331.40831163297111</c:v>
                </c:pt>
                <c:pt idx="14">
                  <c:v>525.10450437051816</c:v>
                </c:pt>
                <c:pt idx="15">
                  <c:v>503.92467829807913</c:v>
                </c:pt>
                <c:pt idx="16">
                  <c:v>218.16625231945119</c:v>
                </c:pt>
                <c:pt idx="17">
                  <c:v>313.91017419944046</c:v>
                </c:pt>
                <c:pt idx="18">
                  <c:v>199.16487767720108</c:v>
                </c:pt>
                <c:pt idx="19">
                  <c:v>371.6728607294649</c:v>
                </c:pt>
                <c:pt idx="20">
                  <c:v>516.73868731181688</c:v>
                </c:pt>
                <c:pt idx="21">
                  <c:v>241.86215296821828</c:v>
                </c:pt>
                <c:pt idx="22">
                  <c:v>445.10949348507137</c:v>
                </c:pt>
                <c:pt idx="23">
                  <c:v>253.26768595536183</c:v>
                </c:pt>
                <c:pt idx="24">
                  <c:v>439.2331996089614</c:v>
                </c:pt>
                <c:pt idx="25">
                  <c:v>271.27453007917313</c:v>
                </c:pt>
                <c:pt idx="26">
                  <c:v>407.24163486814268</c:v>
                </c:pt>
                <c:pt idx="27">
                  <c:v>671.86335673676786</c:v>
                </c:pt>
                <c:pt idx="28">
                  <c:v>232.79091631408679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排出量比較シート!$BJ$21:$BJ$50</c:f>
              <c:numCache>
                <c:formatCode>#,##0_);[Red]\(#,##0\)</c:formatCode>
                <c:ptCount val="30"/>
                <c:pt idx="0">
                  <c:v>362.91872827422299</c:v>
                </c:pt>
                <c:pt idx="1">
                  <c:v>547.01515566146213</c:v>
                </c:pt>
                <c:pt idx="2">
                  <c:v>362.67603511453257</c:v>
                </c:pt>
                <c:pt idx="3">
                  <c:v>374.76082003671479</c:v>
                </c:pt>
                <c:pt idx="4">
                  <c:v>415.42662452476543</c:v>
                </c:pt>
                <c:pt idx="5">
                  <c:v>309.92782686833618</c:v>
                </c:pt>
                <c:pt idx="6">
                  <c:v>472.2112755741137</c:v>
                </c:pt>
                <c:pt idx="7">
                  <c:v>631.73158485429144</c:v>
                </c:pt>
                <c:pt idx="8">
                  <c:v>337.34580333312817</c:v>
                </c:pt>
                <c:pt idx="9">
                  <c:v>246.83657498048595</c:v>
                </c:pt>
                <c:pt idx="10">
                  <c:v>295.71352531080356</c:v>
                </c:pt>
                <c:pt idx="11">
                  <c:v>210.69360842302726</c:v>
                </c:pt>
                <c:pt idx="12">
                  <c:v>377.66165403874925</c:v>
                </c:pt>
                <c:pt idx="13">
                  <c:v>294.48937999894122</c:v>
                </c:pt>
                <c:pt idx="14">
                  <c:v>502.01052262100029</c:v>
                </c:pt>
                <c:pt idx="15">
                  <c:v>355.68326528854618</c:v>
                </c:pt>
                <c:pt idx="16">
                  <c:v>302.90409729799569</c:v>
                </c:pt>
                <c:pt idx="17">
                  <c:v>295.04672899728268</c:v>
                </c:pt>
                <c:pt idx="18">
                  <c:v>273.24894070509822</c:v>
                </c:pt>
                <c:pt idx="19">
                  <c:v>461.6220487980886</c:v>
                </c:pt>
                <c:pt idx="20">
                  <c:v>412.14472033293782</c:v>
                </c:pt>
                <c:pt idx="21">
                  <c:v>290.54886824468213</c:v>
                </c:pt>
                <c:pt idx="22">
                  <c:v>617.39949928934186</c:v>
                </c:pt>
                <c:pt idx="23">
                  <c:v>281.48477206266728</c:v>
                </c:pt>
                <c:pt idx="24">
                  <c:v>436.55450802876328</c:v>
                </c:pt>
                <c:pt idx="25">
                  <c:v>232.36256189232219</c:v>
                </c:pt>
                <c:pt idx="26">
                  <c:v>410.50179467895043</c:v>
                </c:pt>
                <c:pt idx="27">
                  <c:v>284.75766267334973</c:v>
                </c:pt>
                <c:pt idx="28">
                  <c:v>273.26521478549762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排出量比較シート!$BK$21:$BK$50</c:f>
              <c:numCache>
                <c:formatCode>#,##0_);[Red]\(#,##0\)</c:formatCode>
                <c:ptCount val="30"/>
                <c:pt idx="0">
                  <c:v>147.28178025872327</c:v>
                </c:pt>
                <c:pt idx="1">
                  <c:v>396.1177318212612</c:v>
                </c:pt>
                <c:pt idx="2">
                  <c:v>126.00868126263997</c:v>
                </c:pt>
                <c:pt idx="3">
                  <c:v>474.6965893287703</c:v>
                </c:pt>
                <c:pt idx="4">
                  <c:v>478.68602188570782</c:v>
                </c:pt>
                <c:pt idx="5">
                  <c:v>502.23257039773711</c:v>
                </c:pt>
                <c:pt idx="6">
                  <c:v>440.79765537924828</c:v>
                </c:pt>
                <c:pt idx="7">
                  <c:v>583.23288085041008</c:v>
                </c:pt>
                <c:pt idx="8">
                  <c:v>226.84671649248668</c:v>
                </c:pt>
                <c:pt idx="9">
                  <c:v>269.92631054454245</c:v>
                </c:pt>
                <c:pt idx="10">
                  <c:v>180.82202749832385</c:v>
                </c:pt>
                <c:pt idx="11">
                  <c:v>326.41401012816578</c:v>
                </c:pt>
                <c:pt idx="12">
                  <c:v>442.59940643727066</c:v>
                </c:pt>
                <c:pt idx="13">
                  <c:v>302.2793590121891</c:v>
                </c:pt>
                <c:pt idx="14">
                  <c:v>461.39775289441286</c:v>
                </c:pt>
                <c:pt idx="15">
                  <c:v>387.7329672386964</c:v>
                </c:pt>
                <c:pt idx="16">
                  <c:v>225.76685182679904</c:v>
                </c:pt>
                <c:pt idx="17">
                  <c:v>428.83936550016074</c:v>
                </c:pt>
                <c:pt idx="18">
                  <c:v>201.25418677376513</c:v>
                </c:pt>
                <c:pt idx="19">
                  <c:v>388.64392111449121</c:v>
                </c:pt>
                <c:pt idx="20">
                  <c:v>436.27021854609256</c:v>
                </c:pt>
                <c:pt idx="21">
                  <c:v>203.27316307542986</c:v>
                </c:pt>
                <c:pt idx="22">
                  <c:v>563.93796408211574</c:v>
                </c:pt>
                <c:pt idx="23">
                  <c:v>138.63908437317073</c:v>
                </c:pt>
                <c:pt idx="24">
                  <c:v>381.18750263790338</c:v>
                </c:pt>
                <c:pt idx="25">
                  <c:v>386.83900687568052</c:v>
                </c:pt>
                <c:pt idx="26">
                  <c:v>431.48777109364266</c:v>
                </c:pt>
                <c:pt idx="27">
                  <c:v>85.367931285284172</c:v>
                </c:pt>
                <c:pt idx="28">
                  <c:v>250.19804181803698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排出量比較シート!$BQ$21:$BQ$50</c:f>
              <c:numCache>
                <c:formatCode>#,##0_);[Red]\(#,##0\)</c:formatCode>
                <c:ptCount val="30"/>
                <c:pt idx="0">
                  <c:v>40.64692430361783</c:v>
                </c:pt>
                <c:pt idx="1">
                  <c:v>34.160235699883287</c:v>
                </c:pt>
                <c:pt idx="2">
                  <c:v>41.350513813342857</c:v>
                </c:pt>
                <c:pt idx="3">
                  <c:v>30.61355733604</c:v>
                </c:pt>
                <c:pt idx="4">
                  <c:v>50.141810454079987</c:v>
                </c:pt>
                <c:pt idx="5">
                  <c:v>48.346026416352991</c:v>
                </c:pt>
                <c:pt idx="6">
                  <c:v>29.230301667919999</c:v>
                </c:pt>
                <c:pt idx="7">
                  <c:v>32.789341217358754</c:v>
                </c:pt>
                <c:pt idx="8">
                  <c:v>57.57473324596377</c:v>
                </c:pt>
                <c:pt idx="9">
                  <c:v>35.18047900323959</c:v>
                </c:pt>
                <c:pt idx="10">
                  <c:v>13.903088056968061</c:v>
                </c:pt>
                <c:pt idx="11">
                  <c:v>24.897953597440001</c:v>
                </c:pt>
                <c:pt idx="12">
                  <c:v>16.2258806213</c:v>
                </c:pt>
                <c:pt idx="13">
                  <c:v>28.333181572800001</c:v>
                </c:pt>
                <c:pt idx="14">
                  <c:v>28.58185292733485</c:v>
                </c:pt>
                <c:pt idx="15">
                  <c:v>35.520430572160002</c:v>
                </c:pt>
                <c:pt idx="16">
                  <c:v>26.991937957829329</c:v>
                </c:pt>
                <c:pt idx="17">
                  <c:v>22.5539350323</c:v>
                </c:pt>
                <c:pt idx="18">
                  <c:v>34.711784730000012</c:v>
                </c:pt>
                <c:pt idx="19">
                  <c:v>43.954257805440008</c:v>
                </c:pt>
                <c:pt idx="20">
                  <c:v>14.6217369</c:v>
                </c:pt>
                <c:pt idx="21">
                  <c:v>20.996519341104001</c:v>
                </c:pt>
                <c:pt idx="22">
                  <c:v>34.757864493509999</c:v>
                </c:pt>
                <c:pt idx="23">
                  <c:v>14.438604395846079</c:v>
                </c:pt>
                <c:pt idx="24">
                  <c:v>25.641980909227652</c:v>
                </c:pt>
                <c:pt idx="25">
                  <c:v>29.755193229989999</c:v>
                </c:pt>
                <c:pt idx="26">
                  <c:v>34.883189042414983</c:v>
                </c:pt>
                <c:pt idx="27">
                  <c:v>35.279371594797588</c:v>
                </c:pt>
                <c:pt idx="28">
                  <c:v>29.714145422415299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排出量比較シート!$BR$21:$BR$50</c:f>
              <c:numCache>
                <c:formatCode>#,##0_);[Red]\(#,##0\)</c:formatCode>
                <c:ptCount val="30"/>
                <c:pt idx="0">
                  <c:v>1183.8205802961554</c:v>
                </c:pt>
                <c:pt idx="1">
                  <c:v>1740.0486425747181</c:v>
                </c:pt>
                <c:pt idx="2">
                  <c:v>1007.6573864631214</c:v>
                </c:pt>
                <c:pt idx="3">
                  <c:v>2374.5915102624904</c:v>
                </c:pt>
                <c:pt idx="4">
                  <c:v>1825.5624520683014</c:v>
                </c:pt>
                <c:pt idx="5">
                  <c:v>14057.92152093054</c:v>
                </c:pt>
                <c:pt idx="6">
                  <c:v>1800.1370639006909</c:v>
                </c:pt>
                <c:pt idx="7">
                  <c:v>2063.9813463467231</c:v>
                </c:pt>
                <c:pt idx="8">
                  <c:v>4302.755560441542</c:v>
                </c:pt>
                <c:pt idx="9">
                  <c:v>1181.9749127463483</c:v>
                </c:pt>
                <c:pt idx="10">
                  <c:v>1195.4431406720514</c:v>
                </c:pt>
                <c:pt idx="11">
                  <c:v>2456.5518511995915</c:v>
                </c:pt>
                <c:pt idx="12">
                  <c:v>1997.2336855753351</c:v>
                </c:pt>
                <c:pt idx="13">
                  <c:v>2366.3106507296629</c:v>
                </c:pt>
                <c:pt idx="14">
                  <c:v>2031.7855392027075</c:v>
                </c:pt>
                <c:pt idx="15">
                  <c:v>2048.5301064797759</c:v>
                </c:pt>
                <c:pt idx="16">
                  <c:v>1061.5993846180886</c:v>
                </c:pt>
                <c:pt idx="17">
                  <c:v>1786.307836225415</c:v>
                </c:pt>
                <c:pt idx="18">
                  <c:v>1119.6693077484242</c:v>
                </c:pt>
                <c:pt idx="19">
                  <c:v>3360.7924307947824</c:v>
                </c:pt>
                <c:pt idx="20">
                  <c:v>1828.9800412330233</c:v>
                </c:pt>
                <c:pt idx="21">
                  <c:v>1155.6215708472616</c:v>
                </c:pt>
                <c:pt idx="22">
                  <c:v>2101.3508419161885</c:v>
                </c:pt>
                <c:pt idx="23">
                  <c:v>725.20155808418588</c:v>
                </c:pt>
                <c:pt idx="24">
                  <c:v>1476.7254735477818</c:v>
                </c:pt>
                <c:pt idx="25">
                  <c:v>1100.6791844074544</c:v>
                </c:pt>
                <c:pt idx="26">
                  <c:v>1543.0846205534367</c:v>
                </c:pt>
                <c:pt idx="27">
                  <c:v>1143.3874758942343</c:v>
                </c:pt>
                <c:pt idx="28">
                  <c:v>909.61622167802318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排出量比較シート!$BF$21:$BF$68</c15:sqref>
                        </c15:formulaRef>
                      </c:ext>
                    </c:extLst>
                    <c:numCache>
                      <c:formatCode>#,##0_);[Red]\(#,##0\)</c:formatCode>
                      <c:ptCount val="48"/>
                      <c:pt idx="0">
                        <c:v>144.4753640778396</c:v>
                      </c:pt>
                      <c:pt idx="1">
                        <c:v>122.45575231295587</c:v>
                      </c:pt>
                      <c:pt idx="2">
                        <c:v>24.07826794624286</c:v>
                      </c:pt>
                      <c:pt idx="3">
                        <c:v>979.1374630561894</c:v>
                      </c:pt>
                      <c:pt idx="4">
                        <c:v>249.51608596999156</c:v>
                      </c:pt>
                      <c:pt idx="5">
                        <c:v>12781.325264524121</c:v>
                      </c:pt>
                      <c:pt idx="6">
                        <c:v>345.2649011561362</c:v>
                      </c:pt>
                      <c:pt idx="7">
                        <c:v>280.54033891876946</c:v>
                      </c:pt>
                      <c:pt idx="8">
                        <c:v>45.917106146552001</c:v>
                      </c:pt>
                      <c:pt idx="9">
                        <c:v>403.31258651339817</c:v>
                      </c:pt>
                      <c:pt idx="10">
                        <c:v>361.27947275140752</c:v>
                      </c:pt>
                      <c:pt idx="11">
                        <c:v>1656.7684792789476</c:v>
                      </c:pt>
                      <c:pt idx="12">
                        <c:v>681.89572803345754</c:v>
                      </c:pt>
                      <c:pt idx="13">
                        <c:v>1363.298825952729</c:v>
                      </c:pt>
                      <c:pt idx="14">
                        <c:v>454.72525416137807</c:v>
                      </c:pt>
                      <c:pt idx="15">
                        <c:v>725.56934749417201</c:v>
                      </c:pt>
                      <c:pt idx="16">
                        <c:v>275.01892766222392</c:v>
                      </c:pt>
                      <c:pt idx="17">
                        <c:v>694.69546027104025</c:v>
                      </c:pt>
                      <c:pt idx="18">
                        <c:v>399.84909121514875</c:v>
                      </c:pt>
                      <c:pt idx="19">
                        <c:v>2031.3624097039005</c:v>
                      </c:pt>
                      <c:pt idx="20">
                        <c:v>401.92127825727204</c:v>
                      </c:pt>
                      <c:pt idx="21">
                        <c:v>381.8699721850806</c:v>
                      </c:pt>
                      <c:pt idx="22">
                        <c:v>392.45586937098335</c:v>
                      </c:pt>
                      <c:pt idx="23">
                        <c:v>24.38267933881415</c:v>
                      </c:pt>
                      <c:pt idx="24">
                        <c:v>154.73469384994036</c:v>
                      </c:pt>
                      <c:pt idx="25">
                        <c:v>89.838906537608452</c:v>
                      </c:pt>
                      <c:pt idx="26">
                        <c:v>214.32611821442697</c:v>
                      </c:pt>
                      <c:pt idx="27">
                        <c:v>43.964520758659361</c:v>
                      </c:pt>
                      <c:pt idx="28">
                        <c:v>111.44007459745211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21.128223567296466</c:v>
                      </c:pt>
                      <c:pt idx="1">
                        <c:v>34.47812127540233</c:v>
                      </c:pt>
                      <c:pt idx="2">
                        <c:v>10.403951105100811</c:v>
                      </c:pt>
                      <c:pt idx="3">
                        <c:v>18.398571797569844</c:v>
                      </c:pt>
                      <c:pt idx="4">
                        <c:v>23.978050778943288</c:v>
                      </c:pt>
                      <c:pt idx="5">
                        <c:v>27.791028057803594</c:v>
                      </c:pt>
                      <c:pt idx="6">
                        <c:v>24.452585446484672</c:v>
                      </c:pt>
                      <c:pt idx="7">
                        <c:v>35.04068979365028</c:v>
                      </c:pt>
                      <c:pt idx="8">
                        <c:v>110.9091055605962</c:v>
                      </c:pt>
                      <c:pt idx="9">
                        <c:v>7.5171296085393182</c:v>
                      </c:pt>
                      <c:pt idx="10">
                        <c:v>13.832255359413207</c:v>
                      </c:pt>
                      <c:pt idx="11">
                        <c:v>11.122110200670434</c:v>
                      </c:pt>
                      <c:pt idx="12">
                        <c:v>37.258563091369972</c:v>
                      </c:pt>
                      <c:pt idx="13">
                        <c:v>14.484053175434955</c:v>
                      </c:pt>
                      <c:pt idx="14">
                        <c:v>24.364852058038878</c:v>
                      </c:pt>
                      <c:pt idx="15">
                        <c:v>14.17368196352693</c:v>
                      </c:pt>
                      <c:pt idx="16">
                        <c:v>11.67015286945043</c:v>
                      </c:pt>
                      <c:pt idx="17">
                        <c:v>16.541123394306602</c:v>
                      </c:pt>
                      <c:pt idx="18">
                        <c:v>8.3993341967027764</c:v>
                      </c:pt>
                      <c:pt idx="19">
                        <c:v>23.243543185479531</c:v>
                      </c:pt>
                      <c:pt idx="20">
                        <c:v>18.970741393536546</c:v>
                      </c:pt>
                      <c:pt idx="21">
                        <c:v>15.46428015323297</c:v>
                      </c:pt>
                      <c:pt idx="22">
                        <c:v>23.391447913879343</c:v>
                      </c:pt>
                      <c:pt idx="23">
                        <c:v>8.5599389683115685</c:v>
                      </c:pt>
                      <c:pt idx="24">
                        <c:v>21.187074303984886</c:v>
                      </c:pt>
                      <c:pt idx="25">
                        <c:v>15.842667915545608</c:v>
                      </c:pt>
                      <c:pt idx="26">
                        <c:v>18.238598804400844</c:v>
                      </c:pt>
                      <c:pt idx="27">
                        <c:v>19.429221774597458</c:v>
                      </c:pt>
                      <c:pt idx="28">
                        <c:v>8.3588824642872552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5.7063294294415163</c:v>
                      </c:pt>
                      <c:pt idx="1">
                        <c:v>38.733108447617262</c:v>
                      </c:pt>
                      <c:pt idx="2">
                        <c:v>3.4919329344343608</c:v>
                      </c:pt>
                      <c:pt idx="3">
                        <c:v>48.323920394054191</c:v>
                      </c:pt>
                      <c:pt idx="4">
                        <c:v>19.004014739039558</c:v>
                      </c:pt>
                      <c:pt idx="5">
                        <c:v>29.964048845630607</c:v>
                      </c:pt>
                      <c:pt idx="6">
                        <c:v>21.155016483943516</c:v>
                      </c:pt>
                      <c:pt idx="7">
                        <c:v>16.622527229349263</c:v>
                      </c:pt>
                      <c:pt idx="8">
                        <c:v>25.124883308735033</c:v>
                      </c:pt>
                      <c:pt idx="9">
                        <c:v>5.8174175762220397</c:v>
                      </c:pt>
                      <c:pt idx="10">
                        <c:v>14.138069929661068</c:v>
                      </c:pt>
                      <c:pt idx="11">
                        <c:v>17.846103244151887</c:v>
                      </c:pt>
                      <c:pt idx="12">
                        <c:v>37.008003085703216</c:v>
                      </c:pt>
                      <c:pt idx="13">
                        <c:v>32.017539384597114</c:v>
                      </c:pt>
                      <c:pt idx="14">
                        <c:v>35.600800170024208</c:v>
                      </c:pt>
                      <c:pt idx="15">
                        <c:v>25.925735624594914</c:v>
                      </c:pt>
                      <c:pt idx="16">
                        <c:v>1.0811646843390654</c:v>
                      </c:pt>
                      <c:pt idx="17">
                        <c:v>14.721048830884216</c:v>
                      </c:pt>
                      <c:pt idx="18">
                        <c:v>3.0410924505083279</c:v>
                      </c:pt>
                      <c:pt idx="19">
                        <c:v>40.293389457917243</c:v>
                      </c:pt>
                      <c:pt idx="20">
                        <c:v>28.312658491367387</c:v>
                      </c:pt>
                      <c:pt idx="21">
                        <c:v>1.6066148795138337</c:v>
                      </c:pt>
                      <c:pt idx="22">
                        <c:v>24.298703281286507</c:v>
                      </c:pt>
                      <c:pt idx="23">
                        <c:v>4.428792990014311</c:v>
                      </c:pt>
                      <c:pt idx="24">
                        <c:v>18.186514209000769</c:v>
                      </c:pt>
                      <c:pt idx="25">
                        <c:v>74.766317877134455</c:v>
                      </c:pt>
                      <c:pt idx="26">
                        <c:v>26.405513851458373</c:v>
                      </c:pt>
                      <c:pt idx="27">
                        <c:v>2.7254110707780375</c:v>
                      </c:pt>
                      <c:pt idx="28">
                        <c:v>3.848946276247073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131.18305345867267</c:v>
                      </c:pt>
                      <c:pt idx="1">
                        <c:v>379.46164169399469</c:v>
                      </c:pt>
                      <c:pt idx="2">
                        <c:v>109.76095056451106</c:v>
                      </c:pt>
                      <c:pt idx="3">
                        <c:v>455.58413284099788</c:v>
                      </c:pt>
                      <c:pt idx="4">
                        <c:v>462.85400739224872</c:v>
                      </c:pt>
                      <c:pt idx="5">
                        <c:v>442.38696375727443</c:v>
                      </c:pt>
                      <c:pt idx="6">
                        <c:v>424.83765634637399</c:v>
                      </c:pt>
                      <c:pt idx="7">
                        <c:v>375.98037012475788</c:v>
                      </c:pt>
                      <c:pt idx="8">
                        <c:v>158.70143506818459</c:v>
                      </c:pt>
                      <c:pt idx="9">
                        <c:v>254.53003903359036</c:v>
                      </c:pt>
                      <c:pt idx="10">
                        <c:v>165.62660763681896</c:v>
                      </c:pt>
                      <c:pt idx="11">
                        <c:v>298.87372625544492</c:v>
                      </c:pt>
                      <c:pt idx="12">
                        <c:v>426.67608872630001</c:v>
                      </c:pt>
                      <c:pt idx="13">
                        <c:v>287.3330185508417</c:v>
                      </c:pt>
                      <c:pt idx="14">
                        <c:v>442.98402442267263</c:v>
                      </c:pt>
                      <c:pt idx="15">
                        <c:v>373.33815139382523</c:v>
                      </c:pt>
                      <c:pt idx="16">
                        <c:v>211.12196400094453</c:v>
                      </c:pt>
                      <c:pt idx="17">
                        <c:v>404.60040522116412</c:v>
                      </c:pt>
                      <c:pt idx="18">
                        <c:v>186.89959964589073</c:v>
                      </c:pt>
                      <c:pt idx="19">
                        <c:v>353.60659444875978</c:v>
                      </c:pt>
                      <c:pt idx="20">
                        <c:v>375.23732106058713</c:v>
                      </c:pt>
                      <c:pt idx="21">
                        <c:v>189.08877436561897</c:v>
                      </c:pt>
                      <c:pt idx="22">
                        <c:v>316.4391268695918</c:v>
                      </c:pt>
                      <c:pt idx="23">
                        <c:v>124.74651442613222</c:v>
                      </c:pt>
                      <c:pt idx="24">
                        <c:v>367.04124070922296</c:v>
                      </c:pt>
                      <c:pt idx="25">
                        <c:v>332.10537024500593</c:v>
                      </c:pt>
                      <c:pt idx="26">
                        <c:v>417.65189502788706</c:v>
                      </c:pt>
                      <c:pt idx="27">
                        <c:v>72.153060493807672</c:v>
                      </c:pt>
                      <c:pt idx="28">
                        <c:v>236.60178644104047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1777.8241692987431</c:v>
                </c:pt>
                <c:pt idx="2">
                  <c:v>16.980408096642265</c:v>
                </c:pt>
                <c:pt idx="3">
                  <c:v>31.97608735816576</c:v>
                </c:pt>
                <c:pt idx="4">
                  <c:v>370.94045603978873</c:v>
                </c:pt>
                <c:pt idx="5">
                  <c:v>498.09894364603088</c:v>
                </c:pt>
                <c:pt idx="7">
                  <c:v>361.10029706096242</c:v>
                </c:pt>
                <c:pt idx="8">
                  <c:v>14.755431675188134</c:v>
                </c:pt>
                <c:pt idx="9">
                  <c:v>19.358161335693943</c:v>
                </c:pt>
                <c:pt idx="10">
                  <c:v>37.102296603189998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1826.7806647535513</c:v>
                </c:pt>
                <c:pt idx="4">
                  <c:v>370.94045603978873</c:v>
                </c:pt>
                <c:pt idx="5">
                  <c:v>498.09894364603088</c:v>
                </c:pt>
                <c:pt idx="6">
                  <c:v>395.2138900718445</c:v>
                </c:pt>
                <c:pt idx="10">
                  <c:v>37.102296603189998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再エネ比較シート!$BL$72:$BL$161</c:f>
              <c:numCache>
                <c:formatCode>#,##0_);[Red]\(#,##0\)</c:formatCode>
                <c:ptCount val="90"/>
                <c:pt idx="0">
                  <c:v>0</c:v>
                </c:pt>
                <c:pt idx="1">
                  <c:v>0</c:v>
                </c:pt>
                <c:pt idx="2">
                  <c:v>0</c:v>
                </c:pt>
                <c:pt idx="3">
                  <c:v>0</c:v>
                </c:pt>
                <c:pt idx="4">
                  <c:v>-63303.202315121831</c:v>
                </c:pt>
                <c:pt idx="5">
                  <c:v>-11234.43650540011</c:v>
                </c:pt>
                <c:pt idx="6">
                  <c:v>0</c:v>
                </c:pt>
                <c:pt idx="7">
                  <c:v>0</c:v>
                </c:pt>
                <c:pt idx="8">
                  <c:v>0</c:v>
                </c:pt>
                <c:pt idx="9">
                  <c:v>0</c:v>
                </c:pt>
                <c:pt idx="10">
                  <c:v>0</c:v>
                </c:pt>
                <c:pt idx="11">
                  <c:v>0</c:v>
                </c:pt>
                <c:pt idx="12">
                  <c:v>-186591.61477216298</c:v>
                </c:pt>
                <c:pt idx="13">
                  <c:v>0</c:v>
                </c:pt>
                <c:pt idx="14">
                  <c:v>0</c:v>
                </c:pt>
                <c:pt idx="15">
                  <c:v>0</c:v>
                </c:pt>
                <c:pt idx="16">
                  <c:v>0</c:v>
                </c:pt>
                <c:pt idx="17">
                  <c:v>0</c:v>
                </c:pt>
                <c:pt idx="18">
                  <c:v>-504373.07866098167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再エネ比較シート!$BM$72:$BM$161</c:f>
              <c:numCache>
                <c:formatCode>#,##0_);[Red]\(#,##0\)</c:formatCode>
                <c:ptCount val="90"/>
                <c:pt idx="0">
                  <c:v>634773.18937124731</c:v>
                </c:pt>
                <c:pt idx="1">
                  <c:v>2329124.9735998656</c:v>
                </c:pt>
                <c:pt idx="2">
                  <c:v>1125529.201716247</c:v>
                </c:pt>
                <c:pt idx="3">
                  <c:v>203518.69591500316</c:v>
                </c:pt>
                <c:pt idx="4">
                  <c:v>0</c:v>
                </c:pt>
                <c:pt idx="5">
                  <c:v>0</c:v>
                </c:pt>
                <c:pt idx="6">
                  <c:v>3629344.7128769346</c:v>
                </c:pt>
                <c:pt idx="7">
                  <c:v>1250785.772970143</c:v>
                </c:pt>
                <c:pt idx="8">
                  <c:v>857726.33347690862</c:v>
                </c:pt>
                <c:pt idx="9">
                  <c:v>348871.15900742396</c:v>
                </c:pt>
                <c:pt idx="10">
                  <c:v>2338746.8862192011</c:v>
                </c:pt>
                <c:pt idx="11">
                  <c:v>3713342.4619846973</c:v>
                </c:pt>
                <c:pt idx="12">
                  <c:v>0</c:v>
                </c:pt>
                <c:pt idx="13">
                  <c:v>202244.5980966191</c:v>
                </c:pt>
                <c:pt idx="14">
                  <c:v>433229.1034338742</c:v>
                </c:pt>
                <c:pt idx="15">
                  <c:v>2655388.3693644097</c:v>
                </c:pt>
                <c:pt idx="16">
                  <c:v>907158.49864564021</c:v>
                </c:pt>
                <c:pt idx="17">
                  <c:v>6452294.9414021689</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再エネ比較シート!$BK$72:$BK$161</c:f>
              <c:numCache>
                <c:formatCode>#,##0_);[Red]\(#,##0\)</c:formatCode>
                <c:ptCount val="90"/>
                <c:pt idx="0">
                  <c:v>634773.18937124731</c:v>
                </c:pt>
                <c:pt idx="1">
                  <c:v>2329124.9735998656</c:v>
                </c:pt>
                <c:pt idx="2">
                  <c:v>1125529.201716247</c:v>
                </c:pt>
                <c:pt idx="3">
                  <c:v>203518.69591500316</c:v>
                </c:pt>
                <c:pt idx="4">
                  <c:v>-63303.202315121831</c:v>
                </c:pt>
                <c:pt idx="5">
                  <c:v>-11234.43650540011</c:v>
                </c:pt>
                <c:pt idx="6">
                  <c:v>3629344.7128769346</c:v>
                </c:pt>
                <c:pt idx="7">
                  <c:v>1250785.772970143</c:v>
                </c:pt>
                <c:pt idx="8">
                  <c:v>857726.33347690862</c:v>
                </c:pt>
                <c:pt idx="9">
                  <c:v>348871.15900742396</c:v>
                </c:pt>
                <c:pt idx="10">
                  <c:v>2338746.8862192011</c:v>
                </c:pt>
                <c:pt idx="11">
                  <c:v>3713342.4619846973</c:v>
                </c:pt>
                <c:pt idx="12">
                  <c:v>-186591.61477216298</c:v>
                </c:pt>
                <c:pt idx="13">
                  <c:v>202244.5980966191</c:v>
                </c:pt>
                <c:pt idx="14">
                  <c:v>433229.1034338742</c:v>
                </c:pt>
                <c:pt idx="15">
                  <c:v>2655388.3693644097</c:v>
                </c:pt>
                <c:pt idx="16">
                  <c:v>907158.49864564021</c:v>
                </c:pt>
                <c:pt idx="17">
                  <c:v>6452294.9414021689</c:v>
                </c:pt>
                <c:pt idx="18">
                  <c:v>-504373.07866098167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再エネ比較シート!$BJ$72:$BJ$161</c:f>
              <c:numCache>
                <c:formatCode>#,##0_);[Red]\(#,##0\)</c:formatCode>
                <c:ptCount val="90"/>
                <c:pt idx="0">
                  <c:v>17742.411628752601</c:v>
                </c:pt>
                <c:pt idx="1">
                  <c:v>949265.2834001343</c:v>
                </c:pt>
                <c:pt idx="2">
                  <c:v>1152391.5602837531</c:v>
                </c:pt>
                <c:pt idx="3">
                  <c:v>14077.239084996807</c:v>
                </c:pt>
                <c:pt idx="4">
                  <c:v>584757.76131512178</c:v>
                </c:pt>
                <c:pt idx="5">
                  <c:v>1131118.9505054001</c:v>
                </c:pt>
                <c:pt idx="6">
                  <c:v>1897204.8191230653</c:v>
                </c:pt>
                <c:pt idx="7">
                  <c:v>2017542.4310298569</c:v>
                </c:pt>
                <c:pt idx="8">
                  <c:v>80437.400523091332</c:v>
                </c:pt>
                <c:pt idx="9">
                  <c:v>101882.56099257607</c:v>
                </c:pt>
                <c:pt idx="10">
                  <c:v>207062.89478079841</c:v>
                </c:pt>
                <c:pt idx="11">
                  <c:v>259623.81001530288</c:v>
                </c:pt>
                <c:pt idx="12">
                  <c:v>862194.33377216291</c:v>
                </c:pt>
                <c:pt idx="13">
                  <c:v>80530.964903380867</c:v>
                </c:pt>
                <c:pt idx="14">
                  <c:v>1313063.0915661259</c:v>
                </c:pt>
                <c:pt idx="15">
                  <c:v>179292.54963559</c:v>
                </c:pt>
                <c:pt idx="16">
                  <c:v>198270.82635435977</c:v>
                </c:pt>
                <c:pt idx="17">
                  <c:v>1364895.5575978311</c:v>
                </c:pt>
                <c:pt idx="18">
                  <c:v>546990.54766098165</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再エネ比較シート!$BJ$72:$BJ$161</c:f>
              <c:numCache>
                <c:formatCode>#,##0_);[Red]\(#,##0\)</c:formatCode>
                <c:ptCount val="90"/>
                <c:pt idx="0">
                  <c:v>17742.411628752601</c:v>
                </c:pt>
                <c:pt idx="1">
                  <c:v>949265.2834001343</c:v>
                </c:pt>
                <c:pt idx="2">
                  <c:v>1152391.5602837531</c:v>
                </c:pt>
                <c:pt idx="3">
                  <c:v>14077.239084996807</c:v>
                </c:pt>
                <c:pt idx="4">
                  <c:v>584757.76131512178</c:v>
                </c:pt>
                <c:pt idx="5">
                  <c:v>1131118.9505054001</c:v>
                </c:pt>
                <c:pt idx="6">
                  <c:v>1897204.8191230653</c:v>
                </c:pt>
                <c:pt idx="7">
                  <c:v>2017542.4310298569</c:v>
                </c:pt>
                <c:pt idx="8">
                  <c:v>80437.400523091332</c:v>
                </c:pt>
                <c:pt idx="9">
                  <c:v>101882.56099257607</c:v>
                </c:pt>
                <c:pt idx="10">
                  <c:v>207062.89478079841</c:v>
                </c:pt>
                <c:pt idx="11">
                  <c:v>259623.81001530288</c:v>
                </c:pt>
                <c:pt idx="12">
                  <c:v>862194.33377216291</c:v>
                </c:pt>
                <c:pt idx="13">
                  <c:v>80530.964903380867</c:v>
                </c:pt>
                <c:pt idx="14">
                  <c:v>1313063.0915661259</c:v>
                </c:pt>
                <c:pt idx="15">
                  <c:v>179292.54963559</c:v>
                </c:pt>
                <c:pt idx="16">
                  <c:v>198270.82635435977</c:v>
                </c:pt>
                <c:pt idx="17">
                  <c:v>1364895.5575978311</c:v>
                </c:pt>
                <c:pt idx="18">
                  <c:v>546990.54766098165</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再エネ比較シート!$BE$72:$BE$161</c:f>
              <c:numCache>
                <c:formatCode>#,##0_);[Red]\(#,##0\)</c:formatCode>
                <c:ptCount val="90"/>
                <c:pt idx="0">
                  <c:v>324435.48200000002</c:v>
                </c:pt>
                <c:pt idx="1">
                  <c:v>1904836.095</c:v>
                </c:pt>
                <c:pt idx="2">
                  <c:v>2079893.8020000001</c:v>
                </c:pt>
                <c:pt idx="3">
                  <c:v>57658.056000000004</c:v>
                </c:pt>
                <c:pt idx="4">
                  <c:v>456175.83499999996</c:v>
                </c:pt>
                <c:pt idx="5">
                  <c:v>1075313.9099999999</c:v>
                </c:pt>
                <c:pt idx="6">
                  <c:v>4494574.608</c:v>
                </c:pt>
                <c:pt idx="7">
                  <c:v>1829368.969</c:v>
                </c:pt>
                <c:pt idx="8">
                  <c:v>783991.24899999995</c:v>
                </c:pt>
                <c:pt idx="9">
                  <c:v>440147.44</c:v>
                </c:pt>
                <c:pt idx="10">
                  <c:v>1435887.6629999999</c:v>
                </c:pt>
                <c:pt idx="11">
                  <c:v>2209985.0950000002</c:v>
                </c:pt>
                <c:pt idx="12">
                  <c:v>658037.96899999992</c:v>
                </c:pt>
                <c:pt idx="13">
                  <c:v>269769.27399999998</c:v>
                </c:pt>
                <c:pt idx="14">
                  <c:v>1469676.2820000001</c:v>
                </c:pt>
                <c:pt idx="15">
                  <c:v>1880109.2989999999</c:v>
                </c:pt>
                <c:pt idx="16">
                  <c:v>947753.02599999995</c:v>
                </c:pt>
                <c:pt idx="17">
                  <c:v>5057957.1040000003</c:v>
                </c:pt>
                <c:pt idx="18">
                  <c:v>41970.286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再エネ比較シート!$BF$72:$BF$161</c:f>
              <c:numCache>
                <c:formatCode>#,##0_);[Red]\(#,##0\)</c:formatCode>
                <c:ptCount val="90"/>
                <c:pt idx="0">
                  <c:v>327591.51899999991</c:v>
                </c:pt>
                <c:pt idx="1">
                  <c:v>1328279.3359999997</c:v>
                </c:pt>
                <c:pt idx="2">
                  <c:v>197265.24799999999</c:v>
                </c:pt>
                <c:pt idx="3">
                  <c:v>159937.87899999996</c:v>
                </c:pt>
                <c:pt idx="4">
                  <c:v>60499.32</c:v>
                </c:pt>
                <c:pt idx="5">
                  <c:v>44386.311000000002</c:v>
                </c:pt>
                <c:pt idx="6">
                  <c:v>1027696.05</c:v>
                </c:pt>
                <c:pt idx="7">
                  <c:v>1408508.274</c:v>
                </c:pt>
                <c:pt idx="8">
                  <c:v>153968.921</c:v>
                </c:pt>
                <c:pt idx="9">
                  <c:v>10606.28</c:v>
                </c:pt>
                <c:pt idx="10">
                  <c:v>1106751.216</c:v>
                </c:pt>
                <c:pt idx="11">
                  <c:v>1758870.368</c:v>
                </c:pt>
                <c:pt idx="12">
                  <c:v>17564.75</c:v>
                </c:pt>
                <c:pt idx="13">
                  <c:v>13006.289000000001</c:v>
                </c:pt>
                <c:pt idx="14">
                  <c:v>276615.913</c:v>
                </c:pt>
                <c:pt idx="15">
                  <c:v>951863.14899999998</c:v>
                </c:pt>
                <c:pt idx="16">
                  <c:v>157676.299</c:v>
                </c:pt>
                <c:pt idx="17">
                  <c:v>2733418.7859999994</c:v>
                </c:pt>
                <c:pt idx="18">
                  <c:v>647.18299999999999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再エネ比較シート!$BG$72:$BG$161</c:f>
              <c:numCache>
                <c:formatCode>#,##0_);[Red]\(#,##0\)</c:formatCode>
                <c:ptCount val="90"/>
                <c:pt idx="0">
                  <c:v>488.60000000000008</c:v>
                </c:pt>
                <c:pt idx="1">
                  <c:v>45274.826000000008</c:v>
                </c:pt>
                <c:pt idx="2">
                  <c:v>761.71199999999999</c:v>
                </c:pt>
                <c:pt idx="3">
                  <c:v>0</c:v>
                </c:pt>
                <c:pt idx="4">
                  <c:v>4779.4040000000005</c:v>
                </c:pt>
                <c:pt idx="5">
                  <c:v>184.29300000000001</c:v>
                </c:pt>
                <c:pt idx="6">
                  <c:v>4278.8739999999998</c:v>
                </c:pt>
                <c:pt idx="7">
                  <c:v>30450.960999999999</c:v>
                </c:pt>
                <c:pt idx="8">
                  <c:v>203.56399999999999</c:v>
                </c:pt>
                <c:pt idx="9">
                  <c:v>0</c:v>
                </c:pt>
                <c:pt idx="10">
                  <c:v>3153.7319999999995</c:v>
                </c:pt>
                <c:pt idx="11">
                  <c:v>4105.9030000000002</c:v>
                </c:pt>
                <c:pt idx="12">
                  <c:v>0</c:v>
                </c:pt>
                <c:pt idx="13">
                  <c:v>0</c:v>
                </c:pt>
                <c:pt idx="14">
                  <c:v>0</c:v>
                </c:pt>
                <c:pt idx="15">
                  <c:v>2708.471</c:v>
                </c:pt>
                <c:pt idx="16">
                  <c:v>0</c:v>
                </c:pt>
                <c:pt idx="17">
                  <c:v>25814.609</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17.170000000000002</c:v>
                </c:pt>
                <c:pt idx="11">
                  <c:v>4.9059999999999997</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再エネ比較シート!$BI$72:$BI$161</c:f>
              <c:numCache>
                <c:formatCode>#,##0_);[Red]\(#,##0\)</c:formatCode>
                <c:ptCount val="90"/>
                <c:pt idx="0">
                  <c:v>652515.60099999991</c:v>
                </c:pt>
                <c:pt idx="1">
                  <c:v>3278390.2569999998</c:v>
                </c:pt>
                <c:pt idx="2">
                  <c:v>2277920.7620000001</c:v>
                </c:pt>
                <c:pt idx="3">
                  <c:v>217595.93499999997</c:v>
                </c:pt>
                <c:pt idx="4">
                  <c:v>521454.55899999995</c:v>
                </c:pt>
                <c:pt idx="5">
                  <c:v>1119884.514</c:v>
                </c:pt>
                <c:pt idx="6">
                  <c:v>5526549.5319999997</c:v>
                </c:pt>
                <c:pt idx="7">
                  <c:v>3268328.2039999999</c:v>
                </c:pt>
                <c:pt idx="8">
                  <c:v>938163.73399999994</c:v>
                </c:pt>
                <c:pt idx="9">
                  <c:v>450753.72000000003</c:v>
                </c:pt>
                <c:pt idx="10">
                  <c:v>2545809.7809999995</c:v>
                </c:pt>
                <c:pt idx="11">
                  <c:v>3972966.2720000003</c:v>
                </c:pt>
                <c:pt idx="12">
                  <c:v>675602.71899999992</c:v>
                </c:pt>
                <c:pt idx="13">
                  <c:v>282775.56299999997</c:v>
                </c:pt>
                <c:pt idx="14">
                  <c:v>1746292.1950000001</c:v>
                </c:pt>
                <c:pt idx="15">
                  <c:v>2834680.9189999998</c:v>
                </c:pt>
                <c:pt idx="16">
                  <c:v>1105429.325</c:v>
                </c:pt>
                <c:pt idx="17">
                  <c:v>7817190.4989999998</c:v>
                </c:pt>
                <c:pt idx="18">
                  <c:v>42617.468999999997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再エネ比較シート!$CO$13:$CO$42</c:f>
              <c:numCache>
                <c:formatCode>0.0%</c:formatCode>
                <c:ptCount val="30"/>
                <c:pt idx="0">
                  <c:v>6.6674882918412622E-3</c:v>
                </c:pt>
                <c:pt idx="1">
                  <c:v>4.8329692269853439E-2</c:v>
                </c:pt>
                <c:pt idx="2">
                  <c:v>1.4605702998379254E-2</c:v>
                </c:pt>
                <c:pt idx="3">
                  <c:v>9.0084596018826915E-2</c:v>
                </c:pt>
                <c:pt idx="4">
                  <c:v>7.8893159108378172E-2</c:v>
                </c:pt>
                <c:pt idx="5">
                  <c:v>6.4534274442115652E-2</c:v>
                </c:pt>
                <c:pt idx="6">
                  <c:v>9.3886322812419806E-2</c:v>
                </c:pt>
                <c:pt idx="7">
                  <c:v>1.4152939288267651E-2</c:v>
                </c:pt>
                <c:pt idx="8">
                  <c:v>3.9401155945627741E-3</c:v>
                </c:pt>
                <c:pt idx="9">
                  <c:v>3.7904746934926126E-2</c:v>
                </c:pt>
                <c:pt idx="10">
                  <c:v>2.7112506410953793E-2</c:v>
                </c:pt>
                <c:pt idx="11">
                  <c:v>8.81686098350076E-2</c:v>
                </c:pt>
                <c:pt idx="12">
                  <c:v>1.4308715308415126E-2</c:v>
                </c:pt>
                <c:pt idx="13">
                  <c:v>5.439778586843709E-2</c:v>
                </c:pt>
                <c:pt idx="14">
                  <c:v>4.6760468447215438E-2</c:v>
                </c:pt>
                <c:pt idx="15">
                  <c:v>0.10838383398003226</c:v>
                </c:pt>
                <c:pt idx="16">
                  <c:v>3.902482586176103E-2</c:v>
                </c:pt>
                <c:pt idx="17">
                  <c:v>0.10353878261503549</c:v>
                </c:pt>
                <c:pt idx="18">
                  <c:v>4.7623276964615602E-2</c:v>
                </c:pt>
                <c:pt idx="19">
                  <c:v>5.4749365949756851E-2</c:v>
                </c:pt>
                <c:pt idx="20">
                  <c:v>6.1117301956671366E-2</c:v>
                </c:pt>
                <c:pt idx="21">
                  <c:v>4.2267981002779467E-2</c:v>
                </c:pt>
                <c:pt idx="22">
                  <c:v>1.2057309699388211E-2</c:v>
                </c:pt>
                <c:pt idx="23">
                  <c:v>2.0818207774197496E-2</c:v>
                </c:pt>
                <c:pt idx="24">
                  <c:v>5.1068624944367112E-2</c:v>
                </c:pt>
                <c:pt idx="25">
                  <c:v>6.4007329272520175E-2</c:v>
                </c:pt>
                <c:pt idx="26">
                  <c:v>0.10252034170372147</c:v>
                </c:pt>
                <c:pt idx="27">
                  <c:v>1.0819703249074631E-2</c:v>
                </c:pt>
                <c:pt idx="28">
                  <c:v>4.916300037039379E-2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再エネ比較シート!$CC$13:$CC$42</c:f>
              <c:numCache>
                <c:formatCode>0.0%</c:formatCode>
                <c:ptCount val="30"/>
                <c:pt idx="0">
                  <c:v>3.0988734303406579E-3</c:v>
                </c:pt>
                <c:pt idx="1">
                  <c:v>2.2858766028409489E-2</c:v>
                </c:pt>
                <c:pt idx="2">
                  <c:v>7.865112732321768E-3</c:v>
                </c:pt>
                <c:pt idx="3">
                  <c:v>2.9705245330145867E-2</c:v>
                </c:pt>
                <c:pt idx="4">
                  <c:v>3.2546348112738592E-2</c:v>
                </c:pt>
                <c:pt idx="5">
                  <c:v>7.8548683456686978E-3</c:v>
                </c:pt>
                <c:pt idx="6">
                  <c:v>3.683345981655848E-2</c:v>
                </c:pt>
                <c:pt idx="7">
                  <c:v>6.8887804078298955E-3</c:v>
                </c:pt>
                <c:pt idx="8">
                  <c:v>4.427510259496738E-4</c:v>
                </c:pt>
                <c:pt idx="9">
                  <c:v>1.5287874163132317E-2</c:v>
                </c:pt>
                <c:pt idx="10">
                  <c:v>1.0249047919265399E-2</c:v>
                </c:pt>
                <c:pt idx="11">
                  <c:v>2.9116430064515929E-2</c:v>
                </c:pt>
                <c:pt idx="12">
                  <c:v>4.6038346718615163E-3</c:v>
                </c:pt>
                <c:pt idx="13">
                  <c:v>2.0505147515516291E-2</c:v>
                </c:pt>
                <c:pt idx="14">
                  <c:v>1.2426727644155613E-2</c:v>
                </c:pt>
                <c:pt idx="15">
                  <c:v>3.9421871802641881E-2</c:v>
                </c:pt>
                <c:pt idx="16">
                  <c:v>1.8067630067312428E-2</c:v>
                </c:pt>
                <c:pt idx="17">
                  <c:v>3.3275608774991E-2</c:v>
                </c:pt>
                <c:pt idx="18">
                  <c:v>2.6696174678133261E-2</c:v>
                </c:pt>
                <c:pt idx="19">
                  <c:v>2.0015259787602744E-2</c:v>
                </c:pt>
                <c:pt idx="20">
                  <c:v>2.3730486870488086E-2</c:v>
                </c:pt>
                <c:pt idx="21">
                  <c:v>2.1497468997043787E-2</c:v>
                </c:pt>
                <c:pt idx="22">
                  <c:v>6.9526775799663926E-3</c:v>
                </c:pt>
                <c:pt idx="23">
                  <c:v>1.2727638144488252E-2</c:v>
                </c:pt>
                <c:pt idx="24">
                  <c:v>1.8580412068849039E-2</c:v>
                </c:pt>
                <c:pt idx="25">
                  <c:v>3.3416480651668273E-2</c:v>
                </c:pt>
                <c:pt idx="26">
                  <c:v>4.0660056974481253E-2</c:v>
                </c:pt>
                <c:pt idx="27">
                  <c:v>3.6852583984085261E-3</c:v>
                </c:pt>
                <c:pt idx="28">
                  <c:v>2.6979271857779468E-2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再エネ比較シート!$CD$13:$CD$42</c:f>
              <c:numCache>
                <c:formatCode>0.0%</c:formatCode>
                <c:ptCount val="30"/>
                <c:pt idx="0">
                  <c:v>9.5230013208940257E-4</c:v>
                </c:pt>
                <c:pt idx="1">
                  <c:v>5.1898383421008235E-2</c:v>
                </c:pt>
                <c:pt idx="2">
                  <c:v>1.5346950365103596E-3</c:v>
                </c:pt>
                <c:pt idx="3">
                  <c:v>0.2663378848593822</c:v>
                </c:pt>
                <c:pt idx="4">
                  <c:v>0.16833200780625496</c:v>
                </c:pt>
                <c:pt idx="5">
                  <c:v>6.5512093989425799E-2</c:v>
                </c:pt>
                <c:pt idx="6">
                  <c:v>0.15118165668324199</c:v>
                </c:pt>
                <c:pt idx="7">
                  <c:v>8.4789791611510318E-2</c:v>
                </c:pt>
                <c:pt idx="8">
                  <c:v>7.6752919936585404E-5</c:v>
                </c:pt>
                <c:pt idx="9">
                  <c:v>1.2793648041993457E-2</c:v>
                </c:pt>
                <c:pt idx="10">
                  <c:v>4.1674104843148893E-3</c:v>
                </c:pt>
                <c:pt idx="11">
                  <c:v>4.8714403230939458E-2</c:v>
                </c:pt>
                <c:pt idx="12">
                  <c:v>8.8547463544567159E-3</c:v>
                </c:pt>
                <c:pt idx="13">
                  <c:v>1.1611269814727253E-2</c:v>
                </c:pt>
                <c:pt idx="14">
                  <c:v>2.9988972874118596E-2</c:v>
                </c:pt>
                <c:pt idx="15">
                  <c:v>0.17813998656366306</c:v>
                </c:pt>
                <c:pt idx="16">
                  <c:v>8.4814787594390297E-3</c:v>
                </c:pt>
                <c:pt idx="17">
                  <c:v>4.7556774351291652E-2</c:v>
                </c:pt>
                <c:pt idx="18">
                  <c:v>8.7532520040229499E-3</c:v>
                </c:pt>
                <c:pt idx="19">
                  <c:v>9.6904902543089005E-2</c:v>
                </c:pt>
                <c:pt idx="20">
                  <c:v>6.6497162081700173E-2</c:v>
                </c:pt>
                <c:pt idx="21">
                  <c:v>5.6571954574605185E-3</c:v>
                </c:pt>
                <c:pt idx="22">
                  <c:v>1.9240130939115509E-2</c:v>
                </c:pt>
                <c:pt idx="23">
                  <c:v>4.3376763039987059E-3</c:v>
                </c:pt>
                <c:pt idx="24">
                  <c:v>1.1326161307779631E-2</c:v>
                </c:pt>
                <c:pt idx="25">
                  <c:v>0.11352181356991912</c:v>
                </c:pt>
                <c:pt idx="26">
                  <c:v>6.0337611534502657E-2</c:v>
                </c:pt>
                <c:pt idx="27">
                  <c:v>5.269524079481526E-4</c:v>
                </c:pt>
                <c:pt idx="28">
                  <c:v>2.5268415817124412E-2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再エネ比較シート!$CE$13:$CE$42</c:f>
              <c:numCache>
                <c:formatCode>0.0%</c:formatCode>
                <c:ptCount val="30"/>
                <c:pt idx="0">
                  <c:v>0</c:v>
                </c:pt>
                <c:pt idx="1">
                  <c:v>0</c:v>
                </c:pt>
                <c:pt idx="2">
                  <c:v>0</c:v>
                </c:pt>
                <c:pt idx="3">
                  <c:v>1.8977114909847343E-2</c:v>
                </c:pt>
                <c:pt idx="4">
                  <c:v>0</c:v>
                </c:pt>
                <c:pt idx="5">
                  <c:v>5.7660618940181434E-4</c:v>
                </c:pt>
                <c:pt idx="6">
                  <c:v>4.0433893745200684E-2</c:v>
                </c:pt>
                <c:pt idx="7">
                  <c:v>1.5103530794091359E-4</c:v>
                </c:pt>
                <c:pt idx="8">
                  <c:v>0</c:v>
                </c:pt>
                <c:pt idx="9">
                  <c:v>0</c:v>
                </c:pt>
                <c:pt idx="10">
                  <c:v>0</c:v>
                </c:pt>
                <c:pt idx="11">
                  <c:v>0</c:v>
                </c:pt>
                <c:pt idx="12">
                  <c:v>5.1284336516444981E-6</c:v>
                </c:pt>
                <c:pt idx="13">
                  <c:v>0</c:v>
                </c:pt>
                <c:pt idx="14">
                  <c:v>0</c:v>
                </c:pt>
                <c:pt idx="15">
                  <c:v>0</c:v>
                </c:pt>
                <c:pt idx="16">
                  <c:v>0</c:v>
                </c:pt>
                <c:pt idx="17">
                  <c:v>0</c:v>
                </c:pt>
                <c:pt idx="18">
                  <c:v>0</c:v>
                </c:pt>
                <c:pt idx="19">
                  <c:v>0.11052400945140037</c:v>
                </c:pt>
                <c:pt idx="20">
                  <c:v>5.5714039745265762E-7</c:v>
                </c:pt>
                <c:pt idx="21">
                  <c:v>0</c:v>
                </c:pt>
                <c:pt idx="22">
                  <c:v>5.2038443877183687E-3</c:v>
                </c:pt>
                <c:pt idx="23">
                  <c:v>0</c:v>
                </c:pt>
                <c:pt idx="24">
                  <c:v>0</c:v>
                </c:pt>
                <c:pt idx="25">
                  <c:v>4.3543272784931135E-2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再エネ比較シート!$CF$13:$CF$42</c:f>
              <c:numCache>
                <c:formatCode>0.0%</c:formatCode>
                <c:ptCount val="30"/>
                <c:pt idx="0">
                  <c:v>0</c:v>
                </c:pt>
                <c:pt idx="1">
                  <c:v>5.9390837673548268E-3</c:v>
                </c:pt>
                <c:pt idx="2">
                  <c:v>1.1706154286323612E-3</c:v>
                </c:pt>
                <c:pt idx="3">
                  <c:v>8.1543679914414236E-4</c:v>
                </c:pt>
                <c:pt idx="4">
                  <c:v>0</c:v>
                </c:pt>
                <c:pt idx="5">
                  <c:v>1.8414197661541817E-4</c:v>
                </c:pt>
                <c:pt idx="6">
                  <c:v>9.1550976553523445E-3</c:v>
                </c:pt>
                <c:pt idx="7">
                  <c:v>0</c:v>
                </c:pt>
                <c:pt idx="8">
                  <c:v>0</c:v>
                </c:pt>
                <c:pt idx="9">
                  <c:v>4.8745481344047173E-4</c:v>
                </c:pt>
                <c:pt idx="10">
                  <c:v>0</c:v>
                </c:pt>
                <c:pt idx="11">
                  <c:v>0</c:v>
                </c:pt>
                <c:pt idx="12">
                  <c:v>0</c:v>
                </c:pt>
                <c:pt idx="13">
                  <c:v>0</c:v>
                </c:pt>
                <c:pt idx="14">
                  <c:v>2.7730266049860999E-3</c:v>
                </c:pt>
                <c:pt idx="15">
                  <c:v>0</c:v>
                </c:pt>
                <c:pt idx="16">
                  <c:v>0</c:v>
                </c:pt>
                <c:pt idx="17">
                  <c:v>0</c:v>
                </c:pt>
                <c:pt idx="18">
                  <c:v>2.9095812105420514E-4</c:v>
                </c:pt>
                <c:pt idx="19">
                  <c:v>1.3824253309731191E-4</c:v>
                </c:pt>
                <c:pt idx="20">
                  <c:v>0</c:v>
                </c:pt>
                <c:pt idx="21">
                  <c:v>0</c:v>
                </c:pt>
                <c:pt idx="22">
                  <c:v>7.5994882120978137E-4</c:v>
                </c:pt>
                <c:pt idx="23">
                  <c:v>0</c:v>
                </c:pt>
                <c:pt idx="24">
                  <c:v>6.8584438661890299E-3</c:v>
                </c:pt>
                <c:pt idx="25">
                  <c:v>0</c:v>
                </c:pt>
                <c:pt idx="26">
                  <c:v>3.52800726890427E-2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再エネ比較シート!$CG$13:$CG$42</c:f>
              <c:numCache>
                <c:formatCode>0.0%</c:formatCode>
                <c:ptCount val="30"/>
                <c:pt idx="0">
                  <c:v>0</c:v>
                </c:pt>
                <c:pt idx="1">
                  <c:v>0</c:v>
                </c:pt>
                <c:pt idx="2">
                  <c:v>0</c:v>
                </c:pt>
                <c:pt idx="3">
                  <c:v>0</c:v>
                </c:pt>
                <c:pt idx="4">
                  <c:v>0</c:v>
                </c:pt>
                <c:pt idx="5">
                  <c:v>0</c:v>
                </c:pt>
                <c:pt idx="6">
                  <c:v>1.7934388354726111E-3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再エネ比較シート!$CH$13:$CH$42</c:f>
              <c:numCache>
                <c:formatCode>0.0%</c:formatCode>
                <c:ptCount val="30"/>
                <c:pt idx="0">
                  <c:v>3.1283300314717939E-2</c:v>
                </c:pt>
                <c:pt idx="1">
                  <c:v>3.7297446058988312E-3</c:v>
                </c:pt>
                <c:pt idx="2">
                  <c:v>0</c:v>
                </c:pt>
                <c:pt idx="3">
                  <c:v>7.6323081973969004E-2</c:v>
                </c:pt>
                <c:pt idx="4">
                  <c:v>3.1969643260417673E-2</c:v>
                </c:pt>
                <c:pt idx="5">
                  <c:v>0.12332476615177576</c:v>
                </c:pt>
                <c:pt idx="6">
                  <c:v>1.6014593601299747E-2</c:v>
                </c:pt>
                <c:pt idx="7">
                  <c:v>2.2025221969077337E-2</c:v>
                </c:pt>
                <c:pt idx="8">
                  <c:v>1.3047327797593523E-2</c:v>
                </c:pt>
                <c:pt idx="9">
                  <c:v>0</c:v>
                </c:pt>
                <c:pt idx="10">
                  <c:v>2.4716467747175077E-3</c:v>
                </c:pt>
                <c:pt idx="11">
                  <c:v>2.2319204470079408E-2</c:v>
                </c:pt>
                <c:pt idx="12">
                  <c:v>2.2057779146858053E-3</c:v>
                </c:pt>
                <c:pt idx="13">
                  <c:v>1.5640898950755201E-2</c:v>
                </c:pt>
                <c:pt idx="14">
                  <c:v>0</c:v>
                </c:pt>
                <c:pt idx="15">
                  <c:v>0</c:v>
                </c:pt>
                <c:pt idx="16">
                  <c:v>3.513527686090219E-2</c:v>
                </c:pt>
                <c:pt idx="17">
                  <c:v>0.89695701174088227</c:v>
                </c:pt>
                <c:pt idx="18">
                  <c:v>1.4036525112675594E-2</c:v>
                </c:pt>
                <c:pt idx="19">
                  <c:v>0.29068793966848261</c:v>
                </c:pt>
                <c:pt idx="20">
                  <c:v>0.26886517244812125</c:v>
                </c:pt>
                <c:pt idx="21">
                  <c:v>0</c:v>
                </c:pt>
                <c:pt idx="22">
                  <c:v>0</c:v>
                </c:pt>
                <c:pt idx="23">
                  <c:v>4.9176755132421111E-2</c:v>
                </c:pt>
                <c:pt idx="24">
                  <c:v>6.9007387163862351E-3</c:v>
                </c:pt>
                <c:pt idx="25">
                  <c:v>1.7745691512865206E-2</c:v>
                </c:pt>
                <c:pt idx="26">
                  <c:v>1.4579976905832858E-3</c:v>
                </c:pt>
                <c:pt idx="27">
                  <c:v>0</c:v>
                </c:pt>
                <c:pt idx="28">
                  <c:v>1.3839162312050748E-2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再エネ比較シート!$CI$13:$CI$42</c:f>
              <c:numCache>
                <c:formatCode>0.0%</c:formatCode>
                <c:ptCount val="30"/>
                <c:pt idx="0">
                  <c:v>3.5334473877147998E-2</c:v>
                </c:pt>
                <c:pt idx="1">
                  <c:v>8.4425977822671389E-2</c:v>
                </c:pt>
                <c:pt idx="2">
                  <c:v>1.0570423197464486E-2</c:v>
                </c:pt>
                <c:pt idx="3">
                  <c:v>0.39215876387248855</c:v>
                </c:pt>
                <c:pt idx="4">
                  <c:v>0.23284799917941121</c:v>
                </c:pt>
                <c:pt idx="5">
                  <c:v>0.19745247665288751</c:v>
                </c:pt>
                <c:pt idx="6">
                  <c:v>0.25541214033712589</c:v>
                </c:pt>
                <c:pt idx="7">
                  <c:v>0.11385482929635847</c:v>
                </c:pt>
                <c:pt idx="8">
                  <c:v>1.3566831743479781E-2</c:v>
                </c:pt>
                <c:pt idx="9">
                  <c:v>2.8568977018566248E-2</c:v>
                </c:pt>
                <c:pt idx="10">
                  <c:v>1.6888105178297797E-2</c:v>
                </c:pt>
                <c:pt idx="11">
                  <c:v>0.1001500377655348</c:v>
                </c:pt>
                <c:pt idx="12">
                  <c:v>1.5669487374655684E-2</c:v>
                </c:pt>
                <c:pt idx="13">
                  <c:v>4.7757316280998739E-2</c:v>
                </c:pt>
                <c:pt idx="14">
                  <c:v>4.518872712326031E-2</c:v>
                </c:pt>
                <c:pt idx="15">
                  <c:v>0.21756185836630493</c:v>
                </c:pt>
                <c:pt idx="16">
                  <c:v>6.1684385687653644E-2</c:v>
                </c:pt>
                <c:pt idx="17">
                  <c:v>0.97778939486716498</c:v>
                </c:pt>
                <c:pt idx="18">
                  <c:v>4.9776909915886007E-2</c:v>
                </c:pt>
                <c:pt idx="19">
                  <c:v>0.51827035398367205</c:v>
                </c:pt>
                <c:pt idx="20">
                  <c:v>0.35909337854070694</c:v>
                </c:pt>
                <c:pt idx="21">
                  <c:v>2.7154664454504304E-2</c:v>
                </c:pt>
                <c:pt idx="22">
                  <c:v>3.2156601728010055E-2</c:v>
                </c:pt>
                <c:pt idx="23">
                  <c:v>6.6242069580908072E-2</c:v>
                </c:pt>
                <c:pt idx="24">
                  <c:v>4.3665755959203932E-2</c:v>
                </c:pt>
                <c:pt idx="25">
                  <c:v>0.20822725851938376</c:v>
                </c:pt>
                <c:pt idx="26">
                  <c:v>0.1377357388886099</c:v>
                </c:pt>
                <c:pt idx="27">
                  <c:v>4.2122108063566794E-3</c:v>
                </c:pt>
                <c:pt idx="28">
                  <c:v>6.6086849986954632E-2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再エネ比較シート!$BE$13:$BE$42</c:f>
              <c:numCache>
                <c:formatCode>#,##0_);[Red]\(#,##0\)</c:formatCode>
                <c:ptCount val="30"/>
                <c:pt idx="0">
                  <c:v>3991.2</c:v>
                </c:pt>
                <c:pt idx="1">
                  <c:v>32027.10000000025</c:v>
                </c:pt>
                <c:pt idx="2">
                  <c:v>8827.5999999999949</c:v>
                </c:pt>
                <c:pt idx="3">
                  <c:v>53893.100000000937</c:v>
                </c:pt>
                <c:pt idx="4">
                  <c:v>48341.70000000095</c:v>
                </c:pt>
                <c:pt idx="5">
                  <c:v>36989.800000000359</c:v>
                </c:pt>
                <c:pt idx="6">
                  <c:v>52768.900000000838</c:v>
                </c:pt>
                <c:pt idx="7">
                  <c:v>9618.7999999999611</c:v>
                </c:pt>
                <c:pt idx="8">
                  <c:v>2310.5</c:v>
                </c:pt>
                <c:pt idx="9">
                  <c:v>20603.199999999953</c:v>
                </c:pt>
                <c:pt idx="10">
                  <c:v>13317.699999999977</c:v>
                </c:pt>
                <c:pt idx="11">
                  <c:v>45097.300000000418</c:v>
                </c:pt>
                <c:pt idx="12">
                  <c:v>6825.2000000000062</c:v>
                </c:pt>
                <c:pt idx="13">
                  <c:v>28455.300000000043</c:v>
                </c:pt>
                <c:pt idx="14">
                  <c:v>23039.047999999919</c:v>
                </c:pt>
                <c:pt idx="15">
                  <c:v>60076.100000001257</c:v>
                </c:pt>
                <c:pt idx="16">
                  <c:v>18819.399999999929</c:v>
                </c:pt>
                <c:pt idx="17">
                  <c:v>52460.700000000768</c:v>
                </c:pt>
                <c:pt idx="18">
                  <c:v>22100.999999999905</c:v>
                </c:pt>
                <c:pt idx="19">
                  <c:v>31641.042000000027</c:v>
                </c:pt>
                <c:pt idx="20">
                  <c:v>38551.663000000495</c:v>
                </c:pt>
                <c:pt idx="21">
                  <c:v>19313.300000000028</c:v>
                </c:pt>
                <c:pt idx="22">
                  <c:v>7973.5459999999766</c:v>
                </c:pt>
                <c:pt idx="23">
                  <c:v>9729</c:v>
                </c:pt>
                <c:pt idx="24">
                  <c:v>24370.300000000003</c:v>
                </c:pt>
                <c:pt idx="25">
                  <c:v>37536.423000000432</c:v>
                </c:pt>
                <c:pt idx="26">
                  <c:v>51296.900000000387</c:v>
                </c:pt>
                <c:pt idx="27">
                  <c:v>5029.600000000004</c:v>
                </c:pt>
                <c:pt idx="28">
                  <c:v>22722.199999999873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再エネ比較シート!$BF$13:$BF$42</c:f>
              <c:numCache>
                <c:formatCode>#,##0_);[Red]\(#,##0\)</c:formatCode>
                <c:ptCount val="30"/>
                <c:pt idx="0">
                  <c:v>1112.8</c:v>
                </c:pt>
                <c:pt idx="1">
                  <c:v>65972.400000000009</c:v>
                </c:pt>
                <c:pt idx="2">
                  <c:v>1562.8</c:v>
                </c:pt>
                <c:pt idx="3">
                  <c:v>438406.10000000254</c:v>
                </c:pt>
                <c:pt idx="4">
                  <c:v>226845.4</c:v>
                </c:pt>
                <c:pt idx="5">
                  <c:v>279903.40000000014</c:v>
                </c:pt>
                <c:pt idx="6">
                  <c:v>196507.10000000036</c:v>
                </c:pt>
                <c:pt idx="7">
                  <c:v>107415.19999999992</c:v>
                </c:pt>
                <c:pt idx="8">
                  <c:v>363.40000000000009</c:v>
                </c:pt>
                <c:pt idx="9">
                  <c:v>15643.200000000012</c:v>
                </c:pt>
                <c:pt idx="10">
                  <c:v>4913.0999999999967</c:v>
                </c:pt>
                <c:pt idx="11">
                  <c:v>68456.299999999901</c:v>
                </c:pt>
                <c:pt idx="12">
                  <c:v>11910.099999999995</c:v>
                </c:pt>
                <c:pt idx="13">
                  <c:v>14619.200000000006</c:v>
                </c:pt>
                <c:pt idx="14">
                  <c:v>50444.400000000023</c:v>
                </c:pt>
                <c:pt idx="15">
                  <c:v>246302.90000000017</c:v>
                </c:pt>
                <c:pt idx="16">
                  <c:v>8015.2999999999975</c:v>
                </c:pt>
                <c:pt idx="17">
                  <c:v>68024.299999999945</c:v>
                </c:pt>
                <c:pt idx="18">
                  <c:v>6574.6999999999971</c:v>
                </c:pt>
                <c:pt idx="19">
                  <c:v>138988.51499999961</c:v>
                </c:pt>
                <c:pt idx="20">
                  <c:v>98012.890999999945</c:v>
                </c:pt>
                <c:pt idx="21">
                  <c:v>4611.2</c:v>
                </c:pt>
                <c:pt idx="22">
                  <c:v>20019.400000000001</c:v>
                </c:pt>
                <c:pt idx="23">
                  <c:v>3008.3000000000011</c:v>
                </c:pt>
                <c:pt idx="24">
                  <c:v>13478.200000000003</c:v>
                </c:pt>
                <c:pt idx="25">
                  <c:v>115695.14000000029</c:v>
                </c:pt>
                <c:pt idx="26">
                  <c:v>69064.499999999898</c:v>
                </c:pt>
                <c:pt idx="27">
                  <c:v>652.5</c:v>
                </c:pt>
                <c:pt idx="28">
                  <c:v>19308.199999999993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再エネ比較シート!$BG$13:$BG$42</c:f>
              <c:numCache>
                <c:formatCode>#,##0_);[Red]\(#,##0\)</c:formatCode>
                <c:ptCount val="30"/>
                <c:pt idx="0">
                  <c:v>0</c:v>
                </c:pt>
                <c:pt idx="1">
                  <c:v>0</c:v>
                </c:pt>
                <c:pt idx="2">
                  <c:v>0</c:v>
                </c:pt>
                <c:pt idx="3">
                  <c:v>19019.5</c:v>
                </c:pt>
                <c:pt idx="4">
                  <c:v>0</c:v>
                </c:pt>
                <c:pt idx="5">
                  <c:v>1500</c:v>
                </c:pt>
                <c:pt idx="6">
                  <c:v>32000</c:v>
                </c:pt>
                <c:pt idx="7">
                  <c:v>116.5</c:v>
                </c:pt>
                <c:pt idx="8">
                  <c:v>0</c:v>
                </c:pt>
                <c:pt idx="9">
                  <c:v>0</c:v>
                </c:pt>
                <c:pt idx="10">
                  <c:v>0</c:v>
                </c:pt>
                <c:pt idx="11">
                  <c:v>0</c:v>
                </c:pt>
                <c:pt idx="12">
                  <c:v>4.2</c:v>
                </c:pt>
                <c:pt idx="13">
                  <c:v>0</c:v>
                </c:pt>
                <c:pt idx="14">
                  <c:v>0</c:v>
                </c:pt>
                <c:pt idx="15">
                  <c:v>0</c:v>
                </c:pt>
                <c:pt idx="16">
                  <c:v>0</c:v>
                </c:pt>
                <c:pt idx="17">
                  <c:v>0</c:v>
                </c:pt>
                <c:pt idx="18">
                  <c:v>0</c:v>
                </c:pt>
                <c:pt idx="19">
                  <c:v>96519.5</c:v>
                </c:pt>
                <c:pt idx="20">
                  <c:v>0.5</c:v>
                </c:pt>
                <c:pt idx="21">
                  <c:v>0</c:v>
                </c:pt>
                <c:pt idx="22">
                  <c:v>3296.8</c:v>
                </c:pt>
                <c:pt idx="23">
                  <c:v>0</c:v>
                </c:pt>
                <c:pt idx="24">
                  <c:v>0</c:v>
                </c:pt>
                <c:pt idx="25">
                  <c:v>27019.8</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再エネ比較シート!$BH$13:$BH$42</c:f>
              <c:numCache>
                <c:formatCode>#,##0_);[Red]\(#,##0\)</c:formatCode>
                <c:ptCount val="30"/>
                <c:pt idx="0">
                  <c:v>0</c:v>
                </c:pt>
                <c:pt idx="1">
                  <c:v>1900</c:v>
                </c:pt>
                <c:pt idx="2">
                  <c:v>300</c:v>
                </c:pt>
                <c:pt idx="3">
                  <c:v>337.8</c:v>
                </c:pt>
                <c:pt idx="4">
                  <c:v>0</c:v>
                </c:pt>
                <c:pt idx="5">
                  <c:v>198</c:v>
                </c:pt>
                <c:pt idx="6">
                  <c:v>2994.8</c:v>
                </c:pt>
                <c:pt idx="7">
                  <c:v>0</c:v>
                </c:pt>
                <c:pt idx="8">
                  <c:v>0</c:v>
                </c:pt>
                <c:pt idx="9">
                  <c:v>150</c:v>
                </c:pt>
                <c:pt idx="10">
                  <c:v>0</c:v>
                </c:pt>
                <c:pt idx="11">
                  <c:v>0</c:v>
                </c:pt>
                <c:pt idx="12">
                  <c:v>0</c:v>
                </c:pt>
                <c:pt idx="13">
                  <c:v>0</c:v>
                </c:pt>
                <c:pt idx="14">
                  <c:v>1173.9000000000001</c:v>
                </c:pt>
                <c:pt idx="15">
                  <c:v>0</c:v>
                </c:pt>
                <c:pt idx="16">
                  <c:v>0</c:v>
                </c:pt>
                <c:pt idx="17">
                  <c:v>0</c:v>
                </c:pt>
                <c:pt idx="18">
                  <c:v>55</c:v>
                </c:pt>
                <c:pt idx="19">
                  <c:v>49.9</c:v>
                </c:pt>
                <c:pt idx="20">
                  <c:v>0</c:v>
                </c:pt>
                <c:pt idx="21">
                  <c:v>0</c:v>
                </c:pt>
                <c:pt idx="22">
                  <c:v>199</c:v>
                </c:pt>
                <c:pt idx="23">
                  <c:v>0</c:v>
                </c:pt>
                <c:pt idx="24">
                  <c:v>2054</c:v>
                </c:pt>
                <c:pt idx="25">
                  <c:v>0</c:v>
                </c:pt>
                <c:pt idx="26">
                  <c:v>10163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再エネ比較シート!$BI$13:$BI$42</c:f>
              <c:numCache>
                <c:formatCode>#,##0_);[Red]\(#,##0\)</c:formatCode>
                <c:ptCount val="30"/>
                <c:pt idx="0">
                  <c:v>0</c:v>
                </c:pt>
                <c:pt idx="1">
                  <c:v>0</c:v>
                </c:pt>
                <c:pt idx="2">
                  <c:v>0</c:v>
                </c:pt>
                <c:pt idx="3">
                  <c:v>0</c:v>
                </c:pt>
                <c:pt idx="4">
                  <c:v>0</c:v>
                </c:pt>
                <c:pt idx="5">
                  <c:v>0</c:v>
                </c:pt>
                <c:pt idx="6">
                  <c:v>440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再エネ比較シート!$BJ$13:$BJ$42</c:f>
              <c:numCache>
                <c:formatCode>#,##0_);[Red]\(#,##0\)</c:formatCode>
                <c:ptCount val="30"/>
                <c:pt idx="0">
                  <c:v>6899.9</c:v>
                </c:pt>
                <c:pt idx="1">
                  <c:v>894.9</c:v>
                </c:pt>
                <c:pt idx="2">
                  <c:v>0</c:v>
                </c:pt>
                <c:pt idx="3">
                  <c:v>23713</c:v>
                </c:pt>
                <c:pt idx="4">
                  <c:v>8131.8249999999998</c:v>
                </c:pt>
                <c:pt idx="5">
                  <c:v>99454.388999999996</c:v>
                </c:pt>
                <c:pt idx="6">
                  <c:v>3929</c:v>
                </c:pt>
                <c:pt idx="7">
                  <c:v>5266.5889999999999</c:v>
                </c:pt>
                <c:pt idx="8">
                  <c:v>11660</c:v>
                </c:pt>
                <c:pt idx="9">
                  <c:v>0</c:v>
                </c:pt>
                <c:pt idx="10">
                  <c:v>550</c:v>
                </c:pt>
                <c:pt idx="11">
                  <c:v>5920</c:v>
                </c:pt>
                <c:pt idx="12">
                  <c:v>560</c:v>
                </c:pt>
                <c:pt idx="13">
                  <c:v>3717</c:v>
                </c:pt>
                <c:pt idx="14">
                  <c:v>0</c:v>
                </c:pt>
                <c:pt idx="15">
                  <c:v>0</c:v>
                </c:pt>
                <c:pt idx="16">
                  <c:v>6267.2719999999999</c:v>
                </c:pt>
                <c:pt idx="17">
                  <c:v>242164.39</c:v>
                </c:pt>
                <c:pt idx="18">
                  <c:v>1990</c:v>
                </c:pt>
                <c:pt idx="19">
                  <c:v>78695</c:v>
                </c:pt>
                <c:pt idx="20">
                  <c:v>74800</c:v>
                </c:pt>
                <c:pt idx="21">
                  <c:v>0</c:v>
                </c:pt>
                <c:pt idx="22">
                  <c:v>0</c:v>
                </c:pt>
                <c:pt idx="23">
                  <c:v>6437.4049999999997</c:v>
                </c:pt>
                <c:pt idx="24">
                  <c:v>1550</c:v>
                </c:pt>
                <c:pt idx="25">
                  <c:v>3413.6240000000003</c:v>
                </c:pt>
                <c:pt idx="26">
                  <c:v>315</c:v>
                </c:pt>
                <c:pt idx="27">
                  <c:v>0</c:v>
                </c:pt>
                <c:pt idx="28">
                  <c:v>1996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再エネ比較シート!$BK$13:$BK$42</c:f>
              <c:numCache>
                <c:formatCode>#,##0_);[Red]\(#,##0\)</c:formatCode>
                <c:ptCount val="30"/>
                <c:pt idx="0">
                  <c:v>12003.9</c:v>
                </c:pt>
                <c:pt idx="1">
                  <c:v>100794.40000000026</c:v>
                </c:pt>
                <c:pt idx="2">
                  <c:v>10690.399999999994</c:v>
                </c:pt>
                <c:pt idx="3">
                  <c:v>535369.50000000349</c:v>
                </c:pt>
                <c:pt idx="4">
                  <c:v>283318.92500000098</c:v>
                </c:pt>
                <c:pt idx="5">
                  <c:v>418045.5890000005</c:v>
                </c:pt>
                <c:pt idx="6">
                  <c:v>288639.80000000115</c:v>
                </c:pt>
                <c:pt idx="7">
                  <c:v>122417.08899999989</c:v>
                </c:pt>
                <c:pt idx="8">
                  <c:v>14333.9</c:v>
                </c:pt>
                <c:pt idx="9">
                  <c:v>36396.399999999965</c:v>
                </c:pt>
                <c:pt idx="10">
                  <c:v>18780.799999999974</c:v>
                </c:pt>
                <c:pt idx="11">
                  <c:v>119473.60000000033</c:v>
                </c:pt>
                <c:pt idx="12">
                  <c:v>19299.500000000004</c:v>
                </c:pt>
                <c:pt idx="13">
                  <c:v>46791.500000000051</c:v>
                </c:pt>
                <c:pt idx="14">
                  <c:v>74657.34799999994</c:v>
                </c:pt>
                <c:pt idx="15">
                  <c:v>306379.0000000014</c:v>
                </c:pt>
                <c:pt idx="16">
                  <c:v>33101.971999999922</c:v>
                </c:pt>
                <c:pt idx="17">
                  <c:v>362649.39000000071</c:v>
                </c:pt>
                <c:pt idx="18">
                  <c:v>30720.699999999903</c:v>
                </c:pt>
                <c:pt idx="19">
                  <c:v>345893.95699999965</c:v>
                </c:pt>
                <c:pt idx="20">
                  <c:v>211365.05400000044</c:v>
                </c:pt>
                <c:pt idx="21">
                  <c:v>23924.500000000029</c:v>
                </c:pt>
                <c:pt idx="22">
                  <c:v>31488.745999999977</c:v>
                </c:pt>
                <c:pt idx="23">
                  <c:v>19174.705000000002</c:v>
                </c:pt>
                <c:pt idx="24">
                  <c:v>41452.500000000007</c:v>
                </c:pt>
                <c:pt idx="25">
                  <c:v>183664.98700000072</c:v>
                </c:pt>
                <c:pt idx="26">
                  <c:v>130839.40000000029</c:v>
                </c:pt>
                <c:pt idx="27">
                  <c:v>5682.100000000004</c:v>
                </c:pt>
                <c:pt idx="28">
                  <c:v>44026.399999999863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再エネ比較シート!$BO$13:$BO$42</c:f>
              <c:numCache>
                <c:formatCode>#,##0_);[Red]\(#,##0\)</c:formatCode>
                <c:ptCount val="30"/>
                <c:pt idx="0">
                  <c:v>4789.918944</c:v>
                </c:pt>
                <c:pt idx="1">
                  <c:v>38436.363252000294</c:v>
                </c:pt>
                <c:pt idx="2">
                  <c:v>10594.179311999991</c:v>
                </c:pt>
                <c:pt idx="3">
                  <c:v>64678.187172001126</c:v>
                </c:pt>
                <c:pt idx="4">
                  <c:v>58015.841004001144</c:v>
                </c:pt>
                <c:pt idx="5">
                  <c:v>44392.198776000434</c:v>
                </c:pt>
                <c:pt idx="6">
                  <c:v>63329.012268000995</c:v>
                </c:pt>
                <c:pt idx="7">
                  <c:v>11543.714255999954</c:v>
                </c:pt>
                <c:pt idx="8">
                  <c:v>2772.8772599999998</c:v>
                </c:pt>
                <c:pt idx="9">
                  <c:v>24726.312383999943</c:v>
                </c:pt>
                <c:pt idx="10">
                  <c:v>15982.838123999973</c:v>
                </c:pt>
                <c:pt idx="11">
                  <c:v>54122.171676000507</c:v>
                </c:pt>
                <c:pt idx="12">
                  <c:v>8191.0590240000074</c:v>
                </c:pt>
                <c:pt idx="13">
                  <c:v>34149.774636000053</c:v>
                </c:pt>
                <c:pt idx="14">
                  <c:v>27649.622285759899</c:v>
                </c:pt>
                <c:pt idx="15">
                  <c:v>72098.529132001524</c:v>
                </c:pt>
                <c:pt idx="16">
                  <c:v>22585.538327999915</c:v>
                </c:pt>
                <c:pt idx="17">
                  <c:v>62959.135284000913</c:v>
                </c:pt>
                <c:pt idx="18">
                  <c:v>26523.852119999887</c:v>
                </c:pt>
                <c:pt idx="19">
                  <c:v>37973.047325040025</c:v>
                </c:pt>
                <c:pt idx="20">
                  <c:v>46266.621799560591</c:v>
                </c:pt>
                <c:pt idx="21">
                  <c:v>23178.277596000033</c:v>
                </c:pt>
                <c:pt idx="22">
                  <c:v>9569.2120255199734</c:v>
                </c:pt>
                <c:pt idx="23">
                  <c:v>11675.967479999999</c:v>
                </c:pt>
                <c:pt idx="24">
                  <c:v>29247.284436000005</c:v>
                </c:pt>
                <c:pt idx="25">
                  <c:v>45048.211970760516</c:v>
                </c:pt>
                <c:pt idx="26">
                  <c:v>61562.435628000458</c:v>
                </c:pt>
                <c:pt idx="27">
                  <c:v>6036.1235520000037</c:v>
                </c:pt>
                <c:pt idx="28">
                  <c:v>27269.366663999852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再エネ比較シート!$BP$13:$BP$42</c:f>
              <c:numCache>
                <c:formatCode>#,##0_);[Red]\(#,##0\)</c:formatCode>
                <c:ptCount val="30"/>
                <c:pt idx="0">
                  <c:v>1471.9673279999997</c:v>
                </c:pt>
                <c:pt idx="1">
                  <c:v>87265.651824000015</c:v>
                </c:pt>
                <c:pt idx="2">
                  <c:v>2067.2093279999999</c:v>
                </c:pt>
                <c:pt idx="3">
                  <c:v>579906.05283600325</c:v>
                </c:pt>
                <c:pt idx="4">
                  <c:v>300062.02130399999</c:v>
                </c:pt>
                <c:pt idx="5">
                  <c:v>370245.0213840002</c:v>
                </c:pt>
                <c:pt idx="6">
                  <c:v>259931.73159600046</c:v>
                </c:pt>
                <c:pt idx="7">
                  <c:v>142084.5299519999</c:v>
                </c:pt>
                <c:pt idx="8">
                  <c:v>480.69098400000013</c:v>
                </c:pt>
                <c:pt idx="9">
                  <c:v>20692.199232000017</c:v>
                </c:pt>
                <c:pt idx="10">
                  <c:v>6498.8521559999954</c:v>
                </c:pt>
                <c:pt idx="11">
                  <c:v>90551.25538799986</c:v>
                </c:pt>
                <c:pt idx="12">
                  <c:v>15754.203875999992</c:v>
                </c:pt>
                <c:pt idx="13">
                  <c:v>19337.692992000011</c:v>
                </c:pt>
                <c:pt idx="14">
                  <c:v>66725.834544000027</c:v>
                </c:pt>
                <c:pt idx="15">
                  <c:v>325799.62400400022</c:v>
                </c:pt>
                <c:pt idx="16">
                  <c:v>10602.318227999996</c:v>
                </c:pt>
                <c:pt idx="17">
                  <c:v>89979.823067999911</c:v>
                </c:pt>
                <c:pt idx="18">
                  <c:v>8696.7501719999964</c:v>
                </c:pt>
                <c:pt idx="19">
                  <c:v>183848.44810139944</c:v>
                </c:pt>
                <c:pt idx="20">
                  <c:v>129647.53169915994</c:v>
                </c:pt>
                <c:pt idx="21">
                  <c:v>6099.5109120000006</c:v>
                </c:pt>
                <c:pt idx="22">
                  <c:v>26480.861543999999</c:v>
                </c:pt>
                <c:pt idx="23">
                  <c:v>3979.2589080000012</c:v>
                </c:pt>
                <c:pt idx="24">
                  <c:v>17828.423832000004</c:v>
                </c:pt>
                <c:pt idx="25">
                  <c:v>153036.90338640037</c:v>
                </c:pt>
                <c:pt idx="26">
                  <c:v>91355.758019999877</c:v>
                </c:pt>
                <c:pt idx="27">
                  <c:v>863.10090000000002</c:v>
                </c:pt>
                <c:pt idx="28">
                  <c:v>25540.114631999993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再エネ比較シート!$BQ$13:$BQ$42</c:f>
              <c:numCache>
                <c:formatCode>#,##0_);[Red]\(#,##0\)</c:formatCode>
                <c:ptCount val="30"/>
                <c:pt idx="0">
                  <c:v>0</c:v>
                </c:pt>
                <c:pt idx="1">
                  <c:v>0</c:v>
                </c:pt>
                <c:pt idx="2">
                  <c:v>0</c:v>
                </c:pt>
                <c:pt idx="3">
                  <c:v>41319.483359999998</c:v>
                </c:pt>
                <c:pt idx="4">
                  <c:v>0</c:v>
                </c:pt>
                <c:pt idx="5">
                  <c:v>3258.72</c:v>
                </c:pt>
                <c:pt idx="6">
                  <c:v>69519.360000000001</c:v>
                </c:pt>
                <c:pt idx="7">
                  <c:v>253.09392000000003</c:v>
                </c:pt>
                <c:pt idx="8">
                  <c:v>0</c:v>
                </c:pt>
                <c:pt idx="9">
                  <c:v>0</c:v>
                </c:pt>
                <c:pt idx="10">
                  <c:v>0</c:v>
                </c:pt>
                <c:pt idx="11">
                  <c:v>0</c:v>
                </c:pt>
                <c:pt idx="12">
                  <c:v>9.1244160000000019</c:v>
                </c:pt>
                <c:pt idx="13">
                  <c:v>0</c:v>
                </c:pt>
                <c:pt idx="14">
                  <c:v>0</c:v>
                </c:pt>
                <c:pt idx="15">
                  <c:v>0</c:v>
                </c:pt>
                <c:pt idx="16">
                  <c:v>0</c:v>
                </c:pt>
                <c:pt idx="17">
                  <c:v>0</c:v>
                </c:pt>
                <c:pt idx="18">
                  <c:v>0</c:v>
                </c:pt>
                <c:pt idx="19">
                  <c:v>209686.68336</c:v>
                </c:pt>
                <c:pt idx="20">
                  <c:v>1.0862400000000001</c:v>
                </c:pt>
                <c:pt idx="21">
                  <c:v>0</c:v>
                </c:pt>
                <c:pt idx="22">
                  <c:v>7162.2320640000016</c:v>
                </c:pt>
                <c:pt idx="23">
                  <c:v>0</c:v>
                </c:pt>
                <c:pt idx="24">
                  <c:v>0</c:v>
                </c:pt>
                <c:pt idx="25">
                  <c:v>58699.975104000005</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再エネ比較シート!$BR$13:$BR$42</c:f>
              <c:numCache>
                <c:formatCode>#,##0_);[Red]\(#,##0\)</c:formatCode>
                <c:ptCount val="30"/>
                <c:pt idx="0">
                  <c:v>0</c:v>
                </c:pt>
                <c:pt idx="1">
                  <c:v>9986.4</c:v>
                </c:pt>
                <c:pt idx="2">
                  <c:v>1576.8</c:v>
                </c:pt>
                <c:pt idx="3">
                  <c:v>1775.4768000000001</c:v>
                </c:pt>
                <c:pt idx="4">
                  <c:v>0</c:v>
                </c:pt>
                <c:pt idx="5">
                  <c:v>1040.6880000000001</c:v>
                </c:pt>
                <c:pt idx="6">
                  <c:v>15740.668800000001</c:v>
                </c:pt>
                <c:pt idx="7">
                  <c:v>0</c:v>
                </c:pt>
                <c:pt idx="8">
                  <c:v>0</c:v>
                </c:pt>
                <c:pt idx="9">
                  <c:v>788.4</c:v>
                </c:pt>
                <c:pt idx="10">
                  <c:v>0</c:v>
                </c:pt>
                <c:pt idx="11">
                  <c:v>0</c:v>
                </c:pt>
                <c:pt idx="12">
                  <c:v>0</c:v>
                </c:pt>
                <c:pt idx="13">
                  <c:v>0</c:v>
                </c:pt>
                <c:pt idx="14">
                  <c:v>6170.0183999999999</c:v>
                </c:pt>
                <c:pt idx="15">
                  <c:v>0</c:v>
                </c:pt>
                <c:pt idx="16">
                  <c:v>0</c:v>
                </c:pt>
                <c:pt idx="17">
                  <c:v>0</c:v>
                </c:pt>
                <c:pt idx="18">
                  <c:v>289.08</c:v>
                </c:pt>
                <c:pt idx="19">
                  <c:v>262.27440000000001</c:v>
                </c:pt>
                <c:pt idx="20">
                  <c:v>0</c:v>
                </c:pt>
                <c:pt idx="21">
                  <c:v>0</c:v>
                </c:pt>
                <c:pt idx="22">
                  <c:v>1045.944</c:v>
                </c:pt>
                <c:pt idx="23">
                  <c:v>0</c:v>
                </c:pt>
                <c:pt idx="24">
                  <c:v>10795.824000000001</c:v>
                </c:pt>
                <c:pt idx="25">
                  <c:v>0</c:v>
                </c:pt>
                <c:pt idx="26">
                  <c:v>53416.728000000003</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再エネ比較シート!$BS$13:$BS$42</c:f>
              <c:numCache>
                <c:formatCode>#,##0_);[Red]\(#,##0\)</c:formatCode>
                <c:ptCount val="30"/>
                <c:pt idx="0">
                  <c:v>0</c:v>
                </c:pt>
                <c:pt idx="1">
                  <c:v>0</c:v>
                </c:pt>
                <c:pt idx="2">
                  <c:v>0</c:v>
                </c:pt>
                <c:pt idx="3">
                  <c:v>0</c:v>
                </c:pt>
                <c:pt idx="4">
                  <c:v>0</c:v>
                </c:pt>
                <c:pt idx="5">
                  <c:v>0</c:v>
                </c:pt>
                <c:pt idx="6">
                  <c:v>3083.52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再エネ比較シート!$BT$13:$BT$42</c:f>
              <c:numCache>
                <c:formatCode>#,##0_);[Red]\(#,##0\)</c:formatCode>
                <c:ptCount val="30"/>
                <c:pt idx="0">
                  <c:v>48354.499200000006</c:v>
                </c:pt>
                <c:pt idx="1">
                  <c:v>6271.4591999999993</c:v>
                </c:pt>
                <c:pt idx="2">
                  <c:v>0</c:v>
                </c:pt>
                <c:pt idx="3">
                  <c:v>166180.704</c:v>
                </c:pt>
                <c:pt idx="4">
                  <c:v>56987.829600000005</c:v>
                </c:pt>
                <c:pt idx="5">
                  <c:v>696976.35811200005</c:v>
                </c:pt>
                <c:pt idx="6">
                  <c:v>27534.432000000001</c:v>
                </c:pt>
                <c:pt idx="7">
                  <c:v>36908.255711999998</c:v>
                </c:pt>
                <c:pt idx="8">
                  <c:v>81713.279999999999</c:v>
                </c:pt>
                <c:pt idx="9">
                  <c:v>0</c:v>
                </c:pt>
                <c:pt idx="10">
                  <c:v>3854.4</c:v>
                </c:pt>
                <c:pt idx="11">
                  <c:v>41487.360000000001</c:v>
                </c:pt>
                <c:pt idx="12">
                  <c:v>3924.48</c:v>
                </c:pt>
                <c:pt idx="13">
                  <c:v>26048.736000000001</c:v>
                </c:pt>
                <c:pt idx="14">
                  <c:v>0</c:v>
                </c:pt>
                <c:pt idx="15">
                  <c:v>0</c:v>
                </c:pt>
                <c:pt idx="16">
                  <c:v>43921.042176000003</c:v>
                </c:pt>
                <c:pt idx="17">
                  <c:v>1697088.0451200001</c:v>
                </c:pt>
                <c:pt idx="18">
                  <c:v>13945.92</c:v>
                </c:pt>
                <c:pt idx="19">
                  <c:v>551494.56000000006</c:v>
                </c:pt>
                <c:pt idx="20">
                  <c:v>524198.40000000002</c:v>
                </c:pt>
                <c:pt idx="21">
                  <c:v>0</c:v>
                </c:pt>
                <c:pt idx="22">
                  <c:v>0</c:v>
                </c:pt>
                <c:pt idx="23">
                  <c:v>45113.334240000004</c:v>
                </c:pt>
                <c:pt idx="24">
                  <c:v>10862.4</c:v>
                </c:pt>
                <c:pt idx="25">
                  <c:v>23922.676992000001</c:v>
                </c:pt>
                <c:pt idx="26">
                  <c:v>2207.52</c:v>
                </c:pt>
                <c:pt idx="27">
                  <c:v>0</c:v>
                </c:pt>
                <c:pt idx="28">
                  <c:v>13987.968000000001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再エネ比較シート!$BU$13:$BU$42</c:f>
              <c:numCache>
                <c:formatCode>#,##0_);[Red]\(#,##0\)</c:formatCode>
                <c:ptCount val="30"/>
                <c:pt idx="0">
                  <c:v>54616.385472000009</c:v>
                </c:pt>
                <c:pt idx="1">
                  <c:v>141959.87427600031</c:v>
                </c:pt>
                <c:pt idx="2">
                  <c:v>14238.188639999989</c:v>
                </c:pt>
                <c:pt idx="3">
                  <c:v>853859.90416800429</c:v>
                </c:pt>
                <c:pt idx="4">
                  <c:v>415065.69190800114</c:v>
                </c:pt>
                <c:pt idx="5">
                  <c:v>1115912.9862720007</c:v>
                </c:pt>
                <c:pt idx="6">
                  <c:v>439138.72466400149</c:v>
                </c:pt>
                <c:pt idx="7">
                  <c:v>190789.59383999987</c:v>
                </c:pt>
                <c:pt idx="8">
                  <c:v>84966.848243999993</c:v>
                </c:pt>
                <c:pt idx="9">
                  <c:v>46206.911615999961</c:v>
                </c:pt>
                <c:pt idx="10">
                  <c:v>26336.090279999968</c:v>
                </c:pt>
                <c:pt idx="11">
                  <c:v>186160.78706400038</c:v>
                </c:pt>
                <c:pt idx="12">
                  <c:v>27878.867316</c:v>
                </c:pt>
                <c:pt idx="13">
                  <c:v>79536.203628000061</c:v>
                </c:pt>
                <c:pt idx="14">
                  <c:v>100545.47522975993</c:v>
                </c:pt>
                <c:pt idx="15">
                  <c:v>397898.15313600173</c:v>
                </c:pt>
                <c:pt idx="16">
                  <c:v>77108.898731999914</c:v>
                </c:pt>
                <c:pt idx="17">
                  <c:v>1850027.0034720011</c:v>
                </c:pt>
                <c:pt idx="18">
                  <c:v>49455.60229199988</c:v>
                </c:pt>
                <c:pt idx="19">
                  <c:v>983265.01318643952</c:v>
                </c:pt>
                <c:pt idx="20">
                  <c:v>700113.63973872061</c:v>
                </c:pt>
                <c:pt idx="21">
                  <c:v>29277.788508000034</c:v>
                </c:pt>
                <c:pt idx="22">
                  <c:v>44258.249633519976</c:v>
                </c:pt>
                <c:pt idx="23">
                  <c:v>60768.560628000007</c:v>
                </c:pt>
                <c:pt idx="24">
                  <c:v>68733.932268000004</c:v>
                </c:pt>
                <c:pt idx="25">
                  <c:v>280707.76745316089</c:v>
                </c:pt>
                <c:pt idx="26">
                  <c:v>208542.44164800033</c:v>
                </c:pt>
                <c:pt idx="27">
                  <c:v>6899.224452000004</c:v>
                </c:pt>
                <c:pt idx="28">
                  <c:v>66797.449295999846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下関市</c:v>
                </c:pt>
              </c:strCache>
            </c:strRef>
          </c:cat>
          <c:val>
            <c:numRef>
              <c:f>①CO2排出量の現状把握!$AX$43:$AX$45</c:f>
              <c:numCache>
                <c:formatCode>0%</c:formatCode>
                <c:ptCount val="3"/>
                <c:pt idx="0">
                  <c:v>0.42072759503743129</c:v>
                </c:pt>
                <c:pt idx="1">
                  <c:v>0.73364711654542925</c:v>
                </c:pt>
                <c:pt idx="2">
                  <c:v>0.58398372644502183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下関市</c:v>
                </c:pt>
              </c:strCache>
            </c:strRef>
          </c:cat>
          <c:val>
            <c:numRef>
              <c:f>①CO2排出量の現状把握!$AY$43:$AY$45</c:f>
              <c:numCache>
                <c:formatCode>0%</c:formatCode>
                <c:ptCount val="3"/>
                <c:pt idx="0">
                  <c:v>0.19118662390594171</c:v>
                </c:pt>
                <c:pt idx="1">
                  <c:v>7.2360124630613004E-2</c:v>
                </c:pt>
                <c:pt idx="2">
                  <c:v>0.11858193705841309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下関市</c:v>
                </c:pt>
              </c:strCache>
            </c:strRef>
          </c:cat>
          <c:val>
            <c:numRef>
              <c:f>①CO2排出量の現状把握!$AZ$43:$AZ$45</c:f>
              <c:numCache>
                <c:formatCode>0%</c:formatCode>
                <c:ptCount val="3"/>
                <c:pt idx="0">
                  <c:v>0.18034974026133399</c:v>
                </c:pt>
                <c:pt idx="1">
                  <c:v>9.4917052976812424E-2</c:v>
                </c:pt>
                <c:pt idx="2">
                  <c:v>0.15923185681844323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下関市</c:v>
                </c:pt>
              </c:strCache>
            </c:strRef>
          </c:cat>
          <c:val>
            <c:numRef>
              <c:f>①CO2排出量の現状把握!$BA$43:$BA$45</c:f>
              <c:numCache>
                <c:formatCode>0%</c:formatCode>
                <c:ptCount val="3"/>
                <c:pt idx="0">
                  <c:v>0.19226168778726088</c:v>
                </c:pt>
                <c:pt idx="1">
                  <c:v>9.4208293952925806E-2</c:v>
                </c:pt>
                <c:pt idx="2">
                  <c:v>0.12634164829970199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下関市</c:v>
                </c:pt>
              </c:strCache>
            </c:strRef>
          </c:cat>
          <c:val>
            <c:numRef>
              <c:f>①CO2排出量の現状把握!$BB$43:$BB$45</c:f>
              <c:numCache>
                <c:formatCode>0%</c:formatCode>
                <c:ptCount val="3"/>
                <c:pt idx="0">
                  <c:v>1.5474353008032191E-2</c:v>
                </c:pt>
                <c:pt idx="1">
                  <c:v>4.8674118942195702E-3</c:v>
                </c:pt>
                <c:pt idx="2">
                  <c:v>1.1860831378419728E-2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96822</c:v>
                </c:pt>
                <c:pt idx="1">
                  <c:v>96822</c:v>
                </c:pt>
                <c:pt idx="2">
                  <c:v>96822</c:v>
                </c:pt>
                <c:pt idx="3">
                  <c:v>96822</c:v>
                </c:pt>
                <c:pt idx="4">
                  <c:v>96822</c:v>
                </c:pt>
                <c:pt idx="5">
                  <c:v>96738</c:v>
                </c:pt>
                <c:pt idx="6">
                  <c:v>96738</c:v>
                </c:pt>
                <c:pt idx="7">
                  <c:v>96738</c:v>
                </c:pt>
                <c:pt idx="8">
                  <c:v>96738</c:v>
                </c:pt>
                <c:pt idx="9">
                  <c:v>96738</c:v>
                </c:pt>
                <c:pt idx="10">
                  <c:v>96738</c:v>
                </c:pt>
                <c:pt idx="11">
                  <c:v>91521</c:v>
                </c:pt>
                <c:pt idx="12">
                  <c:v>91521</c:v>
                </c:pt>
                <c:pt idx="13">
                  <c:v>91521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31.557905363829999</c:v>
                </c:pt>
                <c:pt idx="1">
                  <c:v>42.461169275533003</c:v>
                </c:pt>
                <c:pt idx="2">
                  <c:v>27.1775841334082</c:v>
                </c:pt>
                <c:pt idx="3">
                  <c:v>37.188761137698798</c:v>
                </c:pt>
                <c:pt idx="4">
                  <c:v>35.107203927311993</c:v>
                </c:pt>
                <c:pt idx="5">
                  <c:v>31.026807827784999</c:v>
                </c:pt>
                <c:pt idx="6">
                  <c:v>44.871542260361593</c:v>
                </c:pt>
                <c:pt idx="7">
                  <c:v>38.433416905799987</c:v>
                </c:pt>
                <c:pt idx="8">
                  <c:v>37.168711898400012</c:v>
                </c:pt>
                <c:pt idx="9">
                  <c:v>39.34016566479999</c:v>
                </c:pt>
                <c:pt idx="10">
                  <c:v>43.590507927159997</c:v>
                </c:pt>
                <c:pt idx="11">
                  <c:v>42.175500556000003</c:v>
                </c:pt>
                <c:pt idx="12">
                  <c:v>43.954257805440008</c:v>
                </c:pt>
                <c:pt idx="13">
                  <c:v>37.102296603189998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7119177</c:v>
                </c:pt>
                <c:pt idx="1">
                  <c:v>7194372</c:v>
                </c:pt>
                <c:pt idx="2">
                  <c:v>6797602</c:v>
                </c:pt>
                <c:pt idx="3">
                  <c:v>3570443</c:v>
                </c:pt>
                <c:pt idx="4">
                  <c:v>3565515</c:v>
                </c:pt>
                <c:pt idx="5">
                  <c:v>3860482</c:v>
                </c:pt>
                <c:pt idx="6">
                  <c:v>3807508</c:v>
                </c:pt>
                <c:pt idx="7">
                  <c:v>3452709.1738000568</c:v>
                </c:pt>
                <c:pt idx="8">
                  <c:v>3579678</c:v>
                </c:pt>
                <c:pt idx="9">
                  <c:v>3834587</c:v>
                </c:pt>
                <c:pt idx="10">
                  <c:v>3724575</c:v>
                </c:pt>
                <c:pt idx="11">
                  <c:v>3363451.9999999991</c:v>
                </c:pt>
                <c:pt idx="12">
                  <c:v>3475087.9999999995</c:v>
                </c:pt>
                <c:pt idx="13">
                  <c:v>3370881.9999999995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282091</c:v>
                </c:pt>
                <c:pt idx="1">
                  <c:v>280062</c:v>
                </c:pt>
                <c:pt idx="2">
                  <c:v>277647</c:v>
                </c:pt>
                <c:pt idx="3">
                  <c:v>278962</c:v>
                </c:pt>
                <c:pt idx="4">
                  <c:v>277718</c:v>
                </c:pt>
                <c:pt idx="5">
                  <c:v>275242</c:v>
                </c:pt>
                <c:pt idx="6">
                  <c:v>272360</c:v>
                </c:pt>
                <c:pt idx="7">
                  <c:v>269486</c:v>
                </c:pt>
                <c:pt idx="8">
                  <c:v>266429</c:v>
                </c:pt>
                <c:pt idx="9">
                  <c:v>263573</c:v>
                </c:pt>
                <c:pt idx="10">
                  <c:v>260897</c:v>
                </c:pt>
                <c:pt idx="11">
                  <c:v>257553</c:v>
                </c:pt>
                <c:pt idx="12">
                  <c:v>253996</c:v>
                </c:pt>
                <c:pt idx="13">
                  <c:v>250645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下関市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1628</v>
      </c>
      <c r="B9" s="70">
        <v>120</v>
      </c>
      <c r="C9" s="70">
        <v>1</v>
      </c>
      <c r="D9" s="70">
        <v>8</v>
      </c>
      <c r="E9" s="70">
        <v>1990</v>
      </c>
      <c r="F9" s="70" t="s">
        <v>787</v>
      </c>
      <c r="G9" s="70" t="s">
        <v>1629</v>
      </c>
      <c r="H9" s="70" t="s">
        <v>1630</v>
      </c>
      <c r="I9" s="148"/>
      <c r="J9" s="71">
        <v>301.85051830333248</v>
      </c>
      <c r="K9" s="71">
        <v>29.558325134870511</v>
      </c>
      <c r="L9" s="71">
        <v>0.76630822199959725</v>
      </c>
      <c r="M9" s="71">
        <v>269.62624475744292</v>
      </c>
      <c r="N9" s="71">
        <v>194.63836216048651</v>
      </c>
      <c r="O9" s="71">
        <v>109.65406694296129</v>
      </c>
      <c r="P9" s="71">
        <v>135.562175256969</v>
      </c>
      <c r="Q9" s="71">
        <v>13.730946742951</v>
      </c>
      <c r="R9" s="71">
        <v>0</v>
      </c>
      <c r="S9" s="71">
        <v>17.267332027295542</v>
      </c>
      <c r="T9" s="72"/>
      <c r="U9" s="71">
        <v>75295292</v>
      </c>
      <c r="V9" s="71">
        <v>11349</v>
      </c>
      <c r="W9" s="71">
        <v>7</v>
      </c>
      <c r="X9" s="71">
        <v>112466</v>
      </c>
      <c r="Y9" s="71">
        <v>85205</v>
      </c>
      <c r="Z9" s="71">
        <v>45102</v>
      </c>
      <c r="AA9" s="71">
        <v>32916</v>
      </c>
      <c r="AB9" s="71">
        <v>222944</v>
      </c>
      <c r="AC9" s="71">
        <v>0</v>
      </c>
      <c r="AD9" s="71">
        <v>17.267332027295542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1631</v>
      </c>
      <c r="B10" s="70">
        <v>121</v>
      </c>
      <c r="C10" s="70">
        <v>2</v>
      </c>
      <c r="D10" s="70">
        <v>8</v>
      </c>
      <c r="E10" s="70">
        <v>2005</v>
      </c>
      <c r="F10" s="70" t="s">
        <v>789</v>
      </c>
      <c r="G10" s="70" t="s">
        <v>1629</v>
      </c>
      <c r="H10" s="70" t="s">
        <v>1630</v>
      </c>
      <c r="I10" s="148"/>
      <c r="J10" s="71">
        <v>261.45147193082789</v>
      </c>
      <c r="K10" s="71">
        <v>17.96711581161707</v>
      </c>
      <c r="L10" s="71">
        <v>0.99902967614321314</v>
      </c>
      <c r="M10" s="71">
        <v>443.07867230284859</v>
      </c>
      <c r="N10" s="71">
        <v>297.92509779753829</v>
      </c>
      <c r="O10" s="71">
        <v>100.3306843926534</v>
      </c>
      <c r="P10" s="71">
        <v>99.658053402222194</v>
      </c>
      <c r="Q10" s="71">
        <v>13.3921668696414</v>
      </c>
      <c r="R10" s="71">
        <v>0</v>
      </c>
      <c r="S10" s="71">
        <v>14.322953690395121</v>
      </c>
      <c r="T10" s="72"/>
      <c r="U10" s="71">
        <v>33224338</v>
      </c>
      <c r="V10" s="71">
        <v>8420</v>
      </c>
      <c r="W10" s="71">
        <v>12</v>
      </c>
      <c r="X10" s="71">
        <v>105519</v>
      </c>
      <c r="Y10" s="71">
        <v>112562</v>
      </c>
      <c r="Z10" s="71">
        <v>47754</v>
      </c>
      <c r="AA10" s="71">
        <v>19818</v>
      </c>
      <c r="AB10" s="71">
        <v>227316</v>
      </c>
      <c r="AC10" s="71">
        <v>0</v>
      </c>
      <c r="AD10" s="71">
        <v>14.322953690395121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1632</v>
      </c>
      <c r="B11" s="70">
        <v>122</v>
      </c>
      <c r="C11" s="70">
        <v>3</v>
      </c>
      <c r="D11" s="70">
        <v>8</v>
      </c>
      <c r="E11" s="70">
        <v>2006</v>
      </c>
      <c r="F11" s="70" t="s">
        <v>790</v>
      </c>
      <c r="G11" s="70" t="s">
        <v>1629</v>
      </c>
      <c r="H11" s="70" t="s">
        <v>1630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1633</v>
      </c>
      <c r="B12" s="70">
        <v>123</v>
      </c>
      <c r="C12" s="70">
        <v>4</v>
      </c>
      <c r="D12" s="70">
        <v>8</v>
      </c>
      <c r="E12" s="70">
        <v>2007</v>
      </c>
      <c r="F12" s="70" t="s">
        <v>791</v>
      </c>
      <c r="G12" s="70" t="s">
        <v>1629</v>
      </c>
      <c r="H12" s="70" t="s">
        <v>1630</v>
      </c>
      <c r="I12" s="148"/>
      <c r="J12" s="71">
        <v>312.70528467724722</v>
      </c>
      <c r="K12" s="71">
        <v>21.215433337899182</v>
      </c>
      <c r="L12" s="71">
        <v>1.785901424369128</v>
      </c>
      <c r="M12" s="71">
        <v>474.07194631499698</v>
      </c>
      <c r="N12" s="71">
        <v>332.11100111809441</v>
      </c>
      <c r="O12" s="71">
        <v>95.78382223562862</v>
      </c>
      <c r="P12" s="71">
        <v>96.472024645046019</v>
      </c>
      <c r="Q12" s="71">
        <v>14.569519807473799</v>
      </c>
      <c r="R12" s="71">
        <v>0</v>
      </c>
      <c r="S12" s="71">
        <v>18.142747184743431</v>
      </c>
      <c r="T12" s="72"/>
      <c r="U12" s="71">
        <v>34393865</v>
      </c>
      <c r="V12" s="71">
        <v>8951</v>
      </c>
      <c r="W12" s="71">
        <v>16</v>
      </c>
      <c r="X12" s="71">
        <v>120932</v>
      </c>
      <c r="Y12" s="71">
        <v>119549</v>
      </c>
      <c r="Z12" s="71">
        <v>47393</v>
      </c>
      <c r="AA12" s="71">
        <v>18892</v>
      </c>
      <c r="AB12" s="71">
        <v>234223</v>
      </c>
      <c r="AC12" s="71">
        <v>0</v>
      </c>
      <c r="AD12" s="71">
        <v>18.142747184743431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1634</v>
      </c>
      <c r="B13" s="70">
        <v>124</v>
      </c>
      <c r="C13" s="70">
        <v>5</v>
      </c>
      <c r="D13" s="70">
        <v>8</v>
      </c>
      <c r="E13" s="70">
        <v>2008</v>
      </c>
      <c r="F13" s="70" t="s">
        <v>792</v>
      </c>
      <c r="G13" s="70" t="s">
        <v>1629</v>
      </c>
      <c r="H13" s="70" t="s">
        <v>1630</v>
      </c>
      <c r="I13" s="148"/>
      <c r="J13" s="71">
        <v>257.70755864302618</v>
      </c>
      <c r="K13" s="71">
        <v>16.829363831404951</v>
      </c>
      <c r="L13" s="71">
        <v>1.5981562433033421</v>
      </c>
      <c r="M13" s="71">
        <v>473.07510237646233</v>
      </c>
      <c r="N13" s="71">
        <v>333.97031780640532</v>
      </c>
      <c r="O13" s="71">
        <v>90.692789100278205</v>
      </c>
      <c r="P13" s="71">
        <v>92.832408690141037</v>
      </c>
      <c r="Q13" s="71">
        <v>14.4661904699765</v>
      </c>
      <c r="R13" s="71">
        <v>0</v>
      </c>
      <c r="S13" s="71">
        <v>20.41056973115511</v>
      </c>
      <c r="T13" s="72"/>
      <c r="U13" s="71">
        <v>36147059</v>
      </c>
      <c r="V13" s="71">
        <v>8951</v>
      </c>
      <c r="W13" s="71">
        <v>16</v>
      </c>
      <c r="X13" s="71">
        <v>120932</v>
      </c>
      <c r="Y13" s="71">
        <v>122282</v>
      </c>
      <c r="Z13" s="71">
        <v>46449</v>
      </c>
      <c r="AA13" s="71">
        <v>18200</v>
      </c>
      <c r="AB13" s="71">
        <v>236387</v>
      </c>
      <c r="AC13" s="71">
        <v>0</v>
      </c>
      <c r="AD13" s="71">
        <v>20.41056973115511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1635</v>
      </c>
      <c r="B14" s="70">
        <v>125</v>
      </c>
      <c r="C14" s="70">
        <v>6</v>
      </c>
      <c r="D14" s="70">
        <v>8</v>
      </c>
      <c r="E14" s="70">
        <v>2009</v>
      </c>
      <c r="F14" s="70" t="s">
        <v>176</v>
      </c>
      <c r="G14" s="70" t="s">
        <v>1629</v>
      </c>
      <c r="H14" s="70" t="s">
        <v>1630</v>
      </c>
      <c r="I14" s="148"/>
      <c r="J14" s="71">
        <v>231.8666044474038</v>
      </c>
      <c r="K14" s="71">
        <v>15.44822608744343</v>
      </c>
      <c r="L14" s="71">
        <v>0.62209398284208051</v>
      </c>
      <c r="M14" s="71">
        <v>466.65163584201832</v>
      </c>
      <c r="N14" s="71">
        <v>311.53511715886458</v>
      </c>
      <c r="O14" s="71">
        <v>90.674155027627521</v>
      </c>
      <c r="P14" s="71">
        <v>87.206355129307724</v>
      </c>
      <c r="Q14" s="71">
        <v>13.9587194849029</v>
      </c>
      <c r="R14" s="71">
        <v>0</v>
      </c>
      <c r="S14" s="71">
        <v>22.210950694313681</v>
      </c>
      <c r="T14" s="72"/>
      <c r="U14" s="71">
        <v>28643282</v>
      </c>
      <c r="V14" s="71">
        <v>9473</v>
      </c>
      <c r="W14" s="71">
        <v>6</v>
      </c>
      <c r="X14" s="71">
        <v>136307</v>
      </c>
      <c r="Y14" s="71">
        <v>124995</v>
      </c>
      <c r="Z14" s="71">
        <v>45838</v>
      </c>
      <c r="AA14" s="71">
        <v>17552</v>
      </c>
      <c r="AB14" s="71">
        <v>239440</v>
      </c>
      <c r="AC14" s="71">
        <v>0</v>
      </c>
      <c r="AD14" s="71">
        <v>22.210950694313681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48.15</v>
      </c>
      <c r="BK14" s="71">
        <v>0.41699999999999998</v>
      </c>
      <c r="BL14" s="71">
        <v>236.95499999999998</v>
      </c>
      <c r="BM14" s="71">
        <v>0</v>
      </c>
      <c r="BN14" s="72"/>
      <c r="BO14" s="71">
        <v>0</v>
      </c>
      <c r="BP14" s="71">
        <v>0</v>
      </c>
      <c r="BQ14" s="71">
        <v>8</v>
      </c>
      <c r="BR14" s="71">
        <v>1</v>
      </c>
      <c r="BS14" s="71">
        <v>13</v>
      </c>
      <c r="BT14" s="71">
        <v>0</v>
      </c>
      <c r="BU14"/>
      <c r="BV14" s="70">
        <v>240.52199999999999</v>
      </c>
      <c r="BW14" s="70">
        <v>0</v>
      </c>
      <c r="BX14" s="70">
        <v>45</v>
      </c>
      <c r="BY14" s="70">
        <v>0</v>
      </c>
      <c r="BZ14" s="70">
        <v>0</v>
      </c>
      <c r="CA14" s="70">
        <v>0</v>
      </c>
      <c r="CB14" s="70">
        <v>0</v>
      </c>
      <c r="CC14" s="70">
        <v>0</v>
      </c>
      <c r="CD14" s="70">
        <v>0</v>
      </c>
    </row>
    <row r="15" spans="1:82">
      <c r="A15" s="70" t="s">
        <v>1636</v>
      </c>
      <c r="B15" s="70">
        <v>126</v>
      </c>
      <c r="C15" s="70">
        <v>7</v>
      </c>
      <c r="D15" s="70">
        <v>8</v>
      </c>
      <c r="E15" s="70">
        <v>2010</v>
      </c>
      <c r="F15" s="70" t="s">
        <v>177</v>
      </c>
      <c r="G15" s="70" t="s">
        <v>1629</v>
      </c>
      <c r="H15" s="70" t="s">
        <v>1630</v>
      </c>
      <c r="I15" s="148"/>
      <c r="J15" s="71">
        <v>207.66431338518831</v>
      </c>
      <c r="K15" s="71">
        <v>13.84873024133698</v>
      </c>
      <c r="L15" s="71">
        <v>0.58106864250136936</v>
      </c>
      <c r="M15" s="71">
        <v>472.08006457874581</v>
      </c>
      <c r="N15" s="71">
        <v>319.65377668274368</v>
      </c>
      <c r="O15" s="71">
        <v>89.246634189284464</v>
      </c>
      <c r="P15" s="71">
        <v>87.406811403517878</v>
      </c>
      <c r="Q15" s="71">
        <v>14.6407146993813</v>
      </c>
      <c r="R15" s="71">
        <v>0</v>
      </c>
      <c r="S15" s="71">
        <v>26.793785258617149</v>
      </c>
      <c r="T15" s="72"/>
      <c r="U15" s="71">
        <v>27421286</v>
      </c>
      <c r="V15" s="71">
        <v>9473</v>
      </c>
      <c r="W15" s="71">
        <v>6</v>
      </c>
      <c r="X15" s="71">
        <v>136307</v>
      </c>
      <c r="Y15" s="71">
        <v>126509</v>
      </c>
      <c r="Z15" s="71">
        <v>45326</v>
      </c>
      <c r="AA15" s="71">
        <v>17153</v>
      </c>
      <c r="AB15" s="71">
        <v>240647</v>
      </c>
      <c r="AC15" s="71">
        <v>0</v>
      </c>
      <c r="AD15" s="71">
        <v>26.793785258617149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44.338999999999999</v>
      </c>
      <c r="BK15" s="71">
        <v>0.63600000000000001</v>
      </c>
      <c r="BL15" s="71">
        <v>157.98999999999998</v>
      </c>
      <c r="BM15" s="71">
        <v>0</v>
      </c>
      <c r="BN15" s="72"/>
      <c r="BO15" s="71">
        <v>0</v>
      </c>
      <c r="BP15" s="71">
        <v>0</v>
      </c>
      <c r="BQ15" s="71">
        <v>7</v>
      </c>
      <c r="BR15" s="71">
        <v>1</v>
      </c>
      <c r="BS15" s="71">
        <v>15</v>
      </c>
      <c r="BT15" s="71">
        <v>0</v>
      </c>
      <c r="BU15"/>
      <c r="BV15" s="70">
        <v>140.86500000000001</v>
      </c>
      <c r="BW15" s="70">
        <v>0</v>
      </c>
      <c r="BX15" s="70">
        <v>62.1</v>
      </c>
      <c r="BY15" s="70">
        <v>0</v>
      </c>
      <c r="BZ15" s="70">
        <v>0</v>
      </c>
      <c r="CA15" s="70">
        <v>0</v>
      </c>
      <c r="CB15" s="70">
        <v>0</v>
      </c>
      <c r="CC15" s="70">
        <v>0</v>
      </c>
      <c r="CD15" s="70">
        <v>0</v>
      </c>
    </row>
    <row r="16" spans="1:82">
      <c r="A16" s="70" t="s">
        <v>1637</v>
      </c>
      <c r="B16" s="70">
        <v>127</v>
      </c>
      <c r="C16" s="70">
        <v>8</v>
      </c>
      <c r="D16" s="70">
        <v>8</v>
      </c>
      <c r="E16" s="70">
        <v>2011</v>
      </c>
      <c r="F16" s="70" t="s">
        <v>178</v>
      </c>
      <c r="G16" s="70" t="s">
        <v>1629</v>
      </c>
      <c r="H16" s="70" t="s">
        <v>1630</v>
      </c>
      <c r="I16" s="148"/>
      <c r="J16" s="71">
        <v>220.91415390304209</v>
      </c>
      <c r="K16" s="71">
        <v>20.906753572046139</v>
      </c>
      <c r="L16" s="71">
        <v>0.25620970801421822</v>
      </c>
      <c r="M16" s="71">
        <v>600.30694425689057</v>
      </c>
      <c r="N16" s="71">
        <v>371.99981832908668</v>
      </c>
      <c r="O16" s="71">
        <v>86.842143267825421</v>
      </c>
      <c r="P16" s="71">
        <v>83.901100951065516</v>
      </c>
      <c r="Q16" s="71">
        <v>16.918983008440801</v>
      </c>
      <c r="R16" s="71">
        <v>0</v>
      </c>
      <c r="S16" s="71">
        <v>27.982644000870479</v>
      </c>
      <c r="T16" s="72"/>
      <c r="U16" s="71">
        <v>27407881</v>
      </c>
      <c r="V16" s="71">
        <v>9473</v>
      </c>
      <c r="W16" s="71">
        <v>6</v>
      </c>
      <c r="X16" s="71">
        <v>136307</v>
      </c>
      <c r="Y16" s="71">
        <v>127458</v>
      </c>
      <c r="Z16" s="71">
        <v>45063</v>
      </c>
      <c r="AA16" s="71">
        <v>16955</v>
      </c>
      <c r="AB16" s="71">
        <v>241090</v>
      </c>
      <c r="AC16" s="71">
        <v>0</v>
      </c>
      <c r="AD16" s="71">
        <v>27.982644000870479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39.347999999999999</v>
      </c>
      <c r="BK16" s="71">
        <v>0.72199999999999998</v>
      </c>
      <c r="BL16" s="71">
        <v>91.128</v>
      </c>
      <c r="BM16" s="71">
        <v>0</v>
      </c>
      <c r="BN16" s="72"/>
      <c r="BO16" s="71">
        <v>0</v>
      </c>
      <c r="BP16" s="71">
        <v>0</v>
      </c>
      <c r="BQ16" s="71">
        <v>6</v>
      </c>
      <c r="BR16" s="71">
        <v>1</v>
      </c>
      <c r="BS16" s="71">
        <v>14</v>
      </c>
      <c r="BT16" s="71">
        <v>0</v>
      </c>
      <c r="BU16"/>
      <c r="BV16" s="70">
        <v>131.19800000000001</v>
      </c>
      <c r="BW16" s="70">
        <v>0</v>
      </c>
      <c r="BX16" s="70">
        <v>0</v>
      </c>
      <c r="BY16" s="70">
        <v>0</v>
      </c>
      <c r="BZ16" s="70">
        <v>0</v>
      </c>
      <c r="CA16" s="70">
        <v>0</v>
      </c>
      <c r="CB16" s="70">
        <v>0</v>
      </c>
      <c r="CC16" s="70">
        <v>0</v>
      </c>
      <c r="CD16" s="70">
        <v>0</v>
      </c>
    </row>
    <row r="17" spans="1:82">
      <c r="A17" s="70" t="s">
        <v>1638</v>
      </c>
      <c r="B17" s="70">
        <v>128</v>
      </c>
      <c r="C17" s="70">
        <v>9</v>
      </c>
      <c r="D17" s="70">
        <v>8</v>
      </c>
      <c r="E17" s="70">
        <v>2012</v>
      </c>
      <c r="F17" s="70" t="s">
        <v>179</v>
      </c>
      <c r="G17" s="70" t="s">
        <v>1629</v>
      </c>
      <c r="H17" s="70" t="s">
        <v>1630</v>
      </c>
      <c r="I17" s="148"/>
      <c r="J17" s="71">
        <v>202.31036572237011</v>
      </c>
      <c r="K17" s="71">
        <v>20.623037251679261</v>
      </c>
      <c r="L17" s="71">
        <v>0.25366109598332748</v>
      </c>
      <c r="M17" s="71">
        <v>632.07155163799882</v>
      </c>
      <c r="N17" s="71">
        <v>414.64611933433622</v>
      </c>
      <c r="O17" s="71">
        <v>85.856679053256755</v>
      </c>
      <c r="P17" s="71">
        <v>82.417671493374939</v>
      </c>
      <c r="Q17" s="71">
        <v>19.290452026636899</v>
      </c>
      <c r="R17" s="71">
        <v>0</v>
      </c>
      <c r="S17" s="71">
        <v>28.317000065483509</v>
      </c>
      <c r="T17" s="72"/>
      <c r="U17" s="71">
        <v>27065315</v>
      </c>
      <c r="V17" s="71">
        <v>9473</v>
      </c>
      <c r="W17" s="71">
        <v>6</v>
      </c>
      <c r="X17" s="71">
        <v>136307</v>
      </c>
      <c r="Y17" s="71">
        <v>134564</v>
      </c>
      <c r="Z17" s="71">
        <v>44905</v>
      </c>
      <c r="AA17" s="71">
        <v>16561</v>
      </c>
      <c r="AB17" s="71">
        <v>253003</v>
      </c>
      <c r="AC17" s="71">
        <v>0</v>
      </c>
      <c r="AD17" s="71">
        <v>28.317000065483509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44.356000000000002</v>
      </c>
      <c r="BK17" s="71">
        <v>0.73699999999999999</v>
      </c>
      <c r="BL17" s="71">
        <v>94.986000000000004</v>
      </c>
      <c r="BM17" s="71">
        <v>0</v>
      </c>
      <c r="BN17" s="72"/>
      <c r="BO17" s="71">
        <v>0</v>
      </c>
      <c r="BP17" s="71">
        <v>0</v>
      </c>
      <c r="BQ17" s="71">
        <v>7</v>
      </c>
      <c r="BR17" s="71">
        <v>2</v>
      </c>
      <c r="BS17" s="71">
        <v>14</v>
      </c>
      <c r="BT17" s="71">
        <v>0</v>
      </c>
      <c r="BU17"/>
      <c r="BV17" s="70">
        <v>140.07900000000001</v>
      </c>
      <c r="BW17" s="70">
        <v>0</v>
      </c>
      <c r="BX17" s="70">
        <v>0</v>
      </c>
      <c r="BY17" s="70">
        <v>0</v>
      </c>
      <c r="BZ17" s="70">
        <v>0</v>
      </c>
      <c r="CA17" s="70">
        <v>0</v>
      </c>
      <c r="CB17" s="70">
        <v>0</v>
      </c>
      <c r="CC17" s="70">
        <v>0</v>
      </c>
      <c r="CD17" s="70">
        <v>0</v>
      </c>
    </row>
    <row r="18" spans="1:82">
      <c r="A18" s="70" t="s">
        <v>1639</v>
      </c>
      <c r="B18" s="70">
        <v>129</v>
      </c>
      <c r="C18" s="70">
        <v>10</v>
      </c>
      <c r="D18" s="70">
        <v>8</v>
      </c>
      <c r="E18" s="70">
        <v>2013</v>
      </c>
      <c r="F18" s="70" t="s">
        <v>180</v>
      </c>
      <c r="G18" s="70" t="s">
        <v>1629</v>
      </c>
      <c r="H18" s="70" t="s">
        <v>1630</v>
      </c>
      <c r="I18" s="148"/>
      <c r="J18" s="71">
        <v>215.0678438775754</v>
      </c>
      <c r="K18" s="71">
        <v>17.78382812189075</v>
      </c>
      <c r="L18" s="71">
        <v>0.2324867102624269</v>
      </c>
      <c r="M18" s="71">
        <v>672.53638679355572</v>
      </c>
      <c r="N18" s="71">
        <v>403.08309251641839</v>
      </c>
      <c r="O18" s="71">
        <v>82.176191768346271</v>
      </c>
      <c r="P18" s="71">
        <v>82.178731846066484</v>
      </c>
      <c r="Q18" s="71">
        <v>19.696644543103702</v>
      </c>
      <c r="R18" s="71">
        <v>0</v>
      </c>
      <c r="S18" s="71">
        <v>30.098737968176781</v>
      </c>
      <c r="T18" s="72"/>
      <c r="U18" s="71">
        <v>27840320</v>
      </c>
      <c r="V18" s="71">
        <v>9473</v>
      </c>
      <c r="W18" s="71">
        <v>6</v>
      </c>
      <c r="X18" s="71">
        <v>136307</v>
      </c>
      <c r="Y18" s="71">
        <v>136065</v>
      </c>
      <c r="Z18" s="71">
        <v>44899</v>
      </c>
      <c r="AA18" s="71">
        <v>16451</v>
      </c>
      <c r="AB18" s="71">
        <v>254627</v>
      </c>
      <c r="AC18" s="71">
        <v>0</v>
      </c>
      <c r="AD18" s="71">
        <v>30.098737968176781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44.631</v>
      </c>
      <c r="BK18" s="71">
        <v>0.60699999999999998</v>
      </c>
      <c r="BL18" s="71">
        <v>203.01499999999999</v>
      </c>
      <c r="BM18" s="71">
        <v>0</v>
      </c>
      <c r="BN18" s="72"/>
      <c r="BO18" s="71">
        <v>0</v>
      </c>
      <c r="BP18" s="71">
        <v>0</v>
      </c>
      <c r="BQ18" s="71">
        <v>7</v>
      </c>
      <c r="BR18" s="71">
        <v>2</v>
      </c>
      <c r="BS18" s="71">
        <v>18</v>
      </c>
      <c r="BT18" s="71">
        <v>0</v>
      </c>
      <c r="BU18"/>
      <c r="BV18" s="70">
        <v>187.495</v>
      </c>
      <c r="BW18" s="70">
        <v>0</v>
      </c>
      <c r="BX18" s="70">
        <v>60.758000000000003</v>
      </c>
      <c r="BY18" s="70">
        <v>0</v>
      </c>
      <c r="BZ18" s="70">
        <v>0</v>
      </c>
      <c r="CA18" s="70">
        <v>0</v>
      </c>
      <c r="CB18" s="70">
        <v>0</v>
      </c>
      <c r="CC18" s="70">
        <v>0</v>
      </c>
      <c r="CD18" s="70">
        <v>0</v>
      </c>
    </row>
    <row r="19" spans="1:82">
      <c r="A19" s="70" t="s">
        <v>1640</v>
      </c>
      <c r="B19" s="70">
        <v>130</v>
      </c>
      <c r="C19" s="70">
        <v>11</v>
      </c>
      <c r="D19" s="70">
        <v>8</v>
      </c>
      <c r="E19" s="70">
        <v>2014</v>
      </c>
      <c r="F19" s="70" t="s">
        <v>181</v>
      </c>
      <c r="G19" s="70" t="s">
        <v>1629</v>
      </c>
      <c r="H19" s="70" t="s">
        <v>1630</v>
      </c>
      <c r="I19" s="148"/>
      <c r="J19" s="71">
        <v>184.23894767213241</v>
      </c>
      <c r="K19" s="71">
        <v>18.387247111431719</v>
      </c>
      <c r="L19" s="71">
        <v>0.61945318948807382</v>
      </c>
      <c r="M19" s="71">
        <v>643.35929397082748</v>
      </c>
      <c r="N19" s="71">
        <v>369.46079672476742</v>
      </c>
      <c r="O19" s="71">
        <v>78.350276593665498</v>
      </c>
      <c r="P19" s="71">
        <v>80.52203278380118</v>
      </c>
      <c r="Q19" s="71">
        <v>19.179486541946201</v>
      </c>
      <c r="R19" s="71">
        <v>0</v>
      </c>
      <c r="S19" s="71">
        <v>29.014103529315118</v>
      </c>
      <c r="T19" s="72"/>
      <c r="U19" s="71">
        <v>27356155</v>
      </c>
      <c r="V19" s="71">
        <v>9365</v>
      </c>
      <c r="W19" s="71">
        <v>7</v>
      </c>
      <c r="X19" s="71">
        <v>143999</v>
      </c>
      <c r="Y19" s="71">
        <v>139014</v>
      </c>
      <c r="Z19" s="71">
        <v>45087</v>
      </c>
      <c r="AA19" s="71">
        <v>16036</v>
      </c>
      <c r="AB19" s="71">
        <v>258423</v>
      </c>
      <c r="AC19" s="71">
        <v>0</v>
      </c>
      <c r="AD19" s="71">
        <v>29.014103529315118</v>
      </c>
      <c r="AE19" s="72"/>
      <c r="AF19" s="71"/>
      <c r="AG19" s="71"/>
      <c r="AH19" s="71"/>
      <c r="AI19" s="71"/>
      <c r="AJ19" s="71"/>
      <c r="AK19" s="71"/>
      <c r="AL19" s="71"/>
      <c r="AM19" s="71"/>
      <c r="AN19" s="71"/>
      <c r="AO19" s="71"/>
      <c r="AP19" s="71"/>
      <c r="AQ19" s="72"/>
      <c r="AR19" s="71">
        <v>655</v>
      </c>
      <c r="AS19" s="71">
        <v>31</v>
      </c>
      <c r="AT19" s="71">
        <v>0</v>
      </c>
      <c r="AU19" s="71">
        <v>0</v>
      </c>
      <c r="AV19" s="71">
        <v>0</v>
      </c>
      <c r="AW19" s="71">
        <v>2</v>
      </c>
      <c r="AX19" s="71"/>
      <c r="AY19" s="72"/>
      <c r="AZ19" s="71">
        <v>2325.6</v>
      </c>
      <c r="BA19" s="71">
        <v>626</v>
      </c>
      <c r="BB19" s="71">
        <v>0</v>
      </c>
      <c r="BC19" s="71">
        <v>0</v>
      </c>
      <c r="BD19" s="71">
        <v>0</v>
      </c>
      <c r="BE19" s="71">
        <v>6899.9</v>
      </c>
      <c r="BF19" s="71"/>
      <c r="BG19" s="72"/>
      <c r="BH19" s="71">
        <v>0</v>
      </c>
      <c r="BI19" s="71">
        <v>2.988</v>
      </c>
      <c r="BJ19" s="71">
        <v>42.137</v>
      </c>
      <c r="BK19" s="71">
        <v>0.44</v>
      </c>
      <c r="BL19" s="71">
        <v>197.07999999999998</v>
      </c>
      <c r="BM19" s="71">
        <v>0</v>
      </c>
      <c r="BN19" s="72"/>
      <c r="BO19" s="71">
        <v>0</v>
      </c>
      <c r="BP19" s="71">
        <v>1</v>
      </c>
      <c r="BQ19" s="71">
        <v>6</v>
      </c>
      <c r="BR19" s="71">
        <v>2</v>
      </c>
      <c r="BS19" s="71">
        <v>18</v>
      </c>
      <c r="BT19" s="71">
        <v>0</v>
      </c>
      <c r="BU19"/>
      <c r="BV19" s="70">
        <v>185.517</v>
      </c>
      <c r="BW19" s="70">
        <v>0</v>
      </c>
      <c r="BX19" s="70">
        <v>57.128</v>
      </c>
      <c r="BY19" s="70">
        <v>0</v>
      </c>
      <c r="BZ19" s="70">
        <v>0</v>
      </c>
      <c r="CA19" s="70">
        <v>0</v>
      </c>
      <c r="CB19" s="70">
        <v>0</v>
      </c>
      <c r="CC19" s="70">
        <v>0</v>
      </c>
      <c r="CD19" s="70">
        <v>0</v>
      </c>
    </row>
    <row r="20" spans="1:82">
      <c r="A20" s="70" t="s">
        <v>1641</v>
      </c>
      <c r="B20" s="70">
        <v>131</v>
      </c>
      <c r="C20" s="70">
        <v>12</v>
      </c>
      <c r="D20" s="70">
        <v>8</v>
      </c>
      <c r="E20" s="70">
        <v>2015</v>
      </c>
      <c r="F20" s="70" t="s">
        <v>182</v>
      </c>
      <c r="G20" s="70" t="s">
        <v>1629</v>
      </c>
      <c r="H20" s="70" t="s">
        <v>1630</v>
      </c>
      <c r="I20" s="148"/>
      <c r="J20" s="71">
        <v>213.41442938792511</v>
      </c>
      <c r="K20" s="71">
        <v>19.555087882764809</v>
      </c>
      <c r="L20" s="71">
        <v>0.77213196243992821</v>
      </c>
      <c r="M20" s="71">
        <v>684.49530730801439</v>
      </c>
      <c r="N20" s="71">
        <v>375.10584315057412</v>
      </c>
      <c r="O20" s="71">
        <v>78.152488248480822</v>
      </c>
      <c r="P20" s="71">
        <v>79.660995393934272</v>
      </c>
      <c r="Q20" s="71">
        <v>19.015239641001099</v>
      </c>
      <c r="R20" s="71">
        <v>0</v>
      </c>
      <c r="S20" s="71">
        <v>30.50270491589735</v>
      </c>
      <c r="T20" s="72"/>
      <c r="U20" s="71">
        <v>28746824</v>
      </c>
      <c r="V20" s="71">
        <v>9365</v>
      </c>
      <c r="W20" s="71">
        <v>7</v>
      </c>
      <c r="X20" s="71">
        <v>143999</v>
      </c>
      <c r="Y20" s="71">
        <v>141769</v>
      </c>
      <c r="Z20" s="71">
        <v>45406</v>
      </c>
      <c r="AA20" s="71">
        <v>15852</v>
      </c>
      <c r="AB20" s="71">
        <v>261723</v>
      </c>
      <c r="AC20" s="71">
        <v>0</v>
      </c>
      <c r="AD20" s="71">
        <v>30.50270491589735</v>
      </c>
      <c r="AE20" s="72"/>
      <c r="AF20" s="71">
        <v>289077253.35856658</v>
      </c>
      <c r="AG20" s="71">
        <v>16208614.11107944</v>
      </c>
      <c r="AH20" s="71">
        <v>157367.9311073875</v>
      </c>
      <c r="AI20" s="71">
        <v>842538340.05821097</v>
      </c>
      <c r="AJ20" s="71">
        <v>553344203.86087918</v>
      </c>
      <c r="AK20" s="71">
        <v>0</v>
      </c>
      <c r="AL20" s="71">
        <v>0</v>
      </c>
      <c r="AM20" s="71">
        <v>35868039.263307311</v>
      </c>
      <c r="AN20" s="71">
        <v>0</v>
      </c>
      <c r="AO20" s="71">
        <v>0</v>
      </c>
      <c r="AP20" s="71">
        <v>1737193818.5831509</v>
      </c>
      <c r="AQ20" s="72"/>
      <c r="AR20" s="71">
        <v>704</v>
      </c>
      <c r="AS20" s="71">
        <v>47</v>
      </c>
      <c r="AT20" s="71">
        <v>0</v>
      </c>
      <c r="AU20" s="71">
        <v>0</v>
      </c>
      <c r="AV20" s="71">
        <v>0</v>
      </c>
      <c r="AW20" s="71">
        <v>2</v>
      </c>
      <c r="AX20" s="71"/>
      <c r="AY20" s="72"/>
      <c r="AZ20" s="71">
        <v>2554.3000000000002</v>
      </c>
      <c r="BA20" s="71">
        <v>843.8</v>
      </c>
      <c r="BB20" s="71">
        <v>0</v>
      </c>
      <c r="BC20" s="71">
        <v>0</v>
      </c>
      <c r="BD20" s="71">
        <v>0</v>
      </c>
      <c r="BE20" s="71">
        <v>6899.9</v>
      </c>
      <c r="BF20" s="71"/>
      <c r="BG20" s="72"/>
      <c r="BH20" s="71">
        <v>0</v>
      </c>
      <c r="BI20" s="71">
        <v>2.681</v>
      </c>
      <c r="BJ20" s="71">
        <v>39.776000000000003</v>
      </c>
      <c r="BK20" s="71">
        <v>0.41199999999999998</v>
      </c>
      <c r="BL20" s="71">
        <v>196.232</v>
      </c>
      <c r="BM20" s="71">
        <v>0</v>
      </c>
      <c r="BN20" s="72"/>
      <c r="BO20" s="71">
        <v>0</v>
      </c>
      <c r="BP20" s="71">
        <v>1</v>
      </c>
      <c r="BQ20" s="71">
        <v>6</v>
      </c>
      <c r="BR20" s="71">
        <v>2</v>
      </c>
      <c r="BS20" s="71">
        <v>17</v>
      </c>
      <c r="BT20" s="71">
        <v>0</v>
      </c>
      <c r="BU20"/>
      <c r="BV20" s="70">
        <v>177.084</v>
      </c>
      <c r="BW20" s="70">
        <v>0</v>
      </c>
      <c r="BX20" s="70">
        <v>62.017000000000003</v>
      </c>
      <c r="BY20" s="70">
        <v>0</v>
      </c>
      <c r="BZ20" s="70">
        <v>0</v>
      </c>
      <c r="CA20" s="70">
        <v>0</v>
      </c>
      <c r="CB20" s="70">
        <v>0</v>
      </c>
      <c r="CC20" s="70">
        <v>0</v>
      </c>
      <c r="CD20" s="70">
        <v>0</v>
      </c>
    </row>
    <row r="21" spans="1:82">
      <c r="A21" s="70" t="s">
        <v>1642</v>
      </c>
      <c r="B21" s="70">
        <v>132</v>
      </c>
      <c r="C21" s="70">
        <v>13</v>
      </c>
      <c r="D21" s="70">
        <v>8</v>
      </c>
      <c r="E21" s="70">
        <v>2016</v>
      </c>
      <c r="F21" s="70" t="s">
        <v>155</v>
      </c>
      <c r="G21" s="70" t="s">
        <v>1629</v>
      </c>
      <c r="H21" s="70" t="s">
        <v>1630</v>
      </c>
      <c r="I21" s="148"/>
      <c r="J21" s="71">
        <v>156.9248245204208</v>
      </c>
      <c r="K21" s="71">
        <v>20.141512553002418</v>
      </c>
      <c r="L21" s="71">
        <v>0.87254245330584868</v>
      </c>
      <c r="M21" s="71">
        <v>527.23786288982342</v>
      </c>
      <c r="N21" s="71">
        <v>363.79303607093374</v>
      </c>
      <c r="O21" s="71">
        <v>78.029786747711242</v>
      </c>
      <c r="P21" s="71">
        <v>78.11367253389416</v>
      </c>
      <c r="Q21" s="71">
        <v>18.73429780322472</v>
      </c>
      <c r="R21" s="71">
        <v>0</v>
      </c>
      <c r="S21" s="71">
        <v>39.503271314832247</v>
      </c>
      <c r="T21" s="72"/>
      <c r="U21" s="71">
        <v>24716338</v>
      </c>
      <c r="V21" s="71">
        <v>9365</v>
      </c>
      <c r="W21" s="71">
        <v>7</v>
      </c>
      <c r="X21" s="71">
        <v>143999</v>
      </c>
      <c r="Y21" s="71">
        <v>144952</v>
      </c>
      <c r="Z21" s="71">
        <v>45892</v>
      </c>
      <c r="AA21" s="71">
        <v>16077</v>
      </c>
      <c r="AB21" s="71">
        <v>265238</v>
      </c>
      <c r="AC21" s="71">
        <v>0</v>
      </c>
      <c r="AD21" s="71">
        <v>39.503271314832247</v>
      </c>
      <c r="AE21" s="72"/>
      <c r="AF21" s="71">
        <v>225797812.8972576</v>
      </c>
      <c r="AG21" s="71">
        <v>15933497.576227849</v>
      </c>
      <c r="AH21" s="71">
        <v>135338.92255969651</v>
      </c>
      <c r="AI21" s="71">
        <v>814620423.88193023</v>
      </c>
      <c r="AJ21" s="71">
        <v>510544379.52783638</v>
      </c>
      <c r="AK21" s="71">
        <v>0</v>
      </c>
      <c r="AL21" s="71">
        <v>0</v>
      </c>
      <c r="AM21" s="71">
        <v>36377995.461674437</v>
      </c>
      <c r="AN21" s="71">
        <v>0</v>
      </c>
      <c r="AO21" s="71">
        <v>0</v>
      </c>
      <c r="AP21" s="71">
        <v>1603409448.2674861</v>
      </c>
      <c r="AQ21" s="72"/>
      <c r="AR21" s="71">
        <v>747</v>
      </c>
      <c r="AS21" s="71">
        <v>52</v>
      </c>
      <c r="AT21" s="71">
        <v>0</v>
      </c>
      <c r="AU21" s="71">
        <v>0</v>
      </c>
      <c r="AV21" s="71">
        <v>0</v>
      </c>
      <c r="AW21" s="71">
        <v>2</v>
      </c>
      <c r="AX21" s="71"/>
      <c r="AY21" s="72"/>
      <c r="AZ21" s="71">
        <v>2750.9</v>
      </c>
      <c r="BA21" s="71">
        <v>914</v>
      </c>
      <c r="BB21" s="71">
        <v>0</v>
      </c>
      <c r="BC21" s="71">
        <v>0</v>
      </c>
      <c r="BD21" s="71">
        <v>0</v>
      </c>
      <c r="BE21" s="71">
        <v>6899.9</v>
      </c>
      <c r="BF21" s="71"/>
      <c r="BG21" s="72"/>
      <c r="BH21" s="71">
        <v>0</v>
      </c>
      <c r="BI21" s="71">
        <v>2.94</v>
      </c>
      <c r="BJ21" s="71">
        <v>34.213999999999999</v>
      </c>
      <c r="BK21" s="71">
        <v>0.60699999999999998</v>
      </c>
      <c r="BL21" s="71">
        <v>197.05600000000004</v>
      </c>
      <c r="BM21" s="71">
        <v>0</v>
      </c>
      <c r="BN21" s="72"/>
      <c r="BO21" s="71">
        <v>0</v>
      </c>
      <c r="BP21" s="71">
        <v>1</v>
      </c>
      <c r="BQ21" s="71">
        <v>4</v>
      </c>
      <c r="BR21" s="71">
        <v>2</v>
      </c>
      <c r="BS21" s="71">
        <v>17</v>
      </c>
      <c r="BT21" s="71">
        <v>0</v>
      </c>
      <c r="BU21"/>
      <c r="BV21" s="70">
        <v>166.64599999999999</v>
      </c>
      <c r="BW21" s="70">
        <v>0</v>
      </c>
      <c r="BX21" s="70">
        <v>68.171000000000006</v>
      </c>
      <c r="BY21" s="70">
        <v>0</v>
      </c>
      <c r="BZ21" s="70">
        <v>0</v>
      </c>
      <c r="CA21" s="70">
        <v>0</v>
      </c>
      <c r="CB21" s="70">
        <v>0</v>
      </c>
      <c r="CC21" s="70">
        <v>0</v>
      </c>
      <c r="CD21" s="70">
        <v>0</v>
      </c>
    </row>
    <row r="22" spans="1:82">
      <c r="A22" s="70" t="s">
        <v>1643</v>
      </c>
      <c r="B22" s="70">
        <v>133</v>
      </c>
      <c r="C22" s="70">
        <v>14</v>
      </c>
      <c r="D22" s="70">
        <v>8</v>
      </c>
      <c r="E22" s="70">
        <v>2017</v>
      </c>
      <c r="F22" s="70" t="s">
        <v>156</v>
      </c>
      <c r="G22" s="70" t="s">
        <v>1629</v>
      </c>
      <c r="H22" s="70" t="s">
        <v>1630</v>
      </c>
      <c r="I22" s="148"/>
      <c r="J22" s="71">
        <v>156.21043795690082</v>
      </c>
      <c r="K22" s="71">
        <v>20.60512098583996</v>
      </c>
      <c r="L22" s="71">
        <v>0.71862438209216861</v>
      </c>
      <c r="M22" s="71">
        <v>528.95284978925849</v>
      </c>
      <c r="N22" s="71">
        <v>378.91267029161554</v>
      </c>
      <c r="O22" s="71">
        <v>77.116124156242776</v>
      </c>
      <c r="P22" s="71">
        <v>77.203647156535183</v>
      </c>
      <c r="Q22" s="71">
        <v>18.3664710222309</v>
      </c>
      <c r="R22" s="71">
        <v>0</v>
      </c>
      <c r="S22" s="71">
        <v>41.553541501355419</v>
      </c>
      <c r="T22" s="72"/>
      <c r="U22" s="71">
        <v>26576924</v>
      </c>
      <c r="V22" s="71">
        <v>9365</v>
      </c>
      <c r="W22" s="71">
        <v>7</v>
      </c>
      <c r="X22" s="71">
        <v>143999</v>
      </c>
      <c r="Y22" s="71">
        <v>147988</v>
      </c>
      <c r="Z22" s="71">
        <v>46107</v>
      </c>
      <c r="AA22" s="71">
        <v>15991</v>
      </c>
      <c r="AB22" s="71">
        <v>268898</v>
      </c>
      <c r="AC22" s="71">
        <v>0</v>
      </c>
      <c r="AD22" s="71">
        <v>41.553541501355419</v>
      </c>
      <c r="AE22" s="72"/>
      <c r="AF22" s="71">
        <v>230974275.3026315</v>
      </c>
      <c r="AG22" s="71">
        <v>16663696.767090149</v>
      </c>
      <c r="AH22" s="71">
        <v>151458.84372226629</v>
      </c>
      <c r="AI22" s="71">
        <v>852587744.76919985</v>
      </c>
      <c r="AJ22" s="71">
        <v>561937954.80454254</v>
      </c>
      <c r="AK22" s="71">
        <v>0</v>
      </c>
      <c r="AL22" s="71">
        <v>0</v>
      </c>
      <c r="AM22" s="71">
        <v>36937679.883208543</v>
      </c>
      <c r="AN22" s="71">
        <v>0</v>
      </c>
      <c r="AO22" s="71">
        <v>0</v>
      </c>
      <c r="AP22" s="71">
        <v>1699252810.3703949</v>
      </c>
      <c r="AQ22" s="72"/>
      <c r="AR22" s="71">
        <v>766</v>
      </c>
      <c r="AS22" s="71">
        <v>54</v>
      </c>
      <c r="AT22" s="71">
        <v>0</v>
      </c>
      <c r="AU22" s="71">
        <v>0</v>
      </c>
      <c r="AV22" s="71">
        <v>0</v>
      </c>
      <c r="AW22" s="71">
        <v>2</v>
      </c>
      <c r="AX22" s="71"/>
      <c r="AY22" s="72"/>
      <c r="AZ22" s="71">
        <v>2838</v>
      </c>
      <c r="BA22" s="71">
        <v>939.30000000000007</v>
      </c>
      <c r="BB22" s="71">
        <v>0</v>
      </c>
      <c r="BC22" s="71">
        <v>0</v>
      </c>
      <c r="BD22" s="71">
        <v>0</v>
      </c>
      <c r="BE22" s="71">
        <v>6899.9</v>
      </c>
      <c r="BF22" s="71"/>
      <c r="BG22" s="72"/>
      <c r="BH22" s="71">
        <v>0</v>
      </c>
      <c r="BI22" s="71">
        <v>2.504</v>
      </c>
      <c r="BJ22" s="71">
        <v>32.502000000000002</v>
      </c>
      <c r="BK22" s="71">
        <v>0.57099999999999995</v>
      </c>
      <c r="BL22" s="71">
        <v>185.90699999999998</v>
      </c>
      <c r="BM22" s="71">
        <v>0</v>
      </c>
      <c r="BN22" s="72"/>
      <c r="BO22" s="71">
        <v>0</v>
      </c>
      <c r="BP22" s="71">
        <v>1</v>
      </c>
      <c r="BQ22" s="71">
        <v>4</v>
      </c>
      <c r="BR22" s="71">
        <v>2</v>
      </c>
      <c r="BS22" s="71">
        <v>16</v>
      </c>
      <c r="BT22" s="71">
        <v>0</v>
      </c>
      <c r="BU22"/>
      <c r="BV22" s="70">
        <v>153.089</v>
      </c>
      <c r="BW22" s="70">
        <v>0</v>
      </c>
      <c r="BX22" s="70">
        <v>68.394999999999996</v>
      </c>
      <c r="BY22" s="70">
        <v>0</v>
      </c>
      <c r="BZ22" s="70">
        <v>0</v>
      </c>
      <c r="CA22" s="70">
        <v>0</v>
      </c>
      <c r="CB22" s="70">
        <v>0</v>
      </c>
      <c r="CC22" s="70">
        <v>0</v>
      </c>
      <c r="CD22" s="70">
        <v>0</v>
      </c>
    </row>
    <row r="23" spans="1:82">
      <c r="A23" s="70" t="s">
        <v>1644</v>
      </c>
      <c r="B23" s="70">
        <v>134</v>
      </c>
      <c r="C23" s="70">
        <v>15</v>
      </c>
      <c r="D23" s="70">
        <v>8</v>
      </c>
      <c r="E23" s="70">
        <v>2018</v>
      </c>
      <c r="F23" s="70" t="s">
        <v>183</v>
      </c>
      <c r="G23" s="70" t="s">
        <v>1629</v>
      </c>
      <c r="H23" s="70" t="s">
        <v>1630</v>
      </c>
      <c r="I23" s="148"/>
      <c r="J23" s="71">
        <v>171.64965943356805</v>
      </c>
      <c r="K23" s="71">
        <v>19.371333557703856</v>
      </c>
      <c r="L23" s="71">
        <v>0.67157607204298253</v>
      </c>
      <c r="M23" s="71">
        <v>524.91959271669339</v>
      </c>
      <c r="N23" s="71">
        <v>367.48054536450314</v>
      </c>
      <c r="O23" s="71">
        <v>74.139394521159829</v>
      </c>
      <c r="P23" s="71">
        <v>75.756400034007768</v>
      </c>
      <c r="Q23" s="71">
        <v>17.230649981907501</v>
      </c>
      <c r="R23" s="71">
        <v>0</v>
      </c>
      <c r="S23" s="71">
        <v>43.624634502818097</v>
      </c>
      <c r="T23" s="72"/>
      <c r="U23" s="71">
        <v>29504853</v>
      </c>
      <c r="V23" s="71">
        <v>9365</v>
      </c>
      <c r="W23" s="71">
        <v>7</v>
      </c>
      <c r="X23" s="71">
        <v>143999</v>
      </c>
      <c r="Y23" s="71">
        <v>150855</v>
      </c>
      <c r="Z23" s="71">
        <v>45176</v>
      </c>
      <c r="AA23" s="71">
        <v>15849</v>
      </c>
      <c r="AB23" s="71">
        <v>271859</v>
      </c>
      <c r="AC23" s="71">
        <v>0</v>
      </c>
      <c r="AD23" s="71">
        <v>43.624634502818097</v>
      </c>
      <c r="AE23" s="72"/>
      <c r="AF23" s="71">
        <v>249403067.34574679</v>
      </c>
      <c r="AG23" s="71">
        <v>14779500.9769547</v>
      </c>
      <c r="AH23" s="71">
        <v>144267.15589057861</v>
      </c>
      <c r="AI23" s="71">
        <v>816443362.125543</v>
      </c>
      <c r="AJ23" s="71">
        <v>534444767.90435809</v>
      </c>
      <c r="AK23" s="71">
        <v>0</v>
      </c>
      <c r="AL23" s="71">
        <v>0</v>
      </c>
      <c r="AM23" s="71">
        <v>37421693.306958146</v>
      </c>
      <c r="AN23" s="71">
        <v>0</v>
      </c>
      <c r="AO23" s="71">
        <v>0</v>
      </c>
      <c r="AP23" s="71">
        <v>1652636658.8154514</v>
      </c>
      <c r="AQ23" s="72"/>
      <c r="AR23" s="71">
        <v>801</v>
      </c>
      <c r="AS23" s="71">
        <v>61</v>
      </c>
      <c r="AT23" s="71">
        <v>0</v>
      </c>
      <c r="AU23" s="71">
        <v>0</v>
      </c>
      <c r="AV23" s="71">
        <v>0</v>
      </c>
      <c r="AW23" s="71">
        <v>2</v>
      </c>
      <c r="AX23" s="71"/>
      <c r="AY23" s="72"/>
      <c r="AZ23" s="71">
        <v>2993.8999999999996</v>
      </c>
      <c r="BA23" s="71">
        <v>1058.4000000000001</v>
      </c>
      <c r="BB23" s="71">
        <v>0</v>
      </c>
      <c r="BC23" s="71">
        <v>0</v>
      </c>
      <c r="BD23" s="71">
        <v>0</v>
      </c>
      <c r="BE23" s="71">
        <v>6900</v>
      </c>
      <c r="BF23" s="71"/>
      <c r="BG23" s="72"/>
      <c r="BH23" s="71">
        <v>0</v>
      </c>
      <c r="BI23" s="71">
        <v>2.5640000000000001</v>
      </c>
      <c r="BJ23" s="71">
        <v>36.356999999999999</v>
      </c>
      <c r="BK23" s="71">
        <v>0.55500000000000005</v>
      </c>
      <c r="BL23" s="71">
        <v>173.12799999999999</v>
      </c>
      <c r="BM23" s="71">
        <v>0</v>
      </c>
      <c r="BN23" s="72"/>
      <c r="BO23" s="71">
        <v>0</v>
      </c>
      <c r="BP23" s="71">
        <v>1</v>
      </c>
      <c r="BQ23" s="71">
        <v>5</v>
      </c>
      <c r="BR23" s="71">
        <v>2</v>
      </c>
      <c r="BS23" s="71">
        <v>14</v>
      </c>
      <c r="BT23" s="71">
        <v>0</v>
      </c>
      <c r="BU23"/>
      <c r="BV23" s="70">
        <v>146.119</v>
      </c>
      <c r="BW23" s="70">
        <v>0</v>
      </c>
      <c r="BX23" s="70">
        <v>66.484999999999999</v>
      </c>
      <c r="BY23" s="70">
        <v>0</v>
      </c>
      <c r="BZ23" s="70">
        <v>0</v>
      </c>
      <c r="CA23" s="70">
        <v>0</v>
      </c>
      <c r="CB23" s="70">
        <v>0</v>
      </c>
      <c r="CC23" s="70">
        <v>0</v>
      </c>
      <c r="CD23" s="70">
        <v>0</v>
      </c>
    </row>
    <row r="24" spans="1:82">
      <c r="A24" s="70" t="s">
        <v>1645</v>
      </c>
      <c r="B24" s="70">
        <v>135</v>
      </c>
      <c r="C24" s="70">
        <v>16</v>
      </c>
      <c r="D24" s="70">
        <v>8</v>
      </c>
      <c r="E24" s="70">
        <v>2019</v>
      </c>
      <c r="F24" s="70" t="s">
        <v>158</v>
      </c>
      <c r="G24" s="70" t="s">
        <v>1629</v>
      </c>
      <c r="H24" s="70" t="s">
        <v>1630</v>
      </c>
      <c r="I24" s="148"/>
      <c r="J24" s="71">
        <v>164.22154727179992</v>
      </c>
      <c r="K24" s="71">
        <v>17.541932535036651</v>
      </c>
      <c r="L24" s="71">
        <v>0.68093617770958015</v>
      </c>
      <c r="M24" s="71">
        <v>507.88310529979617</v>
      </c>
      <c r="N24" s="71">
        <v>350.58238475371115</v>
      </c>
      <c r="O24" s="71">
        <v>72.046600381236658</v>
      </c>
      <c r="P24" s="71">
        <v>74.386897451858346</v>
      </c>
      <c r="Q24" s="71">
        <v>16.963892511760299</v>
      </c>
      <c r="R24" s="71">
        <v>0</v>
      </c>
      <c r="S24" s="71">
        <v>45.766964404243652</v>
      </c>
      <c r="T24" s="72"/>
      <c r="U24" s="71">
        <v>29516246</v>
      </c>
      <c r="V24" s="71">
        <v>9365</v>
      </c>
      <c r="W24" s="71">
        <v>7</v>
      </c>
      <c r="X24" s="71">
        <v>143999</v>
      </c>
      <c r="Y24" s="71">
        <v>153656</v>
      </c>
      <c r="Z24" s="71">
        <v>45106</v>
      </c>
      <c r="AA24" s="71">
        <v>15446</v>
      </c>
      <c r="AB24" s="71">
        <v>274896</v>
      </c>
      <c r="AC24" s="71">
        <v>0</v>
      </c>
      <c r="AD24" s="71">
        <v>45.766964404243652</v>
      </c>
      <c r="AE24" s="72"/>
      <c r="AF24" s="71">
        <v>251022282.79216129</v>
      </c>
      <c r="AG24" s="71">
        <v>14255311.24189461</v>
      </c>
      <c r="AH24" s="71">
        <v>153352.46688525871</v>
      </c>
      <c r="AI24" s="71">
        <v>824341919.2190659</v>
      </c>
      <c r="AJ24" s="71">
        <v>528872491.05289161</v>
      </c>
      <c r="AK24" s="71">
        <v>0</v>
      </c>
      <c r="AL24" s="71">
        <v>0</v>
      </c>
      <c r="AM24" s="71">
        <v>37438765.784019955</v>
      </c>
      <c r="AN24" s="71">
        <v>0</v>
      </c>
      <c r="AO24" s="71">
        <v>0</v>
      </c>
      <c r="AP24" s="71">
        <v>1656084122.5569186</v>
      </c>
      <c r="AQ24" s="72"/>
      <c r="AR24" s="71">
        <v>816</v>
      </c>
      <c r="AS24" s="71">
        <v>63</v>
      </c>
      <c r="AT24" s="71">
        <v>0</v>
      </c>
      <c r="AU24" s="71">
        <v>0</v>
      </c>
      <c r="AV24" s="71">
        <v>0</v>
      </c>
      <c r="AW24" s="71">
        <v>2</v>
      </c>
      <c r="AX24" s="71"/>
      <c r="AY24" s="72"/>
      <c r="AZ24" s="71">
        <v>3062.4</v>
      </c>
      <c r="BA24" s="71">
        <v>1080</v>
      </c>
      <c r="BB24" s="71">
        <v>0</v>
      </c>
      <c r="BC24" s="71">
        <v>0</v>
      </c>
      <c r="BD24" s="71">
        <v>0</v>
      </c>
      <c r="BE24" s="71">
        <v>6899.9</v>
      </c>
      <c r="BF24" s="71"/>
      <c r="BG24" s="72"/>
      <c r="BH24" s="71">
        <v>0</v>
      </c>
      <c r="BI24" s="71">
        <v>0</v>
      </c>
      <c r="BJ24" s="71">
        <v>36.898000000000003</v>
      </c>
      <c r="BK24" s="71">
        <v>0.45200000000000001</v>
      </c>
      <c r="BL24" s="71">
        <v>171.22</v>
      </c>
      <c r="BM24" s="71">
        <v>0</v>
      </c>
      <c r="BN24" s="72"/>
      <c r="BO24" s="71">
        <v>0</v>
      </c>
      <c r="BP24" s="71">
        <v>0</v>
      </c>
      <c r="BQ24" s="71">
        <v>6</v>
      </c>
      <c r="BR24" s="71">
        <v>2</v>
      </c>
      <c r="BS24" s="71">
        <v>15</v>
      </c>
      <c r="BT24" s="71">
        <v>0</v>
      </c>
      <c r="BU24"/>
      <c r="BV24" s="70">
        <v>145.739</v>
      </c>
      <c r="BW24" s="70">
        <v>0</v>
      </c>
      <c r="BX24" s="70">
        <v>62.831000000000003</v>
      </c>
      <c r="BY24" s="70">
        <v>0</v>
      </c>
      <c r="BZ24" s="70">
        <v>0</v>
      </c>
      <c r="CA24" s="70">
        <v>0</v>
      </c>
      <c r="CB24" s="70">
        <v>0</v>
      </c>
      <c r="CC24" s="70">
        <v>0</v>
      </c>
      <c r="CD24" s="70">
        <v>0</v>
      </c>
    </row>
    <row r="25" spans="1:82">
      <c r="A25" s="70" t="s">
        <v>1646</v>
      </c>
      <c r="B25" s="70">
        <v>136</v>
      </c>
      <c r="C25" s="70">
        <v>17</v>
      </c>
      <c r="D25" s="70">
        <v>8</v>
      </c>
      <c r="E25" s="70">
        <v>2020</v>
      </c>
      <c r="F25" s="70" t="s">
        <v>159</v>
      </c>
      <c r="G25" s="70" t="s">
        <v>1629</v>
      </c>
      <c r="H25" s="70" t="s">
        <v>1630</v>
      </c>
      <c r="I25" s="148"/>
      <c r="J25" s="71">
        <v>148.53325898222471</v>
      </c>
      <c r="K25" s="71">
        <v>18.447020689425106</v>
      </c>
      <c r="L25" s="71">
        <v>5.3088976825162106</v>
      </c>
      <c r="M25" s="71">
        <v>422.08359212471765</v>
      </c>
      <c r="N25" s="71">
        <v>356.23183063471464</v>
      </c>
      <c r="O25" s="71">
        <v>63.016650880797883</v>
      </c>
      <c r="P25" s="71">
        <v>68.92948779286769</v>
      </c>
      <c r="Q25" s="71">
        <v>16.252346522741998</v>
      </c>
      <c r="R25" s="71">
        <v>0</v>
      </c>
      <c r="S25" s="71">
        <v>42.500397690743313</v>
      </c>
      <c r="T25" s="72"/>
      <c r="U25" s="71">
        <v>29320640</v>
      </c>
      <c r="V25" s="71">
        <v>9762</v>
      </c>
      <c r="W25" s="71">
        <v>67</v>
      </c>
      <c r="X25" s="71">
        <v>137124</v>
      </c>
      <c r="Y25" s="71">
        <v>155354</v>
      </c>
      <c r="Z25" s="71">
        <v>45030</v>
      </c>
      <c r="AA25" s="71">
        <v>15213</v>
      </c>
      <c r="AB25" s="71">
        <v>275647</v>
      </c>
      <c r="AC25" s="71">
        <v>0</v>
      </c>
      <c r="AD25" s="71">
        <v>42.500397690743313</v>
      </c>
      <c r="AE25" s="72"/>
      <c r="AF25" s="71">
        <v>233594532.82655719</v>
      </c>
      <c r="AG25" s="71">
        <v>14113173.134062881</v>
      </c>
      <c r="AH25" s="71">
        <v>1241906.7255087693</v>
      </c>
      <c r="AI25" s="71">
        <v>695711830.48159075</v>
      </c>
      <c r="AJ25" s="71">
        <v>551569174.38831842</v>
      </c>
      <c r="AK25" s="71"/>
      <c r="AL25" s="71"/>
      <c r="AM25" s="71">
        <v>35974996.002044745</v>
      </c>
      <c r="AN25" s="71"/>
      <c r="AO25" s="71"/>
      <c r="AP25" s="71">
        <v>1532205613.5580826</v>
      </c>
      <c r="AQ25" s="72"/>
      <c r="AR25" s="71">
        <v>842</v>
      </c>
      <c r="AS25" s="71">
        <v>64</v>
      </c>
      <c r="AT25" s="71">
        <v>0</v>
      </c>
      <c r="AU25" s="71">
        <v>0</v>
      </c>
      <c r="AV25" s="71">
        <v>0</v>
      </c>
      <c r="AW25" s="71">
        <v>2</v>
      </c>
      <c r="AX25" s="71"/>
      <c r="AY25" s="72"/>
      <c r="AZ25" s="71">
        <v>3171.5</v>
      </c>
      <c r="BA25" s="71">
        <v>1090.3</v>
      </c>
      <c r="BB25" s="71">
        <v>0</v>
      </c>
      <c r="BC25" s="71">
        <v>0</v>
      </c>
      <c r="BD25" s="71">
        <v>0</v>
      </c>
      <c r="BE25" s="71">
        <v>6899.9</v>
      </c>
      <c r="BF25" s="71"/>
      <c r="BG25" s="72"/>
      <c r="BH25" s="71">
        <v>0</v>
      </c>
      <c r="BI25" s="71">
        <v>0</v>
      </c>
      <c r="BJ25" s="71">
        <v>33.621000000000002</v>
      </c>
      <c r="BK25" s="71">
        <v>0.50900000000000001</v>
      </c>
      <c r="BL25" s="71">
        <v>172.554</v>
      </c>
      <c r="BM25" s="71">
        <v>0</v>
      </c>
      <c r="BN25" s="72"/>
      <c r="BO25" s="71">
        <v>0</v>
      </c>
      <c r="BP25" s="71">
        <v>0</v>
      </c>
      <c r="BQ25" s="71">
        <v>6</v>
      </c>
      <c r="BR25" s="71">
        <v>2</v>
      </c>
      <c r="BS25" s="71">
        <v>15</v>
      </c>
      <c r="BT25" s="71">
        <v>0</v>
      </c>
      <c r="BU25"/>
      <c r="BV25" s="70">
        <v>138.57599999999999</v>
      </c>
      <c r="BW25" s="70">
        <v>0</v>
      </c>
      <c r="BX25" s="70">
        <v>68.108000000000004</v>
      </c>
      <c r="BY25" s="70">
        <v>0</v>
      </c>
      <c r="BZ25" s="70">
        <v>0</v>
      </c>
      <c r="CA25" s="70">
        <v>0</v>
      </c>
      <c r="CB25" s="70">
        <v>0</v>
      </c>
      <c r="CC25" s="70">
        <v>0</v>
      </c>
      <c r="CD25" s="70">
        <v>0</v>
      </c>
    </row>
    <row r="26" spans="1:82">
      <c r="A26" s="70" t="s">
        <v>1647</v>
      </c>
      <c r="B26" s="70">
        <v>136</v>
      </c>
      <c r="C26" s="70">
        <v>18</v>
      </c>
      <c r="D26" s="70">
        <v>8</v>
      </c>
      <c r="E26" s="70">
        <v>2021</v>
      </c>
      <c r="F26" s="70" t="s">
        <v>160</v>
      </c>
      <c r="G26" s="1064" t="s">
        <v>1629</v>
      </c>
      <c r="H26" s="70" t="s">
        <v>1630</v>
      </c>
      <c r="I26" s="148"/>
      <c r="J26" s="71">
        <v>144.4753640778396</v>
      </c>
      <c r="K26" s="71">
        <v>21.128223567296466</v>
      </c>
      <c r="L26" s="71">
        <v>5.7063294294415163</v>
      </c>
      <c r="M26" s="71">
        <v>461.66323038501366</v>
      </c>
      <c r="N26" s="71">
        <v>362.91872827422299</v>
      </c>
      <c r="O26" s="71">
        <v>61.112176142123239</v>
      </c>
      <c r="P26" s="71">
        <v>70.070877316549428</v>
      </c>
      <c r="Q26" s="71">
        <v>16.098726800050599</v>
      </c>
      <c r="R26" s="71">
        <v>0</v>
      </c>
      <c r="S26" s="71">
        <v>40.64692430361783</v>
      </c>
      <c r="T26" s="72"/>
      <c r="U26" s="71">
        <v>28135097</v>
      </c>
      <c r="V26" s="71">
        <v>9762</v>
      </c>
      <c r="W26" s="71">
        <v>67</v>
      </c>
      <c r="X26" s="71">
        <v>137124</v>
      </c>
      <c r="Y26" s="71">
        <v>157015</v>
      </c>
      <c r="Z26" s="71">
        <v>44964</v>
      </c>
      <c r="AA26" s="71">
        <v>15080</v>
      </c>
      <c r="AB26" s="71">
        <v>275724</v>
      </c>
      <c r="AC26" s="71">
        <v>0</v>
      </c>
      <c r="AD26" s="71">
        <v>40.64692430361783</v>
      </c>
      <c r="AE26" s="72"/>
      <c r="AF26" s="71">
        <v>223510355.99520814</v>
      </c>
      <c r="AG26" s="71">
        <v>16198944.148754556</v>
      </c>
      <c r="AH26" s="71">
        <v>1270109.5796466966</v>
      </c>
      <c r="AI26" s="71">
        <v>752130737.19211924</v>
      </c>
      <c r="AJ26" s="71">
        <v>537292094.91716814</v>
      </c>
      <c r="AK26" s="71">
        <v>0</v>
      </c>
      <c r="AL26" s="71">
        <v>0</v>
      </c>
      <c r="AM26" s="71">
        <v>36192604.201918654</v>
      </c>
      <c r="AN26" s="71">
        <v>0</v>
      </c>
      <c r="AO26" s="71">
        <v>0</v>
      </c>
      <c r="AP26" s="71">
        <v>1566594846.0348153</v>
      </c>
      <c r="AQ26" s="72"/>
      <c r="AR26" s="71">
        <v>878</v>
      </c>
      <c r="AS26" s="71">
        <v>64</v>
      </c>
      <c r="AT26" s="71">
        <v>0</v>
      </c>
      <c r="AU26" s="71">
        <v>0</v>
      </c>
      <c r="AV26" s="71">
        <v>0</v>
      </c>
      <c r="AW26" s="71">
        <v>2</v>
      </c>
      <c r="AX26" s="71"/>
      <c r="AY26" s="72"/>
      <c r="AZ26" s="71">
        <v>3314.400000000001</v>
      </c>
      <c r="BA26" s="71">
        <v>1090.3</v>
      </c>
      <c r="BB26" s="71">
        <v>0</v>
      </c>
      <c r="BC26" s="71">
        <v>0</v>
      </c>
      <c r="BD26" s="71">
        <v>0</v>
      </c>
      <c r="BE26" s="71">
        <v>6899.9</v>
      </c>
      <c r="BF26" s="71"/>
      <c r="BG26" s="72"/>
      <c r="BH26" s="71">
        <v>0</v>
      </c>
      <c r="BI26" s="71">
        <v>0</v>
      </c>
      <c r="BJ26" s="71">
        <v>32.473999999999997</v>
      </c>
      <c r="BK26" s="71">
        <v>0.41499999999999998</v>
      </c>
      <c r="BL26" s="71">
        <v>169.20400000000001</v>
      </c>
      <c r="BM26" s="71">
        <v>0</v>
      </c>
      <c r="BN26" s="72"/>
      <c r="BO26" s="71">
        <v>0</v>
      </c>
      <c r="BP26" s="71">
        <v>0</v>
      </c>
      <c r="BQ26" s="71">
        <v>6</v>
      </c>
      <c r="BR26" s="71">
        <v>2</v>
      </c>
      <c r="BS26" s="71">
        <v>15</v>
      </c>
      <c r="BT26" s="71">
        <v>0</v>
      </c>
      <c r="BU26"/>
      <c r="BV26" s="70">
        <v>131.149</v>
      </c>
      <c r="BW26" s="70">
        <v>0</v>
      </c>
      <c r="BX26" s="70">
        <v>70.944000000000003</v>
      </c>
      <c r="BY26" s="70">
        <v>0</v>
      </c>
      <c r="BZ26" s="70">
        <v>0</v>
      </c>
      <c r="CA26" s="70">
        <v>0</v>
      </c>
      <c r="CB26" s="70">
        <v>0</v>
      </c>
      <c r="CC26" s="70">
        <v>0</v>
      </c>
      <c r="CD26" s="70">
        <v>0</v>
      </c>
    </row>
    <row r="27" spans="1:82">
      <c r="A27" s="70" t="s">
        <v>1648</v>
      </c>
      <c r="B27" s="70">
        <v>136</v>
      </c>
      <c r="C27" s="70">
        <v>19</v>
      </c>
      <c r="D27" s="70">
        <v>8</v>
      </c>
      <c r="E27" s="70">
        <v>2022</v>
      </c>
      <c r="F27" s="70" t="s">
        <v>161</v>
      </c>
      <c r="G27" s="1064" t="s">
        <v>1629</v>
      </c>
      <c r="H27" s="70" t="s">
        <v>1630</v>
      </c>
      <c r="I27" s="148"/>
      <c r="J27" s="71">
        <v>110.71854402029891</v>
      </c>
      <c r="K27" s="71">
        <v>19.943008714224906</v>
      </c>
      <c r="L27" s="71">
        <v>5.0021917198236148</v>
      </c>
      <c r="M27" s="71">
        <v>454.48239988171724</v>
      </c>
      <c r="N27" s="71">
        <v>381.71725993775561</v>
      </c>
      <c r="O27" s="71">
        <v>63.940788732894333</v>
      </c>
      <c r="P27" s="71">
        <v>68.487813489570485</v>
      </c>
      <c r="Q27" s="71">
        <v>16.482672854345989</v>
      </c>
      <c r="R27" s="71">
        <v>0</v>
      </c>
      <c r="S27" s="71">
        <v>42.681887391443233</v>
      </c>
      <c r="T27" s="72"/>
      <c r="U27" s="71">
        <v>25923691</v>
      </c>
      <c r="V27" s="71">
        <v>9762</v>
      </c>
      <c r="W27" s="71">
        <v>67</v>
      </c>
      <c r="X27" s="71">
        <v>137124</v>
      </c>
      <c r="Y27" s="71">
        <v>162280</v>
      </c>
      <c r="Z27" s="71">
        <v>44698</v>
      </c>
      <c r="AA27" s="71">
        <v>14964</v>
      </c>
      <c r="AB27" s="71">
        <v>279985</v>
      </c>
      <c r="AC27" s="71">
        <v>0</v>
      </c>
      <c r="AD27" s="71">
        <v>42.681887391443233</v>
      </c>
      <c r="AE27" s="72"/>
      <c r="AF27" s="71">
        <v>167359459.4677074</v>
      </c>
      <c r="AG27" s="71">
        <v>16369504.560600791</v>
      </c>
      <c r="AH27" s="71">
        <v>1265771.6324679537</v>
      </c>
      <c r="AI27" s="71">
        <v>731639234.88294387</v>
      </c>
      <c r="AJ27" s="71">
        <v>592909188.18648124</v>
      </c>
      <c r="AK27" s="71">
        <v>0</v>
      </c>
      <c r="AL27" s="71">
        <v>0</v>
      </c>
      <c r="AM27" s="71">
        <v>36153705.524576254</v>
      </c>
      <c r="AN27" s="71">
        <v>0</v>
      </c>
      <c r="AO27" s="71">
        <v>0</v>
      </c>
      <c r="AP27" s="71">
        <v>1545696864.2547774</v>
      </c>
      <c r="AQ27" s="72"/>
      <c r="AR27" s="71">
        <v>961</v>
      </c>
      <c r="AS27" s="71">
        <v>64</v>
      </c>
      <c r="AT27" s="71">
        <v>0</v>
      </c>
      <c r="AU27" s="71">
        <v>0</v>
      </c>
      <c r="AV27" s="71">
        <v>0</v>
      </c>
      <c r="AW27" s="71">
        <v>2</v>
      </c>
      <c r="AX27" s="71"/>
      <c r="AY27" s="72"/>
      <c r="AZ27" s="71">
        <v>3583.2000000000012</v>
      </c>
      <c r="BA27" s="71">
        <v>1090.3</v>
      </c>
      <c r="BB27" s="71">
        <v>0</v>
      </c>
      <c r="BC27" s="71">
        <v>0</v>
      </c>
      <c r="BD27" s="71">
        <v>0</v>
      </c>
      <c r="BE27" s="71">
        <v>6899.9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1649</v>
      </c>
      <c r="B28" s="70">
        <v>136</v>
      </c>
      <c r="C28" s="70">
        <v>20</v>
      </c>
      <c r="D28" s="70">
        <v>8</v>
      </c>
      <c r="E28" s="70">
        <v>2023</v>
      </c>
      <c r="F28" s="70" t="s">
        <v>1539</v>
      </c>
      <c r="G28" s="70" t="s">
        <v>1629</v>
      </c>
      <c r="H28" s="70" t="s">
        <v>1630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1082</v>
      </c>
      <c r="AS28" s="71">
        <v>66</v>
      </c>
      <c r="AT28" s="71">
        <v>0</v>
      </c>
      <c r="AU28" s="71">
        <v>0</v>
      </c>
      <c r="AV28" s="71">
        <v>0</v>
      </c>
      <c r="AW28" s="71">
        <v>2</v>
      </c>
      <c r="AX28" s="71"/>
      <c r="AY28" s="72"/>
      <c r="AZ28" s="71">
        <v>3991.2</v>
      </c>
      <c r="BA28" s="71">
        <v>1112.8</v>
      </c>
      <c r="BB28" s="71">
        <v>0</v>
      </c>
      <c r="BC28" s="71">
        <v>0</v>
      </c>
      <c r="BD28" s="71">
        <v>0</v>
      </c>
      <c r="BE28" s="71">
        <v>6899.9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1650</v>
      </c>
      <c r="B29" s="70">
        <v>136</v>
      </c>
      <c r="C29" s="70">
        <v>21</v>
      </c>
      <c r="D29" s="70">
        <v>8</v>
      </c>
      <c r="E29" s="70">
        <v>2024</v>
      </c>
      <c r="F29" s="70" t="s">
        <v>1554</v>
      </c>
      <c r="G29" s="70" t="s">
        <v>1629</v>
      </c>
      <c r="H29" s="70" t="s">
        <v>1630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1651</v>
      </c>
      <c r="B30" s="70">
        <v>460</v>
      </c>
      <c r="C30" s="70">
        <v>1</v>
      </c>
      <c r="D30" s="70">
        <v>28</v>
      </c>
      <c r="E30" s="70">
        <v>1990</v>
      </c>
      <c r="F30" s="70" t="s">
        <v>787</v>
      </c>
      <c r="G30" s="70" t="s">
        <v>1652</v>
      </c>
      <c r="H30" s="70" t="s">
        <v>1653</v>
      </c>
      <c r="I30" s="148"/>
      <c r="J30" s="71">
        <v>400.1522045848148</v>
      </c>
      <c r="K30" s="71">
        <v>51.41706198780593</v>
      </c>
      <c r="L30" s="71">
        <v>73.488530033607404</v>
      </c>
      <c r="M30" s="71">
        <v>331.09066565675948</v>
      </c>
      <c r="N30" s="71">
        <v>401.68978112929977</v>
      </c>
      <c r="O30" s="71">
        <v>206.2596354316882</v>
      </c>
      <c r="P30" s="71">
        <v>197.6763059905212</v>
      </c>
      <c r="Q30" s="71">
        <v>18.0229762060574</v>
      </c>
      <c r="R30" s="71">
        <v>0</v>
      </c>
      <c r="S30" s="71">
        <v>16.449013476252851</v>
      </c>
      <c r="T30" s="72"/>
      <c r="U30" s="71">
        <v>29788588</v>
      </c>
      <c r="V30" s="71">
        <v>15005</v>
      </c>
      <c r="W30" s="71">
        <v>793</v>
      </c>
      <c r="X30" s="71">
        <v>124530</v>
      </c>
      <c r="Y30" s="71">
        <v>104226</v>
      </c>
      <c r="Z30" s="71">
        <v>84837</v>
      </c>
      <c r="AA30" s="71">
        <v>47998</v>
      </c>
      <c r="AB30" s="71">
        <v>292632</v>
      </c>
      <c r="AC30" s="71">
        <v>0</v>
      </c>
      <c r="AD30" s="71">
        <v>16.449013476252851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1654</v>
      </c>
      <c r="B31" s="70">
        <v>461</v>
      </c>
      <c r="C31" s="70">
        <v>2</v>
      </c>
      <c r="D31" s="70">
        <v>28</v>
      </c>
      <c r="E31" s="70">
        <v>2005</v>
      </c>
      <c r="F31" s="70" t="s">
        <v>789</v>
      </c>
      <c r="G31" s="70" t="s">
        <v>1652</v>
      </c>
      <c r="H31" s="70" t="s">
        <v>1653</v>
      </c>
      <c r="I31" s="148"/>
      <c r="J31" s="71">
        <v>320.80722099074342</v>
      </c>
      <c r="K31" s="71">
        <v>41.234945163547692</v>
      </c>
      <c r="L31" s="71">
        <v>48.442420331877237</v>
      </c>
      <c r="M31" s="71">
        <v>721.1028183216165</v>
      </c>
      <c r="N31" s="71">
        <v>696.32748581962483</v>
      </c>
      <c r="O31" s="71">
        <v>305.9314810584965</v>
      </c>
      <c r="P31" s="71">
        <v>191.32556049017799</v>
      </c>
      <c r="Q31" s="71">
        <v>17.330117642576798</v>
      </c>
      <c r="R31" s="71">
        <v>0</v>
      </c>
      <c r="S31" s="71">
        <v>43.575239422760127</v>
      </c>
      <c r="T31" s="72"/>
      <c r="U31" s="71">
        <v>25906973</v>
      </c>
      <c r="V31" s="71">
        <v>12800</v>
      </c>
      <c r="W31" s="71">
        <v>483</v>
      </c>
      <c r="X31" s="71">
        <v>114134</v>
      </c>
      <c r="Y31" s="71">
        <v>120918</v>
      </c>
      <c r="Z31" s="71">
        <v>145613</v>
      </c>
      <c r="AA31" s="71">
        <v>38047</v>
      </c>
      <c r="AB31" s="71">
        <v>294158</v>
      </c>
      <c r="AC31" s="71">
        <v>0</v>
      </c>
      <c r="AD31" s="71">
        <v>43.575239422760127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1655</v>
      </c>
      <c r="B32" s="70">
        <v>462</v>
      </c>
      <c r="C32" s="70">
        <v>3</v>
      </c>
      <c r="D32" s="70">
        <v>28</v>
      </c>
      <c r="E32" s="70">
        <v>2006</v>
      </c>
      <c r="F32" s="70" t="s">
        <v>790</v>
      </c>
      <c r="G32" s="70" t="s">
        <v>1652</v>
      </c>
      <c r="H32" s="70" t="s">
        <v>1653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1656</v>
      </c>
      <c r="B33" s="70">
        <v>463</v>
      </c>
      <c r="C33" s="70">
        <v>4</v>
      </c>
      <c r="D33" s="70">
        <v>28</v>
      </c>
      <c r="E33" s="70">
        <v>2007</v>
      </c>
      <c r="F33" s="70" t="s">
        <v>791</v>
      </c>
      <c r="G33" s="70" t="s">
        <v>1652</v>
      </c>
      <c r="H33" s="70" t="s">
        <v>1653</v>
      </c>
      <c r="I33" s="148"/>
      <c r="J33" s="71">
        <v>271.12347501479383</v>
      </c>
      <c r="K33" s="71">
        <v>33.825019090375079</v>
      </c>
      <c r="L33" s="71">
        <v>50.589243657913393</v>
      </c>
      <c r="M33" s="71">
        <v>650.01782942106479</v>
      </c>
      <c r="N33" s="71">
        <v>704.99595900778502</v>
      </c>
      <c r="O33" s="71">
        <v>296.56343180194199</v>
      </c>
      <c r="P33" s="71">
        <v>186.98476214416951</v>
      </c>
      <c r="Q33" s="71">
        <v>18.215336509658702</v>
      </c>
      <c r="R33" s="71">
        <v>0</v>
      </c>
      <c r="S33" s="71">
        <v>36.32644434369324</v>
      </c>
      <c r="T33" s="72"/>
      <c r="U33" s="71">
        <v>24580469</v>
      </c>
      <c r="V33" s="71">
        <v>11177</v>
      </c>
      <c r="W33" s="71">
        <v>662</v>
      </c>
      <c r="X33" s="71">
        <v>138131</v>
      </c>
      <c r="Y33" s="71">
        <v>122828</v>
      </c>
      <c r="Z33" s="71">
        <v>146737</v>
      </c>
      <c r="AA33" s="71">
        <v>36617</v>
      </c>
      <c r="AB33" s="71">
        <v>292834</v>
      </c>
      <c r="AC33" s="71">
        <v>0</v>
      </c>
      <c r="AD33" s="71">
        <v>36.32644434369324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1657</v>
      </c>
      <c r="B34" s="70">
        <v>464</v>
      </c>
      <c r="C34" s="70">
        <v>5</v>
      </c>
      <c r="D34" s="70">
        <v>28</v>
      </c>
      <c r="E34" s="70">
        <v>2008</v>
      </c>
      <c r="F34" s="70" t="s">
        <v>792</v>
      </c>
      <c r="G34" s="70" t="s">
        <v>1652</v>
      </c>
      <c r="H34" s="70" t="s">
        <v>1653</v>
      </c>
      <c r="I34" s="148"/>
      <c r="J34" s="71">
        <v>222.88946103105809</v>
      </c>
      <c r="K34" s="71">
        <v>24.585473319204279</v>
      </c>
      <c r="L34" s="71">
        <v>44.555982900846622</v>
      </c>
      <c r="M34" s="71">
        <v>681.73560535052559</v>
      </c>
      <c r="N34" s="71">
        <v>584.22878992634571</v>
      </c>
      <c r="O34" s="71">
        <v>287.18895084078281</v>
      </c>
      <c r="P34" s="71">
        <v>181.5842719433528</v>
      </c>
      <c r="Q34" s="71">
        <v>17.871684711509399</v>
      </c>
      <c r="R34" s="71">
        <v>0</v>
      </c>
      <c r="S34" s="71">
        <v>35.346882399777471</v>
      </c>
      <c r="T34" s="72"/>
      <c r="U34" s="71">
        <v>21815658</v>
      </c>
      <c r="V34" s="71">
        <v>11177</v>
      </c>
      <c r="W34" s="71">
        <v>662</v>
      </c>
      <c r="X34" s="71">
        <v>138131</v>
      </c>
      <c r="Y34" s="71">
        <v>123629</v>
      </c>
      <c r="Z34" s="71">
        <v>147086</v>
      </c>
      <c r="AA34" s="71">
        <v>35600</v>
      </c>
      <c r="AB34" s="71">
        <v>292035</v>
      </c>
      <c r="AC34" s="71">
        <v>0</v>
      </c>
      <c r="AD34" s="71">
        <v>35.346882399777471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1658</v>
      </c>
      <c r="B35" s="70">
        <v>465</v>
      </c>
      <c r="C35" s="70">
        <v>6</v>
      </c>
      <c r="D35" s="70">
        <v>28</v>
      </c>
      <c r="E35" s="70">
        <v>2009</v>
      </c>
      <c r="F35" s="70" t="s">
        <v>176</v>
      </c>
      <c r="G35" s="70" t="s">
        <v>1652</v>
      </c>
      <c r="H35" s="70" t="s">
        <v>1653</v>
      </c>
      <c r="I35" s="148"/>
      <c r="J35" s="71">
        <v>279.69950951725878</v>
      </c>
      <c r="K35" s="71">
        <v>29.104568225006531</v>
      </c>
      <c r="L35" s="71">
        <v>39.860814290319162</v>
      </c>
      <c r="M35" s="71">
        <v>719.16332684023337</v>
      </c>
      <c r="N35" s="71">
        <v>560.99770949485878</v>
      </c>
      <c r="O35" s="71">
        <v>292.76923714819418</v>
      </c>
      <c r="P35" s="71">
        <v>173.67241018373699</v>
      </c>
      <c r="Q35" s="71">
        <v>17.005864108843799</v>
      </c>
      <c r="R35" s="71">
        <v>0</v>
      </c>
      <c r="S35" s="71">
        <v>35.159273932744547</v>
      </c>
      <c r="T35" s="72"/>
      <c r="U35" s="71">
        <v>20910158</v>
      </c>
      <c r="V35" s="71">
        <v>10711</v>
      </c>
      <c r="W35" s="71">
        <v>811</v>
      </c>
      <c r="X35" s="71">
        <v>146353</v>
      </c>
      <c r="Y35" s="71">
        <v>124628</v>
      </c>
      <c r="Z35" s="71">
        <v>148002</v>
      </c>
      <c r="AA35" s="71">
        <v>34955</v>
      </c>
      <c r="AB35" s="71">
        <v>291709</v>
      </c>
      <c r="AC35" s="71">
        <v>0</v>
      </c>
      <c r="AD35" s="71">
        <v>35.159273932744547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13.228</v>
      </c>
      <c r="BK35" s="71">
        <v>0</v>
      </c>
      <c r="BL35" s="71">
        <v>101.15300000000001</v>
      </c>
      <c r="BM35" s="71">
        <v>0</v>
      </c>
      <c r="BN35" s="72"/>
      <c r="BO35" s="71">
        <v>0</v>
      </c>
      <c r="BP35" s="71">
        <v>0</v>
      </c>
      <c r="BQ35" s="71">
        <v>3</v>
      </c>
      <c r="BR35" s="71">
        <v>0</v>
      </c>
      <c r="BS35" s="71">
        <v>17</v>
      </c>
      <c r="BT35" s="71">
        <v>0</v>
      </c>
      <c r="BU35"/>
      <c r="BV35" s="70">
        <v>114.381</v>
      </c>
      <c r="BW35" s="70">
        <v>0</v>
      </c>
      <c r="BX35" s="70">
        <v>0</v>
      </c>
      <c r="BY35" s="70">
        <v>0</v>
      </c>
      <c r="BZ35" s="70">
        <v>0</v>
      </c>
      <c r="CA35" s="70">
        <v>0</v>
      </c>
      <c r="CB35" s="70">
        <v>0</v>
      </c>
      <c r="CC35" s="70">
        <v>0</v>
      </c>
      <c r="CD35" s="70">
        <v>0</v>
      </c>
    </row>
    <row r="36" spans="1:82">
      <c r="A36" s="70" t="s">
        <v>1659</v>
      </c>
      <c r="B36" s="70">
        <v>466</v>
      </c>
      <c r="C36" s="70">
        <v>7</v>
      </c>
      <c r="D36" s="70">
        <v>28</v>
      </c>
      <c r="E36" s="70">
        <v>2010</v>
      </c>
      <c r="F36" s="70" t="s">
        <v>177</v>
      </c>
      <c r="G36" s="70" t="s">
        <v>1652</v>
      </c>
      <c r="H36" s="70" t="s">
        <v>1653</v>
      </c>
      <c r="I36" s="148"/>
      <c r="J36" s="71">
        <v>118.5473278247357</v>
      </c>
      <c r="K36" s="71">
        <v>27.75245518078626</v>
      </c>
      <c r="L36" s="71">
        <v>36.970330365940931</v>
      </c>
      <c r="M36" s="71">
        <v>686.78875575035443</v>
      </c>
      <c r="N36" s="71">
        <v>588.31876246303784</v>
      </c>
      <c r="O36" s="71">
        <v>293.45496770733308</v>
      </c>
      <c r="P36" s="71">
        <v>175.27223722004319</v>
      </c>
      <c r="Q36" s="71">
        <v>17.7576774547592</v>
      </c>
      <c r="R36" s="71">
        <v>0</v>
      </c>
      <c r="S36" s="71">
        <v>40.143667587933678</v>
      </c>
      <c r="T36" s="72"/>
      <c r="U36" s="71">
        <v>10415417</v>
      </c>
      <c r="V36" s="71">
        <v>10711</v>
      </c>
      <c r="W36" s="71">
        <v>811</v>
      </c>
      <c r="X36" s="71">
        <v>146353</v>
      </c>
      <c r="Y36" s="71">
        <v>125764</v>
      </c>
      <c r="Z36" s="71">
        <v>149038</v>
      </c>
      <c r="AA36" s="71">
        <v>34396</v>
      </c>
      <c r="AB36" s="71">
        <v>291880</v>
      </c>
      <c r="AC36" s="71">
        <v>0</v>
      </c>
      <c r="AD36" s="71">
        <v>40.143667587933678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27.536999999999999</v>
      </c>
      <c r="BK36" s="71">
        <v>0</v>
      </c>
      <c r="BL36" s="71">
        <v>116.29999999999998</v>
      </c>
      <c r="BM36" s="71">
        <v>0</v>
      </c>
      <c r="BN36" s="72"/>
      <c r="BO36" s="71">
        <v>0</v>
      </c>
      <c r="BP36" s="71">
        <v>0</v>
      </c>
      <c r="BQ36" s="71">
        <v>5</v>
      </c>
      <c r="BR36" s="71">
        <v>0</v>
      </c>
      <c r="BS36" s="71">
        <v>17</v>
      </c>
      <c r="BT36" s="71">
        <v>0</v>
      </c>
      <c r="BU36"/>
      <c r="BV36" s="70">
        <v>117.273</v>
      </c>
      <c r="BW36" s="70">
        <v>0</v>
      </c>
      <c r="BX36" s="70">
        <v>26.564</v>
      </c>
      <c r="BY36" s="70">
        <v>0</v>
      </c>
      <c r="BZ36" s="70">
        <v>0</v>
      </c>
      <c r="CA36" s="70">
        <v>0</v>
      </c>
      <c r="CB36" s="70">
        <v>0</v>
      </c>
      <c r="CC36" s="70">
        <v>0</v>
      </c>
      <c r="CD36" s="70">
        <v>0</v>
      </c>
    </row>
    <row r="37" spans="1:82">
      <c r="A37" s="70" t="s">
        <v>1660</v>
      </c>
      <c r="B37" s="70">
        <v>467</v>
      </c>
      <c r="C37" s="70">
        <v>8</v>
      </c>
      <c r="D37" s="70">
        <v>28</v>
      </c>
      <c r="E37" s="70">
        <v>2011</v>
      </c>
      <c r="F37" s="70" t="s">
        <v>178</v>
      </c>
      <c r="G37" s="70" t="s">
        <v>1652</v>
      </c>
      <c r="H37" s="70" t="s">
        <v>1653</v>
      </c>
      <c r="I37" s="148"/>
      <c r="J37" s="71">
        <v>107.46892330616549</v>
      </c>
      <c r="K37" s="71">
        <v>33.868613734781427</v>
      </c>
      <c r="L37" s="71">
        <v>40.494117104726911</v>
      </c>
      <c r="M37" s="71">
        <v>845.90438604979454</v>
      </c>
      <c r="N37" s="71">
        <v>725.25543006284465</v>
      </c>
      <c r="O37" s="71">
        <v>293.09873758397873</v>
      </c>
      <c r="P37" s="71">
        <v>170.98406022778923</v>
      </c>
      <c r="Q37" s="71">
        <v>20.546434299271201</v>
      </c>
      <c r="R37" s="71">
        <v>0</v>
      </c>
      <c r="S37" s="71">
        <v>41.30091928162588</v>
      </c>
      <c r="T37" s="72"/>
      <c r="U37" s="71">
        <v>10456716</v>
      </c>
      <c r="V37" s="71">
        <v>10711</v>
      </c>
      <c r="W37" s="71">
        <v>811</v>
      </c>
      <c r="X37" s="71">
        <v>146353</v>
      </c>
      <c r="Y37" s="71">
        <v>127526</v>
      </c>
      <c r="Z37" s="71">
        <v>152091</v>
      </c>
      <c r="AA37" s="71">
        <v>34553</v>
      </c>
      <c r="AB37" s="71">
        <v>292780</v>
      </c>
      <c r="AC37" s="71">
        <v>0</v>
      </c>
      <c r="AD37" s="71">
        <v>41.30091928162588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25.207999999999998</v>
      </c>
      <c r="BK37" s="71">
        <v>0</v>
      </c>
      <c r="BL37" s="71">
        <v>103.66400000000002</v>
      </c>
      <c r="BM37" s="71">
        <v>0</v>
      </c>
      <c r="BN37" s="72"/>
      <c r="BO37" s="71">
        <v>0</v>
      </c>
      <c r="BP37" s="71">
        <v>0</v>
      </c>
      <c r="BQ37" s="71">
        <v>5</v>
      </c>
      <c r="BR37" s="71">
        <v>0</v>
      </c>
      <c r="BS37" s="71">
        <v>17</v>
      </c>
      <c r="BT37" s="71">
        <v>0</v>
      </c>
      <c r="BU37"/>
      <c r="BV37" s="70">
        <v>101.07299999999999</v>
      </c>
      <c r="BW37" s="70">
        <v>0</v>
      </c>
      <c r="BX37" s="70">
        <v>27.798999999999999</v>
      </c>
      <c r="BY37" s="70">
        <v>0</v>
      </c>
      <c r="BZ37" s="70">
        <v>0</v>
      </c>
      <c r="CA37" s="70">
        <v>0</v>
      </c>
      <c r="CB37" s="70">
        <v>0</v>
      </c>
      <c r="CC37" s="70">
        <v>0</v>
      </c>
      <c r="CD37" s="70">
        <v>0</v>
      </c>
    </row>
    <row r="38" spans="1:82">
      <c r="A38" s="70" t="s">
        <v>1661</v>
      </c>
      <c r="B38" s="70">
        <v>468</v>
      </c>
      <c r="C38" s="70">
        <v>9</v>
      </c>
      <c r="D38" s="70">
        <v>28</v>
      </c>
      <c r="E38" s="70">
        <v>2012</v>
      </c>
      <c r="F38" s="70" t="s">
        <v>179</v>
      </c>
      <c r="G38" s="70" t="s">
        <v>1652</v>
      </c>
      <c r="H38" s="70" t="s">
        <v>1653</v>
      </c>
      <c r="I38" s="148"/>
      <c r="J38" s="71">
        <v>119.8124708288974</v>
      </c>
      <c r="K38" s="71">
        <v>32.388971229401363</v>
      </c>
      <c r="L38" s="71">
        <v>39.598834585014167</v>
      </c>
      <c r="M38" s="71">
        <v>843.39916205569614</v>
      </c>
      <c r="N38" s="71">
        <v>789.16738573912198</v>
      </c>
      <c r="O38" s="71">
        <v>295.85899951853929</v>
      </c>
      <c r="P38" s="71">
        <v>171.64334821608003</v>
      </c>
      <c r="Q38" s="71">
        <v>22.4494738894908</v>
      </c>
      <c r="R38" s="71">
        <v>0</v>
      </c>
      <c r="S38" s="71">
        <v>40.785240960514287</v>
      </c>
      <c r="T38" s="72"/>
      <c r="U38" s="71">
        <v>10171689</v>
      </c>
      <c r="V38" s="71">
        <v>10711</v>
      </c>
      <c r="W38" s="71">
        <v>811</v>
      </c>
      <c r="X38" s="71">
        <v>146353</v>
      </c>
      <c r="Y38" s="71">
        <v>129671</v>
      </c>
      <c r="Z38" s="71">
        <v>154741</v>
      </c>
      <c r="AA38" s="71">
        <v>34490</v>
      </c>
      <c r="AB38" s="71">
        <v>294435</v>
      </c>
      <c r="AC38" s="71">
        <v>0</v>
      </c>
      <c r="AD38" s="71">
        <v>40.785240960514287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28.899000000000001</v>
      </c>
      <c r="BK38" s="71">
        <v>0</v>
      </c>
      <c r="BL38" s="71">
        <v>120.158</v>
      </c>
      <c r="BM38" s="71">
        <v>0</v>
      </c>
      <c r="BN38" s="72"/>
      <c r="BO38" s="71">
        <v>0</v>
      </c>
      <c r="BP38" s="71">
        <v>0</v>
      </c>
      <c r="BQ38" s="71">
        <v>5</v>
      </c>
      <c r="BR38" s="71">
        <v>0</v>
      </c>
      <c r="BS38" s="71">
        <v>16</v>
      </c>
      <c r="BT38" s="71">
        <v>0</v>
      </c>
      <c r="BU38"/>
      <c r="BV38" s="70">
        <v>120.03700000000001</v>
      </c>
      <c r="BW38" s="70">
        <v>0</v>
      </c>
      <c r="BX38" s="70">
        <v>29.02</v>
      </c>
      <c r="BY38" s="70">
        <v>0</v>
      </c>
      <c r="BZ38" s="70">
        <v>0</v>
      </c>
      <c r="CA38" s="70">
        <v>0</v>
      </c>
      <c r="CB38" s="70">
        <v>0</v>
      </c>
      <c r="CC38" s="70">
        <v>0</v>
      </c>
      <c r="CD38" s="70">
        <v>0</v>
      </c>
    </row>
    <row r="39" spans="1:82">
      <c r="A39" s="70" t="s">
        <v>1662</v>
      </c>
      <c r="B39" s="70">
        <v>469</v>
      </c>
      <c r="C39" s="70">
        <v>10</v>
      </c>
      <c r="D39" s="70">
        <v>28</v>
      </c>
      <c r="E39" s="70">
        <v>2013</v>
      </c>
      <c r="F39" s="70" t="s">
        <v>180</v>
      </c>
      <c r="G39" s="70" t="s">
        <v>1652</v>
      </c>
      <c r="H39" s="70" t="s">
        <v>1653</v>
      </c>
      <c r="I39" s="148"/>
      <c r="J39" s="71">
        <v>123.73833075458811</v>
      </c>
      <c r="K39" s="71">
        <v>31.47911552588641</v>
      </c>
      <c r="L39" s="71">
        <v>32.189405135368183</v>
      </c>
      <c r="M39" s="71">
        <v>809.18116308164429</v>
      </c>
      <c r="N39" s="71">
        <v>687.82444399165911</v>
      </c>
      <c r="O39" s="71">
        <v>288.99027042131394</v>
      </c>
      <c r="P39" s="71">
        <v>171.21609835413827</v>
      </c>
      <c r="Q39" s="71">
        <v>22.872294998192999</v>
      </c>
      <c r="R39" s="71">
        <v>0</v>
      </c>
      <c r="S39" s="71">
        <v>40.67960498731756</v>
      </c>
      <c r="T39" s="72"/>
      <c r="U39" s="71">
        <v>9848663</v>
      </c>
      <c r="V39" s="71">
        <v>10711</v>
      </c>
      <c r="W39" s="71">
        <v>811</v>
      </c>
      <c r="X39" s="71">
        <v>146353</v>
      </c>
      <c r="Y39" s="71">
        <v>131151</v>
      </c>
      <c r="Z39" s="71">
        <v>157897</v>
      </c>
      <c r="AA39" s="71">
        <v>34275</v>
      </c>
      <c r="AB39" s="71">
        <v>295680</v>
      </c>
      <c r="AC39" s="71">
        <v>0</v>
      </c>
      <c r="AD39" s="71">
        <v>40.67960498731756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31.687000000000001</v>
      </c>
      <c r="BK39" s="71">
        <v>0</v>
      </c>
      <c r="BL39" s="71">
        <v>126.39600000000002</v>
      </c>
      <c r="BM39" s="71">
        <v>0</v>
      </c>
      <c r="BN39" s="72"/>
      <c r="BO39" s="71">
        <v>0</v>
      </c>
      <c r="BP39" s="71">
        <v>0</v>
      </c>
      <c r="BQ39" s="71">
        <v>5</v>
      </c>
      <c r="BR39" s="71">
        <v>0</v>
      </c>
      <c r="BS39" s="71">
        <v>16</v>
      </c>
      <c r="BT39" s="71">
        <v>0</v>
      </c>
      <c r="BU39"/>
      <c r="BV39" s="70">
        <v>129.483</v>
      </c>
      <c r="BW39" s="70">
        <v>0</v>
      </c>
      <c r="BX39" s="70">
        <v>28.6</v>
      </c>
      <c r="BY39" s="70">
        <v>0</v>
      </c>
      <c r="BZ39" s="70">
        <v>0</v>
      </c>
      <c r="CA39" s="70">
        <v>0</v>
      </c>
      <c r="CB39" s="70">
        <v>0</v>
      </c>
      <c r="CC39" s="70">
        <v>0</v>
      </c>
      <c r="CD39" s="70">
        <v>0</v>
      </c>
    </row>
    <row r="40" spans="1:82">
      <c r="A40" s="70" t="s">
        <v>1663</v>
      </c>
      <c r="B40" s="70">
        <v>470</v>
      </c>
      <c r="C40" s="70">
        <v>11</v>
      </c>
      <c r="D40" s="70">
        <v>28</v>
      </c>
      <c r="E40" s="70">
        <v>2014</v>
      </c>
      <c r="F40" s="70" t="s">
        <v>181</v>
      </c>
      <c r="G40" s="70" t="s">
        <v>1652</v>
      </c>
      <c r="H40" s="70" t="s">
        <v>1653</v>
      </c>
      <c r="I40" s="148"/>
      <c r="J40" s="71">
        <v>127.3420318408742</v>
      </c>
      <c r="K40" s="71">
        <v>34.885891439409868</v>
      </c>
      <c r="L40" s="71">
        <v>48.028588349705593</v>
      </c>
      <c r="M40" s="71">
        <v>797.80444590689535</v>
      </c>
      <c r="N40" s="71">
        <v>608.07194541166268</v>
      </c>
      <c r="O40" s="71">
        <v>277.62067753567135</v>
      </c>
      <c r="P40" s="71">
        <v>170.09752186026847</v>
      </c>
      <c r="Q40" s="71">
        <v>21.9067538206207</v>
      </c>
      <c r="R40" s="71">
        <v>0</v>
      </c>
      <c r="S40" s="71">
        <v>41.529493895968223</v>
      </c>
      <c r="T40" s="72"/>
      <c r="U40" s="71">
        <v>10107677</v>
      </c>
      <c r="V40" s="71">
        <v>12066</v>
      </c>
      <c r="W40" s="71">
        <v>1039</v>
      </c>
      <c r="X40" s="71">
        <v>147540</v>
      </c>
      <c r="Y40" s="71">
        <v>132031</v>
      </c>
      <c r="Z40" s="71">
        <v>159758</v>
      </c>
      <c r="AA40" s="71">
        <v>33875</v>
      </c>
      <c r="AB40" s="71">
        <v>295170</v>
      </c>
      <c r="AC40" s="71">
        <v>0</v>
      </c>
      <c r="AD40" s="71">
        <v>41.529493895968223</v>
      </c>
      <c r="AE40" s="72"/>
      <c r="AF40" s="71"/>
      <c r="AG40" s="71"/>
      <c r="AH40" s="71"/>
      <c r="AI40" s="71"/>
      <c r="AJ40" s="71"/>
      <c r="AK40" s="71"/>
      <c r="AL40" s="71"/>
      <c r="AM40" s="71"/>
      <c r="AN40" s="71"/>
      <c r="AO40" s="71"/>
      <c r="AP40" s="71"/>
      <c r="AQ40" s="72"/>
      <c r="AR40" s="71">
        <v>3484</v>
      </c>
      <c r="AS40" s="71">
        <v>288</v>
      </c>
      <c r="AT40" s="71">
        <v>0</v>
      </c>
      <c r="AU40" s="71">
        <v>0</v>
      </c>
      <c r="AV40" s="71">
        <v>0</v>
      </c>
      <c r="AW40" s="71">
        <v>1</v>
      </c>
      <c r="AX40" s="71"/>
      <c r="AY40" s="72"/>
      <c r="AZ40" s="71">
        <v>14319.5</v>
      </c>
      <c r="BA40" s="71">
        <v>12931.2</v>
      </c>
      <c r="BB40" s="71">
        <v>0</v>
      </c>
      <c r="BC40" s="71">
        <v>0</v>
      </c>
      <c r="BD40" s="71">
        <v>0</v>
      </c>
      <c r="BE40" s="71">
        <v>894.9</v>
      </c>
      <c r="BF40" s="71"/>
      <c r="BG40" s="72"/>
      <c r="BH40" s="71">
        <v>0</v>
      </c>
      <c r="BI40" s="71">
        <v>0</v>
      </c>
      <c r="BJ40" s="71">
        <v>30.524999999999999</v>
      </c>
      <c r="BK40" s="71">
        <v>0</v>
      </c>
      <c r="BL40" s="71">
        <v>118.23800000000001</v>
      </c>
      <c r="BM40" s="71">
        <v>0</v>
      </c>
      <c r="BN40" s="72"/>
      <c r="BO40" s="71">
        <v>0</v>
      </c>
      <c r="BP40" s="71">
        <v>0</v>
      </c>
      <c r="BQ40" s="71">
        <v>5</v>
      </c>
      <c r="BR40" s="71">
        <v>0</v>
      </c>
      <c r="BS40" s="71">
        <v>15</v>
      </c>
      <c r="BT40" s="71">
        <v>0</v>
      </c>
      <c r="BU40"/>
      <c r="BV40" s="70">
        <v>122.163</v>
      </c>
      <c r="BW40" s="70">
        <v>0</v>
      </c>
      <c r="BX40" s="70">
        <v>26.6</v>
      </c>
      <c r="BY40" s="70">
        <v>0</v>
      </c>
      <c r="BZ40" s="70">
        <v>0</v>
      </c>
      <c r="CA40" s="70">
        <v>0</v>
      </c>
      <c r="CB40" s="70">
        <v>0</v>
      </c>
      <c r="CC40" s="70">
        <v>0</v>
      </c>
      <c r="CD40" s="70">
        <v>0</v>
      </c>
    </row>
    <row r="41" spans="1:82">
      <c r="A41" s="70" t="s">
        <v>1664</v>
      </c>
      <c r="B41" s="70">
        <v>471</v>
      </c>
      <c r="C41" s="70">
        <v>12</v>
      </c>
      <c r="D41" s="70">
        <v>28</v>
      </c>
      <c r="E41" s="70">
        <v>2015</v>
      </c>
      <c r="F41" s="70" t="s">
        <v>182</v>
      </c>
      <c r="G41" s="70" t="s">
        <v>1652</v>
      </c>
      <c r="H41" s="70" t="s">
        <v>1653</v>
      </c>
      <c r="I41" s="148"/>
      <c r="J41" s="71">
        <v>165.70262678802121</v>
      </c>
      <c r="K41" s="71">
        <v>35.907881285369307</v>
      </c>
      <c r="L41" s="71">
        <v>42.050597203486248</v>
      </c>
      <c r="M41" s="71">
        <v>841.96244104913171</v>
      </c>
      <c r="N41" s="71">
        <v>691.20193647077474</v>
      </c>
      <c r="O41" s="71">
        <v>277.54408850274808</v>
      </c>
      <c r="P41" s="71">
        <v>168.25696743500552</v>
      </c>
      <c r="Q41" s="71">
        <v>21.3679962015424</v>
      </c>
      <c r="R41" s="71">
        <v>0</v>
      </c>
      <c r="S41" s="71">
        <v>43.585904627451143</v>
      </c>
      <c r="T41" s="72"/>
      <c r="U41" s="71">
        <v>15018570</v>
      </c>
      <c r="V41" s="71">
        <v>12066</v>
      </c>
      <c r="W41" s="71">
        <v>1039</v>
      </c>
      <c r="X41" s="71">
        <v>147540</v>
      </c>
      <c r="Y41" s="71">
        <v>133149</v>
      </c>
      <c r="Z41" s="71">
        <v>161251</v>
      </c>
      <c r="AA41" s="71">
        <v>33482</v>
      </c>
      <c r="AB41" s="71">
        <v>294106</v>
      </c>
      <c r="AC41" s="71">
        <v>0</v>
      </c>
      <c r="AD41" s="71">
        <v>43.585904627451143</v>
      </c>
      <c r="AE41" s="72"/>
      <c r="AF41" s="71">
        <v>141790250.2719624</v>
      </c>
      <c r="AG41" s="71">
        <v>23802413.739772029</v>
      </c>
      <c r="AH41" s="71">
        <v>6262898.294803597</v>
      </c>
      <c r="AI41" s="71">
        <v>991576464.01702011</v>
      </c>
      <c r="AJ41" s="71">
        <v>821971643.72374845</v>
      </c>
      <c r="AK41" s="71">
        <v>0</v>
      </c>
      <c r="AL41" s="71">
        <v>0</v>
      </c>
      <c r="AM41" s="71">
        <v>40305993.571731403</v>
      </c>
      <c r="AN41" s="71">
        <v>0</v>
      </c>
      <c r="AO41" s="71">
        <v>0</v>
      </c>
      <c r="AP41" s="71">
        <v>2025709663.6190379</v>
      </c>
      <c r="AQ41" s="72"/>
      <c r="AR41" s="71">
        <v>3761</v>
      </c>
      <c r="AS41" s="71">
        <v>395</v>
      </c>
      <c r="AT41" s="71">
        <v>0</v>
      </c>
      <c r="AU41" s="71">
        <v>0</v>
      </c>
      <c r="AV41" s="71">
        <v>0</v>
      </c>
      <c r="AW41" s="71">
        <v>1</v>
      </c>
      <c r="AX41" s="71"/>
      <c r="AY41" s="72"/>
      <c r="AZ41" s="71">
        <v>15721.2</v>
      </c>
      <c r="BA41" s="71">
        <v>16021.3</v>
      </c>
      <c r="BB41" s="71">
        <v>0</v>
      </c>
      <c r="BC41" s="71">
        <v>0</v>
      </c>
      <c r="BD41" s="71">
        <v>0</v>
      </c>
      <c r="BE41" s="71">
        <v>894.9</v>
      </c>
      <c r="BF41" s="71"/>
      <c r="BG41" s="72"/>
      <c r="BH41" s="71">
        <v>0</v>
      </c>
      <c r="BI41" s="71">
        <v>0</v>
      </c>
      <c r="BJ41" s="71">
        <v>25.286000000000001</v>
      </c>
      <c r="BK41" s="71">
        <v>0</v>
      </c>
      <c r="BL41" s="71">
        <v>113.00300000000003</v>
      </c>
      <c r="BM41" s="71">
        <v>0</v>
      </c>
      <c r="BN41" s="72"/>
      <c r="BO41" s="71">
        <v>0</v>
      </c>
      <c r="BP41" s="71">
        <v>0</v>
      </c>
      <c r="BQ41" s="71">
        <v>4</v>
      </c>
      <c r="BR41" s="71">
        <v>0</v>
      </c>
      <c r="BS41" s="71">
        <v>14</v>
      </c>
      <c r="BT41" s="71">
        <v>0</v>
      </c>
      <c r="BU41"/>
      <c r="BV41" s="70">
        <v>110.389</v>
      </c>
      <c r="BW41" s="70">
        <v>0</v>
      </c>
      <c r="BX41" s="70">
        <v>27.9</v>
      </c>
      <c r="BY41" s="70">
        <v>0</v>
      </c>
      <c r="BZ41" s="70">
        <v>0</v>
      </c>
      <c r="CA41" s="70">
        <v>0</v>
      </c>
      <c r="CB41" s="70">
        <v>0</v>
      </c>
      <c r="CC41" s="70">
        <v>0</v>
      </c>
      <c r="CD41" s="70">
        <v>0</v>
      </c>
    </row>
    <row r="42" spans="1:82">
      <c r="A42" s="70" t="s">
        <v>1665</v>
      </c>
      <c r="B42" s="70">
        <v>472</v>
      </c>
      <c r="C42" s="70">
        <v>13</v>
      </c>
      <c r="D42" s="70">
        <v>28</v>
      </c>
      <c r="E42" s="70">
        <v>2016</v>
      </c>
      <c r="F42" s="70" t="s">
        <v>155</v>
      </c>
      <c r="G42" s="70" t="s">
        <v>1652</v>
      </c>
      <c r="H42" s="70" t="s">
        <v>1653</v>
      </c>
      <c r="I42" s="148"/>
      <c r="J42" s="71">
        <v>130.50258978003401</v>
      </c>
      <c r="K42" s="71">
        <v>35.099602200220453</v>
      </c>
      <c r="L42" s="71">
        <v>50.908578482187032</v>
      </c>
      <c r="M42" s="71">
        <v>672.12209312175628</v>
      </c>
      <c r="N42" s="71">
        <v>630.5160863707813</v>
      </c>
      <c r="O42" s="71">
        <v>276.78368485820886</v>
      </c>
      <c r="P42" s="71">
        <v>163.72435301204402</v>
      </c>
      <c r="Q42" s="71">
        <v>20.680704594723164</v>
      </c>
      <c r="R42" s="71">
        <v>0</v>
      </c>
      <c r="S42" s="71">
        <v>39.384394781241873</v>
      </c>
      <c r="T42" s="72"/>
      <c r="U42" s="71">
        <v>11929948</v>
      </c>
      <c r="V42" s="71">
        <v>12066</v>
      </c>
      <c r="W42" s="71">
        <v>1039</v>
      </c>
      <c r="X42" s="71">
        <v>147540</v>
      </c>
      <c r="Y42" s="71">
        <v>133982</v>
      </c>
      <c r="Z42" s="71">
        <v>162786</v>
      </c>
      <c r="AA42" s="71">
        <v>33697</v>
      </c>
      <c r="AB42" s="71">
        <v>292795</v>
      </c>
      <c r="AC42" s="71">
        <v>0</v>
      </c>
      <c r="AD42" s="71">
        <v>39.384394781241873</v>
      </c>
      <c r="AE42" s="72"/>
      <c r="AF42" s="71">
        <v>111465906.36559311</v>
      </c>
      <c r="AG42" s="71">
        <v>23397098.490304571</v>
      </c>
      <c r="AH42" s="71">
        <v>6036865.8854440805</v>
      </c>
      <c r="AI42" s="71">
        <v>910641278.0267179</v>
      </c>
      <c r="AJ42" s="71">
        <v>660327697.76058519</v>
      </c>
      <c r="AK42" s="71">
        <v>0</v>
      </c>
      <c r="AL42" s="71">
        <v>0</v>
      </c>
      <c r="AM42" s="71">
        <v>40157500.739716657</v>
      </c>
      <c r="AN42" s="71">
        <v>0</v>
      </c>
      <c r="AO42" s="71">
        <v>0</v>
      </c>
      <c r="AP42" s="71">
        <v>1752026347.2683618</v>
      </c>
      <c r="AQ42" s="72"/>
      <c r="AR42" s="71">
        <v>4102</v>
      </c>
      <c r="AS42" s="71">
        <v>450</v>
      </c>
      <c r="AT42" s="71">
        <v>0</v>
      </c>
      <c r="AU42" s="71">
        <v>0</v>
      </c>
      <c r="AV42" s="71">
        <v>0</v>
      </c>
      <c r="AW42" s="71">
        <v>1</v>
      </c>
      <c r="AX42" s="71"/>
      <c r="AY42" s="72"/>
      <c r="AZ42" s="71">
        <v>17501.400000000001</v>
      </c>
      <c r="BA42" s="71">
        <v>17708.2</v>
      </c>
      <c r="BB42" s="71">
        <v>0</v>
      </c>
      <c r="BC42" s="71">
        <v>0</v>
      </c>
      <c r="BD42" s="71">
        <v>0</v>
      </c>
      <c r="BE42" s="71">
        <v>894.9</v>
      </c>
      <c r="BF42" s="71"/>
      <c r="BG42" s="72"/>
      <c r="BH42" s="71">
        <v>0</v>
      </c>
      <c r="BI42" s="71">
        <v>0</v>
      </c>
      <c r="BJ42" s="71">
        <v>29.814</v>
      </c>
      <c r="BK42" s="71">
        <v>0</v>
      </c>
      <c r="BL42" s="71">
        <v>119.87499999999999</v>
      </c>
      <c r="BM42" s="71">
        <v>0</v>
      </c>
      <c r="BN42" s="72"/>
      <c r="BO42" s="71">
        <v>0</v>
      </c>
      <c r="BP42" s="71">
        <v>0</v>
      </c>
      <c r="BQ42" s="71">
        <v>5</v>
      </c>
      <c r="BR42" s="71">
        <v>0</v>
      </c>
      <c r="BS42" s="71">
        <v>15</v>
      </c>
      <c r="BT42" s="71">
        <v>0</v>
      </c>
      <c r="BU42"/>
      <c r="BV42" s="70">
        <v>118.023</v>
      </c>
      <c r="BW42" s="70">
        <v>0</v>
      </c>
      <c r="BX42" s="70">
        <v>26.1</v>
      </c>
      <c r="BY42" s="70">
        <v>0</v>
      </c>
      <c r="BZ42" s="70">
        <v>5.5659999999999998</v>
      </c>
      <c r="CA42" s="70">
        <v>0</v>
      </c>
      <c r="CB42" s="70">
        <v>0</v>
      </c>
      <c r="CC42" s="70">
        <v>0</v>
      </c>
      <c r="CD42" s="70">
        <v>0</v>
      </c>
    </row>
    <row r="43" spans="1:82">
      <c r="A43" s="70" t="s">
        <v>1666</v>
      </c>
      <c r="B43" s="70">
        <v>473</v>
      </c>
      <c r="C43" s="70">
        <v>14</v>
      </c>
      <c r="D43" s="70">
        <v>28</v>
      </c>
      <c r="E43" s="70">
        <v>2017</v>
      </c>
      <c r="F43" s="70" t="s">
        <v>156</v>
      </c>
      <c r="G43" s="70" t="s">
        <v>1652</v>
      </c>
      <c r="H43" s="70" t="s">
        <v>1653</v>
      </c>
      <c r="I43" s="148"/>
      <c r="J43" s="71">
        <v>114.4832980260836</v>
      </c>
      <c r="K43" s="71">
        <v>35.59260688122739</v>
      </c>
      <c r="L43" s="71">
        <v>45.284805317888726</v>
      </c>
      <c r="M43" s="71">
        <v>603.28598620377477</v>
      </c>
      <c r="N43" s="71">
        <v>627.80529306192227</v>
      </c>
      <c r="O43" s="71">
        <v>274.76601983185986</v>
      </c>
      <c r="P43" s="71">
        <v>161.80370400876242</v>
      </c>
      <c r="Q43" s="71">
        <v>19.934770307244001</v>
      </c>
      <c r="R43" s="71">
        <v>0</v>
      </c>
      <c r="S43" s="71">
        <v>38.285140229344528</v>
      </c>
      <c r="T43" s="72"/>
      <c r="U43" s="71">
        <v>11962691</v>
      </c>
      <c r="V43" s="71">
        <v>12066</v>
      </c>
      <c r="W43" s="71">
        <v>1039</v>
      </c>
      <c r="X43" s="71">
        <v>147540</v>
      </c>
      <c r="Y43" s="71">
        <v>134747</v>
      </c>
      <c r="Z43" s="71">
        <v>164280</v>
      </c>
      <c r="AA43" s="71">
        <v>33514</v>
      </c>
      <c r="AB43" s="71">
        <v>291859</v>
      </c>
      <c r="AC43" s="71">
        <v>0</v>
      </c>
      <c r="AD43" s="71">
        <v>38.285140229344528</v>
      </c>
      <c r="AE43" s="72"/>
      <c r="AF43" s="71">
        <v>100280332.6988901</v>
      </c>
      <c r="AG43" s="71">
        <v>23796309.580785241</v>
      </c>
      <c r="AH43" s="71">
        <v>7178503.2396597033</v>
      </c>
      <c r="AI43" s="71">
        <v>869571899.15704525</v>
      </c>
      <c r="AJ43" s="71">
        <v>763160665.56262171</v>
      </c>
      <c r="AK43" s="71">
        <v>0</v>
      </c>
      <c r="AL43" s="71">
        <v>0</v>
      </c>
      <c r="AM43" s="71">
        <v>40091760.864838563</v>
      </c>
      <c r="AN43" s="71">
        <v>0</v>
      </c>
      <c r="AO43" s="71">
        <v>0</v>
      </c>
      <c r="AP43" s="71">
        <v>1804079471.1038406</v>
      </c>
      <c r="AQ43" s="72"/>
      <c r="AR43" s="71">
        <v>4400</v>
      </c>
      <c r="AS43" s="71">
        <v>488</v>
      </c>
      <c r="AT43" s="71">
        <v>0</v>
      </c>
      <c r="AU43" s="71">
        <v>0</v>
      </c>
      <c r="AV43" s="71">
        <v>0</v>
      </c>
      <c r="AW43" s="71">
        <v>1</v>
      </c>
      <c r="AX43" s="71"/>
      <c r="AY43" s="72"/>
      <c r="AZ43" s="71">
        <v>19065.3</v>
      </c>
      <c r="BA43" s="71">
        <v>19063</v>
      </c>
      <c r="BB43" s="71">
        <v>0</v>
      </c>
      <c r="BC43" s="71">
        <v>0</v>
      </c>
      <c r="BD43" s="71">
        <v>0</v>
      </c>
      <c r="BE43" s="71">
        <v>894.9</v>
      </c>
      <c r="BF43" s="71"/>
      <c r="BG43" s="72"/>
      <c r="BH43" s="71">
        <v>0</v>
      </c>
      <c r="BI43" s="71">
        <v>0</v>
      </c>
      <c r="BJ43" s="71">
        <v>29.053000000000001</v>
      </c>
      <c r="BK43" s="71">
        <v>0</v>
      </c>
      <c r="BL43" s="71">
        <v>116.50899999999999</v>
      </c>
      <c r="BM43" s="71">
        <v>0</v>
      </c>
      <c r="BN43" s="72"/>
      <c r="BO43" s="71">
        <v>0</v>
      </c>
      <c r="BP43" s="71">
        <v>0</v>
      </c>
      <c r="BQ43" s="71">
        <v>5</v>
      </c>
      <c r="BR43" s="71">
        <v>0</v>
      </c>
      <c r="BS43" s="71">
        <v>15</v>
      </c>
      <c r="BT43" s="71">
        <v>0</v>
      </c>
      <c r="BU43"/>
      <c r="BV43" s="70">
        <v>114.63500000000001</v>
      </c>
      <c r="BW43" s="70">
        <v>0</v>
      </c>
      <c r="BX43" s="70">
        <v>25.3</v>
      </c>
      <c r="BY43" s="70">
        <v>0</v>
      </c>
      <c r="BZ43" s="70">
        <v>5.6269999999999998</v>
      </c>
      <c r="CA43" s="70">
        <v>0</v>
      </c>
      <c r="CB43" s="70">
        <v>0</v>
      </c>
      <c r="CC43" s="70">
        <v>0</v>
      </c>
      <c r="CD43" s="70">
        <v>0</v>
      </c>
    </row>
    <row r="44" spans="1:82">
      <c r="A44" s="70" t="s">
        <v>1667</v>
      </c>
      <c r="B44" s="70">
        <v>474</v>
      </c>
      <c r="C44" s="70">
        <v>15</v>
      </c>
      <c r="D44" s="70">
        <v>28</v>
      </c>
      <c r="E44" s="70">
        <v>2018</v>
      </c>
      <c r="F44" s="70" t="s">
        <v>183</v>
      </c>
      <c r="G44" s="70" t="s">
        <v>1652</v>
      </c>
      <c r="H44" s="70" t="s">
        <v>1653</v>
      </c>
      <c r="I44" s="148"/>
      <c r="J44" s="71">
        <v>114.69507952366945</v>
      </c>
      <c r="K44" s="71">
        <v>33.853354024248425</v>
      </c>
      <c r="L44" s="71">
        <v>41.467125011301498</v>
      </c>
      <c r="M44" s="71">
        <v>645.16517420288426</v>
      </c>
      <c r="N44" s="71">
        <v>582.84256476424423</v>
      </c>
      <c r="O44" s="71">
        <v>271.21370811850085</v>
      </c>
      <c r="P44" s="71">
        <v>159.12237725611195</v>
      </c>
      <c r="Q44" s="71">
        <v>18.389061473597401</v>
      </c>
      <c r="R44" s="71">
        <v>0</v>
      </c>
      <c r="S44" s="71">
        <v>38.002438929807681</v>
      </c>
      <c r="T44" s="72"/>
      <c r="U44" s="71">
        <v>12288756</v>
      </c>
      <c r="V44" s="71">
        <v>12066</v>
      </c>
      <c r="W44" s="71">
        <v>1039</v>
      </c>
      <c r="X44" s="71">
        <v>147540</v>
      </c>
      <c r="Y44" s="71">
        <v>135472</v>
      </c>
      <c r="Z44" s="71">
        <v>165261</v>
      </c>
      <c r="AA44" s="71">
        <v>33290</v>
      </c>
      <c r="AB44" s="71">
        <v>290136</v>
      </c>
      <c r="AC44" s="71">
        <v>0</v>
      </c>
      <c r="AD44" s="71">
        <v>38.002438929807681</v>
      </c>
      <c r="AE44" s="72"/>
      <c r="AF44" s="71">
        <v>106495808.6466295</v>
      </c>
      <c r="AG44" s="71">
        <v>21593560.874305379</v>
      </c>
      <c r="AH44" s="71">
        <v>6785245.1881113304</v>
      </c>
      <c r="AI44" s="71">
        <v>892548357.82051587</v>
      </c>
      <c r="AJ44" s="71">
        <v>691946866.00999725</v>
      </c>
      <c r="AK44" s="71">
        <v>0</v>
      </c>
      <c r="AL44" s="71">
        <v>0</v>
      </c>
      <c r="AM44" s="71">
        <v>39937542.657434963</v>
      </c>
      <c r="AN44" s="71">
        <v>0</v>
      </c>
      <c r="AO44" s="71">
        <v>0</v>
      </c>
      <c r="AP44" s="71">
        <v>1759307381.1969943</v>
      </c>
      <c r="AQ44" s="72"/>
      <c r="AR44" s="71">
        <v>4755</v>
      </c>
      <c r="AS44" s="71">
        <v>573</v>
      </c>
      <c r="AT44" s="71">
        <v>0</v>
      </c>
      <c r="AU44" s="71">
        <v>0</v>
      </c>
      <c r="AV44" s="71">
        <v>0</v>
      </c>
      <c r="AW44" s="71">
        <v>1</v>
      </c>
      <c r="AX44" s="71"/>
      <c r="AY44" s="72"/>
      <c r="AZ44" s="71">
        <v>20926.299999999992</v>
      </c>
      <c r="BA44" s="71">
        <v>22203.5</v>
      </c>
      <c r="BB44" s="71">
        <v>0</v>
      </c>
      <c r="BC44" s="71">
        <v>0</v>
      </c>
      <c r="BD44" s="71">
        <v>0</v>
      </c>
      <c r="BE44" s="71">
        <v>894.9</v>
      </c>
      <c r="BF44" s="71"/>
      <c r="BG44" s="72"/>
      <c r="BH44" s="71">
        <v>0</v>
      </c>
      <c r="BI44" s="71">
        <v>0</v>
      </c>
      <c r="BJ44" s="71">
        <v>27.925000000000001</v>
      </c>
      <c r="BK44" s="71">
        <v>0</v>
      </c>
      <c r="BL44" s="71">
        <v>113.04299999999999</v>
      </c>
      <c r="BM44" s="71">
        <v>0</v>
      </c>
      <c r="BN44" s="72"/>
      <c r="BO44" s="71">
        <v>0</v>
      </c>
      <c r="BP44" s="71">
        <v>0</v>
      </c>
      <c r="BQ44" s="71">
        <v>5</v>
      </c>
      <c r="BR44" s="71">
        <v>0</v>
      </c>
      <c r="BS44" s="71">
        <v>15</v>
      </c>
      <c r="BT44" s="71">
        <v>0</v>
      </c>
      <c r="BU44"/>
      <c r="BV44" s="70">
        <v>109.316</v>
      </c>
      <c r="BW44" s="70">
        <v>0</v>
      </c>
      <c r="BX44" s="70">
        <v>26</v>
      </c>
      <c r="BY44" s="70">
        <v>0</v>
      </c>
      <c r="BZ44" s="70">
        <v>5.6520000000000001</v>
      </c>
      <c r="CA44" s="70">
        <v>0</v>
      </c>
      <c r="CB44" s="70">
        <v>0</v>
      </c>
      <c r="CC44" s="70">
        <v>0</v>
      </c>
      <c r="CD44" s="70">
        <v>0</v>
      </c>
    </row>
    <row r="45" spans="1:82">
      <c r="A45" s="70" t="s">
        <v>1668</v>
      </c>
      <c r="B45" s="70">
        <v>475</v>
      </c>
      <c r="C45" s="70">
        <v>16</v>
      </c>
      <c r="D45" s="70">
        <v>28</v>
      </c>
      <c r="E45" s="70">
        <v>2019</v>
      </c>
      <c r="F45" s="70" t="s">
        <v>158</v>
      </c>
      <c r="G45" s="1064" t="s">
        <v>1652</v>
      </c>
      <c r="H45" s="70" t="s">
        <v>1653</v>
      </c>
      <c r="I45" s="148"/>
      <c r="J45" s="71">
        <v>110.32093999307173</v>
      </c>
      <c r="K45" s="71">
        <v>31.831752863754954</v>
      </c>
      <c r="L45" s="71">
        <v>41.865256421356492</v>
      </c>
      <c r="M45" s="71">
        <v>601.12518465555388</v>
      </c>
      <c r="N45" s="71">
        <v>545.1695760624159</v>
      </c>
      <c r="O45" s="71">
        <v>264.44932600804066</v>
      </c>
      <c r="P45" s="71">
        <v>157.52916066621043</v>
      </c>
      <c r="Q45" s="71">
        <v>17.801547031850301</v>
      </c>
      <c r="R45" s="71">
        <v>0</v>
      </c>
      <c r="S45" s="71">
        <v>37.012714010876863</v>
      </c>
      <c r="T45" s="72"/>
      <c r="U45" s="71">
        <v>12554456</v>
      </c>
      <c r="V45" s="71">
        <v>12066</v>
      </c>
      <c r="W45" s="71">
        <v>1039</v>
      </c>
      <c r="X45" s="71">
        <v>147540</v>
      </c>
      <c r="Y45" s="71">
        <v>136123</v>
      </c>
      <c r="Z45" s="71">
        <v>165563</v>
      </c>
      <c r="AA45" s="71">
        <v>32710</v>
      </c>
      <c r="AB45" s="71">
        <v>288470</v>
      </c>
      <c r="AC45" s="71">
        <v>0</v>
      </c>
      <c r="AD45" s="71">
        <v>37.012714010876863</v>
      </c>
      <c r="AE45" s="72"/>
      <c r="AF45" s="71">
        <v>108892212.79055271</v>
      </c>
      <c r="AG45" s="71">
        <v>20925655.256919</v>
      </c>
      <c r="AH45" s="71">
        <v>7225948.9378751796</v>
      </c>
      <c r="AI45" s="71">
        <v>855971288.56982875</v>
      </c>
      <c r="AJ45" s="71">
        <v>658163424.78613448</v>
      </c>
      <c r="AK45" s="71">
        <v>0</v>
      </c>
      <c r="AL45" s="71">
        <v>0</v>
      </c>
      <c r="AM45" s="71">
        <v>39287442.399002671</v>
      </c>
      <c r="AN45" s="71">
        <v>0</v>
      </c>
      <c r="AO45" s="71">
        <v>0</v>
      </c>
      <c r="AP45" s="71">
        <v>1690465972.7403126</v>
      </c>
      <c r="AQ45" s="72"/>
      <c r="AR45" s="71">
        <v>5009</v>
      </c>
      <c r="AS45" s="71">
        <v>609</v>
      </c>
      <c r="AT45" s="71">
        <v>1</v>
      </c>
      <c r="AU45" s="71">
        <v>0</v>
      </c>
      <c r="AV45" s="71">
        <v>0</v>
      </c>
      <c r="AW45" s="71">
        <v>1</v>
      </c>
      <c r="AX45" s="71"/>
      <c r="AY45" s="72"/>
      <c r="AZ45" s="71">
        <v>22255.599999999991</v>
      </c>
      <c r="BA45" s="71">
        <v>23809.399999999991</v>
      </c>
      <c r="BB45" s="71">
        <v>18000</v>
      </c>
      <c r="BC45" s="71">
        <v>0</v>
      </c>
      <c r="BD45" s="71">
        <v>0</v>
      </c>
      <c r="BE45" s="71">
        <v>894.9</v>
      </c>
      <c r="BF45" s="71"/>
      <c r="BG45" s="72"/>
      <c r="BH45" s="71">
        <v>0</v>
      </c>
      <c r="BI45" s="71">
        <v>0</v>
      </c>
      <c r="BJ45" s="71">
        <v>27.748000000000001</v>
      </c>
      <c r="BK45" s="71">
        <v>0</v>
      </c>
      <c r="BL45" s="71">
        <v>110.664</v>
      </c>
      <c r="BM45" s="71">
        <v>0</v>
      </c>
      <c r="BN45" s="72"/>
      <c r="BO45" s="71">
        <v>0</v>
      </c>
      <c r="BP45" s="71">
        <v>0</v>
      </c>
      <c r="BQ45" s="71">
        <v>6</v>
      </c>
      <c r="BR45" s="71">
        <v>0</v>
      </c>
      <c r="BS45" s="71">
        <v>15</v>
      </c>
      <c r="BT45" s="71">
        <v>0</v>
      </c>
      <c r="BU45"/>
      <c r="BV45" s="70">
        <v>101.831</v>
      </c>
      <c r="BW45" s="70">
        <v>0</v>
      </c>
      <c r="BX45" s="70">
        <v>31</v>
      </c>
      <c r="BY45" s="70">
        <v>0.04</v>
      </c>
      <c r="BZ45" s="70">
        <v>5.5410000000000004</v>
      </c>
      <c r="CA45" s="70">
        <v>0</v>
      </c>
      <c r="CB45" s="70">
        <v>0</v>
      </c>
      <c r="CC45" s="70">
        <v>0</v>
      </c>
      <c r="CD45" s="70">
        <v>0</v>
      </c>
    </row>
    <row r="46" spans="1:82">
      <c r="A46" s="70" t="s">
        <v>1669</v>
      </c>
      <c r="B46" s="70">
        <v>476</v>
      </c>
      <c r="C46" s="70">
        <v>17</v>
      </c>
      <c r="D46" s="70">
        <v>28</v>
      </c>
      <c r="E46" s="70">
        <v>2020</v>
      </c>
      <c r="F46" s="70" t="s">
        <v>159</v>
      </c>
      <c r="G46" s="1064" t="s">
        <v>1652</v>
      </c>
      <c r="H46" s="70" t="s">
        <v>1653</v>
      </c>
      <c r="I46" s="148"/>
      <c r="J46" s="71">
        <v>125.7911229306024</v>
      </c>
      <c r="K46" s="71">
        <v>31.609310296519713</v>
      </c>
      <c r="L46" s="71">
        <v>42.533368863809663</v>
      </c>
      <c r="M46" s="71">
        <v>503.82551731033539</v>
      </c>
      <c r="N46" s="71">
        <v>526.74898949649219</v>
      </c>
      <c r="O46" s="71">
        <v>232.88871803195337</v>
      </c>
      <c r="P46" s="71">
        <v>148.16690858572053</v>
      </c>
      <c r="Q46" s="71">
        <v>16.9111146852782</v>
      </c>
      <c r="R46" s="71">
        <v>0</v>
      </c>
      <c r="S46" s="71">
        <v>40.040809881332812</v>
      </c>
      <c r="T46" s="72"/>
      <c r="U46" s="71">
        <v>11040705</v>
      </c>
      <c r="V46" s="71">
        <v>10536</v>
      </c>
      <c r="W46" s="71">
        <v>1085</v>
      </c>
      <c r="X46" s="71">
        <v>137160</v>
      </c>
      <c r="Y46" s="71">
        <v>136942</v>
      </c>
      <c r="Z46" s="71">
        <v>166416</v>
      </c>
      <c r="AA46" s="71">
        <v>32701</v>
      </c>
      <c r="AB46" s="71">
        <v>286820</v>
      </c>
      <c r="AC46" s="71">
        <v>0</v>
      </c>
      <c r="AD46" s="71">
        <v>40.040809881332812</v>
      </c>
      <c r="AE46" s="72"/>
      <c r="AF46" s="71">
        <v>91926543.683258981</v>
      </c>
      <c r="AG46" s="71">
        <v>20651236.91994264</v>
      </c>
      <c r="AH46" s="71">
        <v>7439582.973071822</v>
      </c>
      <c r="AI46" s="71">
        <v>760321656.21517515</v>
      </c>
      <c r="AJ46" s="71">
        <v>655096288.28952968</v>
      </c>
      <c r="AK46" s="71"/>
      <c r="AL46" s="71"/>
      <c r="AM46" s="71">
        <v>37433196.636663832</v>
      </c>
      <c r="AN46" s="71"/>
      <c r="AO46" s="71"/>
      <c r="AP46" s="71">
        <v>1572868504.7176423</v>
      </c>
      <c r="AQ46" s="72"/>
      <c r="AR46" s="71">
        <v>5314</v>
      </c>
      <c r="AS46" s="71">
        <v>640</v>
      </c>
      <c r="AT46" s="71">
        <v>1</v>
      </c>
      <c r="AU46" s="71">
        <v>0</v>
      </c>
      <c r="AV46" s="71">
        <v>0</v>
      </c>
      <c r="AW46" s="71">
        <v>1</v>
      </c>
      <c r="AX46" s="71"/>
      <c r="AY46" s="72"/>
      <c r="AZ46" s="71">
        <v>23983.299999999941</v>
      </c>
      <c r="BA46" s="71">
        <v>25368.900000000009</v>
      </c>
      <c r="BB46" s="71">
        <v>18000</v>
      </c>
      <c r="BC46" s="71">
        <v>0</v>
      </c>
      <c r="BD46" s="71">
        <v>0</v>
      </c>
      <c r="BE46" s="71">
        <v>894.9</v>
      </c>
      <c r="BF46" s="71"/>
      <c r="BG46" s="72"/>
      <c r="BH46" s="71">
        <v>0</v>
      </c>
      <c r="BI46" s="71">
        <v>0</v>
      </c>
      <c r="BJ46" s="71">
        <v>26.398319999999998</v>
      </c>
      <c r="BK46" s="71">
        <v>0</v>
      </c>
      <c r="BL46" s="71">
        <v>101.075</v>
      </c>
      <c r="BM46" s="71">
        <v>0</v>
      </c>
      <c r="BN46" s="72"/>
      <c r="BO46" s="71">
        <v>0</v>
      </c>
      <c r="BP46" s="71">
        <v>0</v>
      </c>
      <c r="BQ46" s="71">
        <v>6</v>
      </c>
      <c r="BR46" s="71">
        <v>0</v>
      </c>
      <c r="BS46" s="71">
        <v>14</v>
      </c>
      <c r="BT46" s="71">
        <v>0</v>
      </c>
      <c r="BU46"/>
      <c r="BV46" s="70">
        <v>93.441000000000003</v>
      </c>
      <c r="BW46" s="70">
        <v>0</v>
      </c>
      <c r="BX46" s="70">
        <v>28.2</v>
      </c>
      <c r="BY46" s="70">
        <v>4.8239999999999998E-2</v>
      </c>
      <c r="BZ46" s="70">
        <v>5.7840800000000003</v>
      </c>
      <c r="CA46" s="70">
        <v>0</v>
      </c>
      <c r="CB46" s="70">
        <v>0</v>
      </c>
      <c r="CC46" s="70">
        <v>0</v>
      </c>
      <c r="CD46" s="70">
        <v>0</v>
      </c>
    </row>
    <row r="47" spans="1:82">
      <c r="A47" s="70" t="s">
        <v>1670</v>
      </c>
      <c r="B47" s="70">
        <v>476</v>
      </c>
      <c r="C47" s="70">
        <v>18</v>
      </c>
      <c r="D47" s="70">
        <v>28</v>
      </c>
      <c r="E47" s="70">
        <v>2021</v>
      </c>
      <c r="F47" s="70" t="s">
        <v>160</v>
      </c>
      <c r="G47" s="70" t="s">
        <v>1652</v>
      </c>
      <c r="H47" s="70" t="s">
        <v>1653</v>
      </c>
      <c r="I47" s="148"/>
      <c r="J47" s="71">
        <v>122.45575231295587</v>
      </c>
      <c r="K47" s="71">
        <v>34.47812127540233</v>
      </c>
      <c r="L47" s="71">
        <v>38.733108447617262</v>
      </c>
      <c r="M47" s="71">
        <v>567.08853735613593</v>
      </c>
      <c r="N47" s="71">
        <v>547.01515566146213</v>
      </c>
      <c r="O47" s="71">
        <v>227.15506233843388</v>
      </c>
      <c r="P47" s="71">
        <v>152.30657935556081</v>
      </c>
      <c r="Q47" s="71">
        <v>16.656090127266499</v>
      </c>
      <c r="R47" s="71">
        <v>0</v>
      </c>
      <c r="S47" s="71">
        <v>34.160235699883287</v>
      </c>
      <c r="T47" s="72"/>
      <c r="U47" s="71">
        <v>11597617</v>
      </c>
      <c r="V47" s="71">
        <v>10536</v>
      </c>
      <c r="W47" s="71">
        <v>1085</v>
      </c>
      <c r="X47" s="71">
        <v>137160</v>
      </c>
      <c r="Y47" s="71">
        <v>137623</v>
      </c>
      <c r="Z47" s="71">
        <v>167132</v>
      </c>
      <c r="AA47" s="71">
        <v>32778</v>
      </c>
      <c r="AB47" s="71">
        <v>285270</v>
      </c>
      <c r="AC47" s="71">
        <v>0</v>
      </c>
      <c r="AD47" s="71">
        <v>34.160235699883287</v>
      </c>
      <c r="AE47" s="72"/>
      <c r="AF47" s="71">
        <v>88348017.000557423</v>
      </c>
      <c r="AG47" s="71">
        <v>21710582.662510108</v>
      </c>
      <c r="AH47" s="71">
        <v>6805414.3299553292</v>
      </c>
      <c r="AI47" s="71">
        <v>835884592.01687109</v>
      </c>
      <c r="AJ47" s="71">
        <v>651077366.3468281</v>
      </c>
      <c r="AK47" s="71">
        <v>0</v>
      </c>
      <c r="AL47" s="71">
        <v>0</v>
      </c>
      <c r="AM47" s="71">
        <v>37445649.274931937</v>
      </c>
      <c r="AN47" s="71">
        <v>0</v>
      </c>
      <c r="AO47" s="71">
        <v>0</v>
      </c>
      <c r="AP47" s="71">
        <v>1641271621.6316538</v>
      </c>
      <c r="AQ47" s="72"/>
      <c r="AR47" s="71">
        <v>5644</v>
      </c>
      <c r="AS47" s="71">
        <v>649</v>
      </c>
      <c r="AT47" s="71">
        <v>1</v>
      </c>
      <c r="AU47" s="71">
        <v>1</v>
      </c>
      <c r="AV47" s="71">
        <v>0</v>
      </c>
      <c r="AW47" s="71">
        <v>1</v>
      </c>
      <c r="AX47" s="71"/>
      <c r="AY47" s="72"/>
      <c r="AZ47" s="71">
        <v>25906.799999999948</v>
      </c>
      <c r="BA47" s="71">
        <v>25623.000000000011</v>
      </c>
      <c r="BB47" s="71">
        <v>18000</v>
      </c>
      <c r="BC47" s="71">
        <v>1900</v>
      </c>
      <c r="BD47" s="71">
        <v>0</v>
      </c>
      <c r="BE47" s="71">
        <v>894.9</v>
      </c>
      <c r="BF47" s="71"/>
      <c r="BG47" s="72"/>
      <c r="BH47" s="71">
        <v>0</v>
      </c>
      <c r="BI47" s="71">
        <v>0</v>
      </c>
      <c r="BJ47" s="71">
        <v>14.32</v>
      </c>
      <c r="BK47" s="71">
        <v>0</v>
      </c>
      <c r="BL47" s="71">
        <v>91.531999999999996</v>
      </c>
      <c r="BM47" s="71">
        <v>0</v>
      </c>
      <c r="BN47" s="72"/>
      <c r="BO47" s="71">
        <v>0</v>
      </c>
      <c r="BP47" s="71">
        <v>0</v>
      </c>
      <c r="BQ47" s="71">
        <v>4</v>
      </c>
      <c r="BR47" s="71">
        <v>0</v>
      </c>
      <c r="BS47" s="71">
        <v>13</v>
      </c>
      <c r="BT47" s="71">
        <v>0</v>
      </c>
      <c r="BU47"/>
      <c r="BV47" s="70">
        <v>72.325000000000003</v>
      </c>
      <c r="BW47" s="70">
        <v>0</v>
      </c>
      <c r="BX47" s="70">
        <v>27.728000000000002</v>
      </c>
      <c r="BY47" s="70">
        <v>2.9000000000000001E-2</v>
      </c>
      <c r="BZ47" s="70">
        <v>5.77</v>
      </c>
      <c r="CA47" s="70">
        <v>0</v>
      </c>
      <c r="CB47" s="70">
        <v>0</v>
      </c>
      <c r="CC47" s="70">
        <v>0</v>
      </c>
      <c r="CD47" s="70">
        <v>0</v>
      </c>
    </row>
    <row r="48" spans="1:82">
      <c r="A48" s="70" t="s">
        <v>1671</v>
      </c>
      <c r="B48" s="70">
        <v>476</v>
      </c>
      <c r="C48" s="70">
        <v>19</v>
      </c>
      <c r="D48" s="70">
        <v>28</v>
      </c>
      <c r="E48" s="70">
        <v>2022</v>
      </c>
      <c r="F48" s="70" t="s">
        <v>161</v>
      </c>
      <c r="G48" s="70" t="s">
        <v>1652</v>
      </c>
      <c r="H48" s="70" t="s">
        <v>1653</v>
      </c>
      <c r="I48" s="148"/>
      <c r="J48" s="71">
        <v>110.87629848664454</v>
      </c>
      <c r="K48" s="71">
        <v>31.392901586398285</v>
      </c>
      <c r="L48" s="71">
        <v>33.202092380294829</v>
      </c>
      <c r="M48" s="71">
        <v>541.40323456184035</v>
      </c>
      <c r="N48" s="71">
        <v>559.62985738963789</v>
      </c>
      <c r="O48" s="71">
        <v>240.00898458132977</v>
      </c>
      <c r="P48" s="71">
        <v>150.3399958236709</v>
      </c>
      <c r="Q48" s="71">
        <v>16.657810635804562</v>
      </c>
      <c r="R48" s="71">
        <v>0</v>
      </c>
      <c r="S48" s="71">
        <v>43.746754156044652</v>
      </c>
      <c r="T48" s="72"/>
      <c r="U48" s="71">
        <v>12270469</v>
      </c>
      <c r="V48" s="71">
        <v>10536</v>
      </c>
      <c r="W48" s="71">
        <v>1085</v>
      </c>
      <c r="X48" s="71">
        <v>137160</v>
      </c>
      <c r="Y48" s="71">
        <v>138238</v>
      </c>
      <c r="Z48" s="71">
        <v>167779</v>
      </c>
      <c r="AA48" s="71">
        <v>32848</v>
      </c>
      <c r="AB48" s="71">
        <v>282960</v>
      </c>
      <c r="AC48" s="71">
        <v>0</v>
      </c>
      <c r="AD48" s="71">
        <v>43.746754156044652</v>
      </c>
      <c r="AE48" s="72"/>
      <c r="AF48" s="71">
        <v>85357513.531677186</v>
      </c>
      <c r="AG48" s="71">
        <v>21952778.482178383</v>
      </c>
      <c r="AH48" s="71">
        <v>6810251.104455173</v>
      </c>
      <c r="AI48" s="71">
        <v>822890220.30905974</v>
      </c>
      <c r="AJ48" s="71">
        <v>707922862.03847158</v>
      </c>
      <c r="AK48" s="71">
        <v>0</v>
      </c>
      <c r="AL48" s="71">
        <v>0</v>
      </c>
      <c r="AM48" s="71">
        <v>36537859.225437425</v>
      </c>
      <c r="AN48" s="71">
        <v>0</v>
      </c>
      <c r="AO48" s="71">
        <v>0</v>
      </c>
      <c r="AP48" s="71">
        <v>1681471484.6912796</v>
      </c>
      <c r="AQ48" s="72"/>
      <c r="AR48" s="71">
        <v>6171</v>
      </c>
      <c r="AS48" s="71">
        <v>655</v>
      </c>
      <c r="AT48" s="71">
        <v>1</v>
      </c>
      <c r="AU48" s="71">
        <v>1</v>
      </c>
      <c r="AV48" s="71">
        <v>0</v>
      </c>
      <c r="AW48" s="71">
        <v>1</v>
      </c>
      <c r="AX48" s="71"/>
      <c r="AY48" s="72"/>
      <c r="AZ48" s="71">
        <v>29103.000000000142</v>
      </c>
      <c r="BA48" s="71">
        <v>65822.5</v>
      </c>
      <c r="BB48" s="71">
        <v>18000</v>
      </c>
      <c r="BC48" s="71">
        <v>1900</v>
      </c>
      <c r="BD48" s="71">
        <v>0</v>
      </c>
      <c r="BE48" s="71">
        <v>894.9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1672</v>
      </c>
      <c r="B49" s="70">
        <v>476</v>
      </c>
      <c r="C49" s="70">
        <v>20</v>
      </c>
      <c r="D49" s="70">
        <v>28</v>
      </c>
      <c r="E49" s="70">
        <v>2023</v>
      </c>
      <c r="F49" s="70" t="s">
        <v>1539</v>
      </c>
      <c r="G49" s="70" t="s">
        <v>1652</v>
      </c>
      <c r="H49" s="70" t="s">
        <v>1653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6681</v>
      </c>
      <c r="AS49" s="71">
        <v>658</v>
      </c>
      <c r="AT49" s="71">
        <v>0</v>
      </c>
      <c r="AU49" s="71">
        <v>1</v>
      </c>
      <c r="AV49" s="71">
        <v>0</v>
      </c>
      <c r="AW49" s="71">
        <v>1</v>
      </c>
      <c r="AX49" s="71"/>
      <c r="AY49" s="72"/>
      <c r="AZ49" s="71">
        <v>32027.10000000025</v>
      </c>
      <c r="BA49" s="71">
        <v>65972.400000000009</v>
      </c>
      <c r="BB49" s="71">
        <v>0</v>
      </c>
      <c r="BC49" s="71">
        <v>1900</v>
      </c>
      <c r="BD49" s="71">
        <v>0</v>
      </c>
      <c r="BE49" s="71">
        <v>894.9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1673</v>
      </c>
      <c r="B50" s="70">
        <v>476</v>
      </c>
      <c r="C50" s="70">
        <v>21</v>
      </c>
      <c r="D50" s="70">
        <v>28</v>
      </c>
      <c r="E50" s="70">
        <v>2024</v>
      </c>
      <c r="F50" s="70" t="s">
        <v>1554</v>
      </c>
      <c r="G50" s="70" t="s">
        <v>1652</v>
      </c>
      <c r="H50" s="70" t="s">
        <v>1653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1674</v>
      </c>
      <c r="B51" s="70">
        <v>52</v>
      </c>
      <c r="C51" s="70">
        <v>1</v>
      </c>
      <c r="D51" s="70">
        <v>4</v>
      </c>
      <c r="E51" s="70">
        <v>1990</v>
      </c>
      <c r="F51" s="70" t="s">
        <v>787</v>
      </c>
      <c r="G51" s="70" t="s">
        <v>1675</v>
      </c>
      <c r="H51" s="70" t="s">
        <v>1676</v>
      </c>
      <c r="I51" s="148"/>
      <c r="J51" s="71">
        <v>77.491520620073715</v>
      </c>
      <c r="K51" s="71">
        <v>26.662135378065859</v>
      </c>
      <c r="L51" s="71">
        <v>10.180952092280361</v>
      </c>
      <c r="M51" s="71">
        <v>257.79746191077612</v>
      </c>
      <c r="N51" s="71">
        <v>262.76236000509698</v>
      </c>
      <c r="O51" s="71">
        <v>141.70761708654689</v>
      </c>
      <c r="P51" s="71">
        <v>79.629804915344977</v>
      </c>
      <c r="Q51" s="71">
        <v>15.472566665430101</v>
      </c>
      <c r="R51" s="71">
        <v>0</v>
      </c>
      <c r="S51" s="71">
        <v>19.45750361777505</v>
      </c>
      <c r="T51" s="72"/>
      <c r="U51" s="71">
        <v>19329921</v>
      </c>
      <c r="V51" s="71">
        <v>10237</v>
      </c>
      <c r="W51" s="71">
        <v>93</v>
      </c>
      <c r="X51" s="71">
        <v>107532</v>
      </c>
      <c r="Y51" s="71">
        <v>115027</v>
      </c>
      <c r="Z51" s="71">
        <v>58286</v>
      </c>
      <c r="AA51" s="71">
        <v>19335</v>
      </c>
      <c r="AB51" s="71">
        <v>251222</v>
      </c>
      <c r="AC51" s="71">
        <v>0</v>
      </c>
      <c r="AD51" s="71">
        <v>19.45750361777505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1677</v>
      </c>
      <c r="B52" s="70">
        <v>53</v>
      </c>
      <c r="C52" s="70">
        <v>2</v>
      </c>
      <c r="D52" s="70">
        <v>4</v>
      </c>
      <c r="E52" s="70">
        <v>2005</v>
      </c>
      <c r="F52" s="70" t="s">
        <v>789</v>
      </c>
      <c r="G52" s="70" t="s">
        <v>1675</v>
      </c>
      <c r="H52" s="70" t="s">
        <v>1676</v>
      </c>
      <c r="I52" s="148"/>
      <c r="J52" s="71">
        <v>50.343367930073512</v>
      </c>
      <c r="K52" s="71">
        <v>13.61830559498102</v>
      </c>
      <c r="L52" s="71">
        <v>39.71142962669272</v>
      </c>
      <c r="M52" s="71">
        <v>420.60120253117572</v>
      </c>
      <c r="N52" s="71">
        <v>360.32786276948758</v>
      </c>
      <c r="O52" s="71">
        <v>126.9355228661671</v>
      </c>
      <c r="P52" s="71">
        <v>49.446848274500489</v>
      </c>
      <c r="Q52" s="71">
        <v>14.682390410637799</v>
      </c>
      <c r="R52" s="71">
        <v>0</v>
      </c>
      <c r="S52" s="71">
        <v>15.642763404758259</v>
      </c>
      <c r="T52" s="72"/>
      <c r="U52" s="71">
        <v>6397459</v>
      </c>
      <c r="V52" s="71">
        <v>6382</v>
      </c>
      <c r="W52" s="71">
        <v>477</v>
      </c>
      <c r="X52" s="71">
        <v>100166</v>
      </c>
      <c r="Y52" s="71">
        <v>136139</v>
      </c>
      <c r="Z52" s="71">
        <v>60417</v>
      </c>
      <c r="AA52" s="71">
        <v>9833</v>
      </c>
      <c r="AB52" s="71">
        <v>249216</v>
      </c>
      <c r="AC52" s="71">
        <v>0</v>
      </c>
      <c r="AD52" s="71">
        <v>15.642763404758259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1678</v>
      </c>
      <c r="B53" s="70">
        <v>54</v>
      </c>
      <c r="C53" s="70">
        <v>3</v>
      </c>
      <c r="D53" s="70">
        <v>4</v>
      </c>
      <c r="E53" s="70">
        <v>2006</v>
      </c>
      <c r="F53" s="70" t="s">
        <v>790</v>
      </c>
      <c r="G53" s="70" t="s">
        <v>1675</v>
      </c>
      <c r="H53" s="70" t="s">
        <v>1676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1679</v>
      </c>
      <c r="B54" s="70">
        <v>55</v>
      </c>
      <c r="C54" s="70">
        <v>4</v>
      </c>
      <c r="D54" s="70">
        <v>4</v>
      </c>
      <c r="E54" s="70">
        <v>2007</v>
      </c>
      <c r="F54" s="70" t="s">
        <v>791</v>
      </c>
      <c r="G54" s="70" t="s">
        <v>1675</v>
      </c>
      <c r="H54" s="70" t="s">
        <v>1676</v>
      </c>
      <c r="I54" s="148"/>
      <c r="J54" s="71">
        <v>60.121931936834173</v>
      </c>
      <c r="K54" s="71">
        <v>13.377265753446871</v>
      </c>
      <c r="L54" s="71">
        <v>9.3759824779379208</v>
      </c>
      <c r="M54" s="71">
        <v>443.3849883902642</v>
      </c>
      <c r="N54" s="71">
        <v>387.42162715646577</v>
      </c>
      <c r="O54" s="71">
        <v>118.6803453953239</v>
      </c>
      <c r="P54" s="71">
        <v>47.766214192767343</v>
      </c>
      <c r="Q54" s="71">
        <v>15.7034296992028</v>
      </c>
      <c r="R54" s="71">
        <v>0</v>
      </c>
      <c r="S54" s="71">
        <v>17.53891677022747</v>
      </c>
      <c r="T54" s="72"/>
      <c r="U54" s="71">
        <v>6612698</v>
      </c>
      <c r="V54" s="71">
        <v>5644</v>
      </c>
      <c r="W54" s="71">
        <v>84</v>
      </c>
      <c r="X54" s="71">
        <v>113104</v>
      </c>
      <c r="Y54" s="71">
        <v>139459</v>
      </c>
      <c r="Z54" s="71">
        <v>58722</v>
      </c>
      <c r="AA54" s="71">
        <v>9354</v>
      </c>
      <c r="AB54" s="71">
        <v>252452</v>
      </c>
      <c r="AC54" s="71">
        <v>0</v>
      </c>
      <c r="AD54" s="71">
        <v>17.53891677022747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1680</v>
      </c>
      <c r="B55" s="70">
        <v>56</v>
      </c>
      <c r="C55" s="70">
        <v>5</v>
      </c>
      <c r="D55" s="70">
        <v>4</v>
      </c>
      <c r="E55" s="70">
        <v>2008</v>
      </c>
      <c r="F55" s="70" t="s">
        <v>792</v>
      </c>
      <c r="G55" s="70" t="s">
        <v>1675</v>
      </c>
      <c r="H55" s="70" t="s">
        <v>1676</v>
      </c>
      <c r="I55" s="148"/>
      <c r="J55" s="71">
        <v>46.77479019644251</v>
      </c>
      <c r="K55" s="71">
        <v>10.61165562109815</v>
      </c>
      <c r="L55" s="71">
        <v>8.390320277342548</v>
      </c>
      <c r="M55" s="71">
        <v>442.45267075040022</v>
      </c>
      <c r="N55" s="71">
        <v>383.15830478481058</v>
      </c>
      <c r="O55" s="71">
        <v>112.3638534121899</v>
      </c>
      <c r="P55" s="71">
        <v>45.895934801862033</v>
      </c>
      <c r="Q55" s="71">
        <v>15.493627984731599</v>
      </c>
      <c r="R55" s="71">
        <v>0</v>
      </c>
      <c r="S55" s="71">
        <v>21.47277667498863</v>
      </c>
      <c r="T55" s="72"/>
      <c r="U55" s="71">
        <v>6560813</v>
      </c>
      <c r="V55" s="71">
        <v>5644</v>
      </c>
      <c r="W55" s="71">
        <v>84</v>
      </c>
      <c r="X55" s="71">
        <v>113104</v>
      </c>
      <c r="Y55" s="71">
        <v>140292</v>
      </c>
      <c r="Z55" s="71">
        <v>57548</v>
      </c>
      <c r="AA55" s="71">
        <v>8998</v>
      </c>
      <c r="AB55" s="71">
        <v>253176</v>
      </c>
      <c r="AC55" s="71">
        <v>0</v>
      </c>
      <c r="AD55" s="71">
        <v>21.47277667498863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1681</v>
      </c>
      <c r="B56" s="70">
        <v>57</v>
      </c>
      <c r="C56" s="70">
        <v>6</v>
      </c>
      <c r="D56" s="70">
        <v>4</v>
      </c>
      <c r="E56" s="70">
        <v>2009</v>
      </c>
      <c r="F56" s="70" t="s">
        <v>176</v>
      </c>
      <c r="G56" s="70" t="s">
        <v>1675</v>
      </c>
      <c r="H56" s="70" t="s">
        <v>1676</v>
      </c>
      <c r="I56" s="148"/>
      <c r="J56" s="71">
        <v>43.48269980787579</v>
      </c>
      <c r="K56" s="71">
        <v>8.2141575849733517</v>
      </c>
      <c r="L56" s="71">
        <v>10.26455071689433</v>
      </c>
      <c r="M56" s="71">
        <v>422.44696607456592</v>
      </c>
      <c r="N56" s="71">
        <v>350.02993602776871</v>
      </c>
      <c r="O56" s="71">
        <v>111.8046869881214</v>
      </c>
      <c r="P56" s="71">
        <v>43.478966142694389</v>
      </c>
      <c r="Q56" s="71">
        <v>14.781703292823</v>
      </c>
      <c r="R56" s="71">
        <v>0</v>
      </c>
      <c r="S56" s="71">
        <v>23.648239864488321</v>
      </c>
      <c r="T56" s="72"/>
      <c r="U56" s="71">
        <v>5371568</v>
      </c>
      <c r="V56" s="71">
        <v>5037</v>
      </c>
      <c r="W56" s="71">
        <v>99</v>
      </c>
      <c r="X56" s="71">
        <v>123395</v>
      </c>
      <c r="Y56" s="71">
        <v>140440</v>
      </c>
      <c r="Z56" s="71">
        <v>56520</v>
      </c>
      <c r="AA56" s="71">
        <v>8751</v>
      </c>
      <c r="AB56" s="71">
        <v>253557</v>
      </c>
      <c r="AC56" s="71">
        <v>0</v>
      </c>
      <c r="AD56" s="71">
        <v>23.648239864488321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185.143</v>
      </c>
      <c r="BM56" s="71">
        <v>0</v>
      </c>
      <c r="BN56" s="72"/>
      <c r="BO56" s="71">
        <v>0</v>
      </c>
      <c r="BP56" s="71">
        <v>0</v>
      </c>
      <c r="BQ56" s="71">
        <v>0</v>
      </c>
      <c r="BR56" s="71">
        <v>0</v>
      </c>
      <c r="BS56" s="71">
        <v>17</v>
      </c>
      <c r="BT56" s="71">
        <v>0</v>
      </c>
      <c r="BU56"/>
      <c r="BV56" s="70">
        <v>147.34299999999999</v>
      </c>
      <c r="BW56" s="70">
        <v>0</v>
      </c>
      <c r="BX56" s="70">
        <v>37.799999999999997</v>
      </c>
      <c r="BY56" s="70">
        <v>0</v>
      </c>
      <c r="BZ56" s="70">
        <v>0</v>
      </c>
      <c r="CA56" s="70">
        <v>0</v>
      </c>
      <c r="CB56" s="70">
        <v>0</v>
      </c>
      <c r="CC56" s="70">
        <v>0</v>
      </c>
      <c r="CD56" s="70">
        <v>0</v>
      </c>
    </row>
    <row r="57" spans="1:82">
      <c r="A57" s="70" t="s">
        <v>1682</v>
      </c>
      <c r="B57" s="70">
        <v>58</v>
      </c>
      <c r="C57" s="70">
        <v>7</v>
      </c>
      <c r="D57" s="70">
        <v>4</v>
      </c>
      <c r="E57" s="70">
        <v>2010</v>
      </c>
      <c r="F57" s="70" t="s">
        <v>177</v>
      </c>
      <c r="G57" s="70" t="s">
        <v>1675</v>
      </c>
      <c r="H57" s="70" t="s">
        <v>1676</v>
      </c>
      <c r="I57" s="148"/>
      <c r="J57" s="71">
        <v>36.898559355361883</v>
      </c>
      <c r="K57" s="71">
        <v>7.3636708778226936</v>
      </c>
      <c r="L57" s="71">
        <v>9.5876326012725936</v>
      </c>
      <c r="M57" s="71">
        <v>427.3611741781005</v>
      </c>
      <c r="N57" s="71">
        <v>356.80425197356402</v>
      </c>
      <c r="O57" s="71">
        <v>109.73401954734619</v>
      </c>
      <c r="P57" s="71">
        <v>43.339062029203028</v>
      </c>
      <c r="Q57" s="71">
        <v>15.502802850450101</v>
      </c>
      <c r="R57" s="71">
        <v>0</v>
      </c>
      <c r="S57" s="71">
        <v>25.6782601661637</v>
      </c>
      <c r="T57" s="72"/>
      <c r="U57" s="71">
        <v>4872315</v>
      </c>
      <c r="V57" s="71">
        <v>5037</v>
      </c>
      <c r="W57" s="71">
        <v>99</v>
      </c>
      <c r="X57" s="71">
        <v>123395</v>
      </c>
      <c r="Y57" s="71">
        <v>141212</v>
      </c>
      <c r="Z57" s="71">
        <v>55731</v>
      </c>
      <c r="AA57" s="71">
        <v>8505</v>
      </c>
      <c r="AB57" s="71">
        <v>254817</v>
      </c>
      <c r="AC57" s="71">
        <v>0</v>
      </c>
      <c r="AD57" s="71">
        <v>25.6782601661637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200.24499999999998</v>
      </c>
      <c r="BM57" s="71">
        <v>0</v>
      </c>
      <c r="BN57" s="72"/>
      <c r="BO57" s="71">
        <v>0</v>
      </c>
      <c r="BP57" s="71">
        <v>0</v>
      </c>
      <c r="BQ57" s="71">
        <v>0</v>
      </c>
      <c r="BR57" s="71">
        <v>0</v>
      </c>
      <c r="BS57" s="71">
        <v>18</v>
      </c>
      <c r="BT57" s="71">
        <v>0</v>
      </c>
      <c r="BU57"/>
      <c r="BV57" s="70">
        <v>151.04499999999999</v>
      </c>
      <c r="BW57" s="70">
        <v>0</v>
      </c>
      <c r="BX57" s="70">
        <v>49.2</v>
      </c>
      <c r="BY57" s="70">
        <v>0</v>
      </c>
      <c r="BZ57" s="70">
        <v>0</v>
      </c>
      <c r="CA57" s="70">
        <v>0</v>
      </c>
      <c r="CB57" s="70">
        <v>0</v>
      </c>
      <c r="CC57" s="70">
        <v>0</v>
      </c>
      <c r="CD57" s="70">
        <v>0</v>
      </c>
    </row>
    <row r="58" spans="1:82">
      <c r="A58" s="70" t="s">
        <v>1683</v>
      </c>
      <c r="B58" s="70">
        <v>59</v>
      </c>
      <c r="C58" s="70">
        <v>8</v>
      </c>
      <c r="D58" s="70">
        <v>4</v>
      </c>
      <c r="E58" s="70">
        <v>2011</v>
      </c>
      <c r="F58" s="70" t="s">
        <v>178</v>
      </c>
      <c r="G58" s="70" t="s">
        <v>1675</v>
      </c>
      <c r="H58" s="70" t="s">
        <v>1676</v>
      </c>
      <c r="I58" s="148"/>
      <c r="J58" s="71">
        <v>49.919496854489083</v>
      </c>
      <c r="K58" s="71">
        <v>11.11657529213517</v>
      </c>
      <c r="L58" s="71">
        <v>4.2274601822346014</v>
      </c>
      <c r="M58" s="71">
        <v>543.44146218887511</v>
      </c>
      <c r="N58" s="71">
        <v>415.16017949472968</v>
      </c>
      <c r="O58" s="71">
        <v>107.10396104111872</v>
      </c>
      <c r="P58" s="71">
        <v>41.453230472844339</v>
      </c>
      <c r="Q58" s="71">
        <v>17.957743581218399</v>
      </c>
      <c r="R58" s="71">
        <v>0</v>
      </c>
      <c r="S58" s="71">
        <v>24.488948017020999</v>
      </c>
      <c r="T58" s="72"/>
      <c r="U58" s="71">
        <v>6193300</v>
      </c>
      <c r="V58" s="71">
        <v>5037</v>
      </c>
      <c r="W58" s="71">
        <v>99</v>
      </c>
      <c r="X58" s="71">
        <v>123395</v>
      </c>
      <c r="Y58" s="71">
        <v>142246</v>
      </c>
      <c r="Z58" s="71">
        <v>55577</v>
      </c>
      <c r="AA58" s="71">
        <v>8377</v>
      </c>
      <c r="AB58" s="71">
        <v>255892</v>
      </c>
      <c r="AC58" s="71">
        <v>0</v>
      </c>
      <c r="AD58" s="71">
        <v>24.488948017020999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130.24199999999999</v>
      </c>
      <c r="BM58" s="71">
        <v>0</v>
      </c>
      <c r="BN58" s="72"/>
      <c r="BO58" s="71">
        <v>0</v>
      </c>
      <c r="BP58" s="71">
        <v>0</v>
      </c>
      <c r="BQ58" s="71">
        <v>0</v>
      </c>
      <c r="BR58" s="71">
        <v>0</v>
      </c>
      <c r="BS58" s="71">
        <v>17</v>
      </c>
      <c r="BT58" s="71">
        <v>0</v>
      </c>
      <c r="BU58"/>
      <c r="BV58" s="70">
        <v>130.24199999999999</v>
      </c>
      <c r="BW58" s="70">
        <v>0</v>
      </c>
      <c r="BX58" s="70">
        <v>0</v>
      </c>
      <c r="BY58" s="70">
        <v>0</v>
      </c>
      <c r="BZ58" s="70">
        <v>0</v>
      </c>
      <c r="CA58" s="70">
        <v>0</v>
      </c>
      <c r="CB58" s="70">
        <v>0</v>
      </c>
      <c r="CC58" s="70">
        <v>0</v>
      </c>
      <c r="CD58" s="70">
        <v>0</v>
      </c>
    </row>
    <row r="59" spans="1:82">
      <c r="A59" s="70" t="s">
        <v>1684</v>
      </c>
      <c r="B59" s="70">
        <v>60</v>
      </c>
      <c r="C59" s="70">
        <v>9</v>
      </c>
      <c r="D59" s="70">
        <v>4</v>
      </c>
      <c r="E59" s="70">
        <v>2012</v>
      </c>
      <c r="F59" s="70" t="s">
        <v>179</v>
      </c>
      <c r="G59" s="70" t="s">
        <v>1675</v>
      </c>
      <c r="H59" s="70" t="s">
        <v>1676</v>
      </c>
      <c r="I59" s="148"/>
      <c r="J59" s="71">
        <v>36.55056566571767</v>
      </c>
      <c r="K59" s="71">
        <v>10.96571715789174</v>
      </c>
      <c r="L59" s="71">
        <v>4.1854080837249032</v>
      </c>
      <c r="M59" s="71">
        <v>572.19709269788689</v>
      </c>
      <c r="N59" s="71">
        <v>456.79048910734917</v>
      </c>
      <c r="O59" s="71">
        <v>105.72579404538335</v>
      </c>
      <c r="P59" s="71">
        <v>41.022212796322059</v>
      </c>
      <c r="Q59" s="71">
        <v>20.286757748830201</v>
      </c>
      <c r="R59" s="71">
        <v>0</v>
      </c>
      <c r="S59" s="71">
        <v>26.356508844911311</v>
      </c>
      <c r="T59" s="72"/>
      <c r="U59" s="71">
        <v>4889777</v>
      </c>
      <c r="V59" s="71">
        <v>5037</v>
      </c>
      <c r="W59" s="71">
        <v>99</v>
      </c>
      <c r="X59" s="71">
        <v>123395</v>
      </c>
      <c r="Y59" s="71">
        <v>148241</v>
      </c>
      <c r="Z59" s="71">
        <v>55297</v>
      </c>
      <c r="AA59" s="71">
        <v>8243</v>
      </c>
      <c r="AB59" s="71">
        <v>266070</v>
      </c>
      <c r="AC59" s="71">
        <v>0</v>
      </c>
      <c r="AD59" s="71">
        <v>26.356508844911311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147.04900000000001</v>
      </c>
      <c r="BM59" s="71">
        <v>0</v>
      </c>
      <c r="BN59" s="72"/>
      <c r="BO59" s="71">
        <v>0</v>
      </c>
      <c r="BP59" s="71">
        <v>0</v>
      </c>
      <c r="BQ59" s="71">
        <v>0</v>
      </c>
      <c r="BR59" s="71">
        <v>0</v>
      </c>
      <c r="BS59" s="71">
        <v>17</v>
      </c>
      <c r="BT59" s="71">
        <v>0</v>
      </c>
      <c r="BU59"/>
      <c r="BV59" s="70">
        <v>147.04900000000001</v>
      </c>
      <c r="BW59" s="70">
        <v>0</v>
      </c>
      <c r="BX59" s="70">
        <v>0</v>
      </c>
      <c r="BY59" s="70">
        <v>0</v>
      </c>
      <c r="BZ59" s="70">
        <v>0</v>
      </c>
      <c r="CA59" s="70">
        <v>0</v>
      </c>
      <c r="CB59" s="70">
        <v>0</v>
      </c>
      <c r="CC59" s="70">
        <v>0</v>
      </c>
      <c r="CD59" s="70">
        <v>0</v>
      </c>
    </row>
    <row r="60" spans="1:82">
      <c r="A60" s="70" t="s">
        <v>1685</v>
      </c>
      <c r="B60" s="70">
        <v>61</v>
      </c>
      <c r="C60" s="70">
        <v>10</v>
      </c>
      <c r="D60" s="70">
        <v>4</v>
      </c>
      <c r="E60" s="70">
        <v>2013</v>
      </c>
      <c r="F60" s="70" t="s">
        <v>180</v>
      </c>
      <c r="G60" s="70" t="s">
        <v>1675</v>
      </c>
      <c r="H60" s="70" t="s">
        <v>1676</v>
      </c>
      <c r="I60" s="148"/>
      <c r="J60" s="71">
        <v>40.38140501043442</v>
      </c>
      <c r="K60" s="71">
        <v>9.4560479520704845</v>
      </c>
      <c r="L60" s="71">
        <v>3.836030719330044</v>
      </c>
      <c r="M60" s="71">
        <v>608.82880151709594</v>
      </c>
      <c r="N60" s="71">
        <v>440.79186909115469</v>
      </c>
      <c r="O60" s="71">
        <v>101.2931057980658</v>
      </c>
      <c r="P60" s="71">
        <v>40.537378209885688</v>
      </c>
      <c r="Q60" s="71">
        <v>20.683074148815798</v>
      </c>
      <c r="R60" s="71">
        <v>0</v>
      </c>
      <c r="S60" s="71">
        <v>29.526587461894191</v>
      </c>
      <c r="T60" s="72"/>
      <c r="U60" s="71">
        <v>5227333</v>
      </c>
      <c r="V60" s="71">
        <v>5037</v>
      </c>
      <c r="W60" s="71">
        <v>99</v>
      </c>
      <c r="X60" s="71">
        <v>123395</v>
      </c>
      <c r="Y60" s="71">
        <v>148794</v>
      </c>
      <c r="Z60" s="71">
        <v>55344</v>
      </c>
      <c r="AA60" s="71">
        <v>8115</v>
      </c>
      <c r="AB60" s="71">
        <v>267379</v>
      </c>
      <c r="AC60" s="71">
        <v>0</v>
      </c>
      <c r="AD60" s="71">
        <v>29.526587461894191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218.9</v>
      </c>
      <c r="BM60" s="71">
        <v>0</v>
      </c>
      <c r="BN60" s="72"/>
      <c r="BO60" s="71">
        <v>0</v>
      </c>
      <c r="BP60" s="71">
        <v>0</v>
      </c>
      <c r="BQ60" s="71">
        <v>0</v>
      </c>
      <c r="BR60" s="71">
        <v>0</v>
      </c>
      <c r="BS60" s="71">
        <v>18</v>
      </c>
      <c r="BT60" s="71">
        <v>0</v>
      </c>
      <c r="BU60"/>
      <c r="BV60" s="70">
        <v>151.768</v>
      </c>
      <c r="BW60" s="70">
        <v>0</v>
      </c>
      <c r="BX60" s="70">
        <v>67.132000000000005</v>
      </c>
      <c r="BY60" s="70">
        <v>0</v>
      </c>
      <c r="BZ60" s="70">
        <v>0</v>
      </c>
      <c r="CA60" s="70">
        <v>0</v>
      </c>
      <c r="CB60" s="70">
        <v>0</v>
      </c>
      <c r="CC60" s="70">
        <v>0</v>
      </c>
      <c r="CD60" s="70">
        <v>0</v>
      </c>
    </row>
    <row r="61" spans="1:82">
      <c r="A61" s="70" t="s">
        <v>1686</v>
      </c>
      <c r="B61" s="70">
        <v>62</v>
      </c>
      <c r="C61" s="70">
        <v>11</v>
      </c>
      <c r="D61" s="70">
        <v>4</v>
      </c>
      <c r="E61" s="70">
        <v>2014</v>
      </c>
      <c r="F61" s="70" t="s">
        <v>181</v>
      </c>
      <c r="G61" s="70" t="s">
        <v>1675</v>
      </c>
      <c r="H61" s="70" t="s">
        <v>1676</v>
      </c>
      <c r="I61" s="148"/>
      <c r="J61" s="71">
        <v>33.478544593760184</v>
      </c>
      <c r="K61" s="71">
        <v>8.1481127082158693</v>
      </c>
      <c r="L61" s="71">
        <v>4.1591857008484956</v>
      </c>
      <c r="M61" s="71">
        <v>579.25971140011893</v>
      </c>
      <c r="N61" s="71">
        <v>398.91634803686981</v>
      </c>
      <c r="O61" s="71">
        <v>96.268295134648156</v>
      </c>
      <c r="P61" s="71">
        <v>40.552253477299722</v>
      </c>
      <c r="Q61" s="71">
        <v>20.015619917774099</v>
      </c>
      <c r="R61" s="71">
        <v>0</v>
      </c>
      <c r="S61" s="71">
        <v>28.881021282654061</v>
      </c>
      <c r="T61" s="72"/>
      <c r="U61" s="71">
        <v>4970959</v>
      </c>
      <c r="V61" s="71">
        <v>4150</v>
      </c>
      <c r="W61" s="71">
        <v>47</v>
      </c>
      <c r="X61" s="71">
        <v>129652</v>
      </c>
      <c r="Y61" s="71">
        <v>150097</v>
      </c>
      <c r="Z61" s="71">
        <v>55398</v>
      </c>
      <c r="AA61" s="71">
        <v>8076</v>
      </c>
      <c r="AB61" s="71">
        <v>269689</v>
      </c>
      <c r="AC61" s="71">
        <v>0</v>
      </c>
      <c r="AD61" s="71">
        <v>28.881021282654061</v>
      </c>
      <c r="AE61" s="72"/>
      <c r="AF61" s="71"/>
      <c r="AG61" s="71"/>
      <c r="AH61" s="71"/>
      <c r="AI61" s="71"/>
      <c r="AJ61" s="71"/>
      <c r="AK61" s="71"/>
      <c r="AL61" s="71"/>
      <c r="AM61" s="71"/>
      <c r="AN61" s="71"/>
      <c r="AO61" s="71"/>
      <c r="AP61" s="71"/>
      <c r="AQ61" s="72"/>
      <c r="AR61" s="71">
        <v>1206</v>
      </c>
      <c r="AS61" s="71">
        <v>30</v>
      </c>
      <c r="AT61" s="71">
        <v>0</v>
      </c>
      <c r="AU61" s="71">
        <v>1</v>
      </c>
      <c r="AV61" s="71">
        <v>0</v>
      </c>
      <c r="AW61" s="71">
        <v>0</v>
      </c>
      <c r="AX61" s="71"/>
      <c r="AY61" s="72"/>
      <c r="AZ61" s="71">
        <v>4486.3</v>
      </c>
      <c r="BA61" s="71">
        <v>581.9</v>
      </c>
      <c r="BB61" s="71">
        <v>0</v>
      </c>
      <c r="BC61" s="71">
        <v>300</v>
      </c>
      <c r="BD61" s="71">
        <v>0</v>
      </c>
      <c r="BE61" s="71">
        <v>0</v>
      </c>
      <c r="BF61" s="71"/>
      <c r="BG61" s="72"/>
      <c r="BH61" s="71">
        <v>0</v>
      </c>
      <c r="BI61" s="71">
        <v>0</v>
      </c>
      <c r="BJ61" s="71">
        <v>0</v>
      </c>
      <c r="BK61" s="71">
        <v>0</v>
      </c>
      <c r="BL61" s="71">
        <v>208.41200000000001</v>
      </c>
      <c r="BM61" s="71">
        <v>0</v>
      </c>
      <c r="BN61" s="72"/>
      <c r="BO61" s="71">
        <v>0</v>
      </c>
      <c r="BP61" s="71">
        <v>0</v>
      </c>
      <c r="BQ61" s="71">
        <v>0</v>
      </c>
      <c r="BR61" s="71">
        <v>0</v>
      </c>
      <c r="BS61" s="71">
        <v>18</v>
      </c>
      <c r="BT61" s="71">
        <v>0</v>
      </c>
      <c r="BU61"/>
      <c r="BV61" s="70">
        <v>145.56800000000001</v>
      </c>
      <c r="BW61" s="70">
        <v>0</v>
      </c>
      <c r="BX61" s="70">
        <v>62.844000000000001</v>
      </c>
      <c r="BY61" s="70">
        <v>0</v>
      </c>
      <c r="BZ61" s="70">
        <v>0</v>
      </c>
      <c r="CA61" s="70">
        <v>0</v>
      </c>
      <c r="CB61" s="70">
        <v>0</v>
      </c>
      <c r="CC61" s="70">
        <v>0</v>
      </c>
      <c r="CD61" s="70">
        <v>0</v>
      </c>
    </row>
    <row r="62" spans="1:82">
      <c r="A62" s="70" t="s">
        <v>1687</v>
      </c>
      <c r="B62" s="70">
        <v>63</v>
      </c>
      <c r="C62" s="70">
        <v>12</v>
      </c>
      <c r="D62" s="70">
        <v>4</v>
      </c>
      <c r="E62" s="70">
        <v>2015</v>
      </c>
      <c r="F62" s="70" t="s">
        <v>182</v>
      </c>
      <c r="G62" s="70" t="s">
        <v>1675</v>
      </c>
      <c r="H62" s="70" t="s">
        <v>1676</v>
      </c>
      <c r="I62" s="148"/>
      <c r="J62" s="71">
        <v>38.007429434608902</v>
      </c>
      <c r="K62" s="71">
        <v>8.6656289069379557</v>
      </c>
      <c r="L62" s="71">
        <v>5.184314604953804</v>
      </c>
      <c r="M62" s="71">
        <v>616.29723528009697</v>
      </c>
      <c r="N62" s="71">
        <v>400.2100918919254</v>
      </c>
      <c r="O62" s="71">
        <v>95.705214213287391</v>
      </c>
      <c r="P62" s="71">
        <v>40.252622577934233</v>
      </c>
      <c r="Q62" s="71">
        <v>19.7233261505597</v>
      </c>
      <c r="R62" s="71">
        <v>0</v>
      </c>
      <c r="S62" s="71">
        <v>31.234046577401589</v>
      </c>
      <c r="T62" s="72"/>
      <c r="U62" s="71">
        <v>5119583</v>
      </c>
      <c r="V62" s="71">
        <v>4150</v>
      </c>
      <c r="W62" s="71">
        <v>47</v>
      </c>
      <c r="X62" s="71">
        <v>129652</v>
      </c>
      <c r="Y62" s="71">
        <v>151257</v>
      </c>
      <c r="Z62" s="71">
        <v>55604</v>
      </c>
      <c r="AA62" s="71">
        <v>8010</v>
      </c>
      <c r="AB62" s="71">
        <v>271469</v>
      </c>
      <c r="AC62" s="71">
        <v>0</v>
      </c>
      <c r="AD62" s="71">
        <v>31.234046577401589</v>
      </c>
      <c r="AE62" s="72"/>
      <c r="AF62" s="71">
        <v>51482382.609682739</v>
      </c>
      <c r="AG62" s="71">
        <v>7182674.699517319</v>
      </c>
      <c r="AH62" s="71">
        <v>1056613.251721031</v>
      </c>
      <c r="AI62" s="71">
        <v>758594024.02257776</v>
      </c>
      <c r="AJ62" s="71">
        <v>590377192.78110862</v>
      </c>
      <c r="AK62" s="71">
        <v>0</v>
      </c>
      <c r="AL62" s="71">
        <v>0</v>
      </c>
      <c r="AM62" s="71">
        <v>37203687.680374943</v>
      </c>
      <c r="AN62" s="71">
        <v>0</v>
      </c>
      <c r="AO62" s="71">
        <v>0</v>
      </c>
      <c r="AP62" s="71">
        <v>1445896575.0449822</v>
      </c>
      <c r="AQ62" s="72"/>
      <c r="AR62" s="71">
        <v>1308</v>
      </c>
      <c r="AS62" s="71">
        <v>50</v>
      </c>
      <c r="AT62" s="71">
        <v>0</v>
      </c>
      <c r="AU62" s="71">
        <v>1</v>
      </c>
      <c r="AV62" s="71">
        <v>0</v>
      </c>
      <c r="AW62" s="71">
        <v>0</v>
      </c>
      <c r="AX62" s="71"/>
      <c r="AY62" s="72"/>
      <c r="AZ62" s="71">
        <v>4911.2000000000007</v>
      </c>
      <c r="BA62" s="71">
        <v>822.7</v>
      </c>
      <c r="BB62" s="71">
        <v>0</v>
      </c>
      <c r="BC62" s="71">
        <v>300</v>
      </c>
      <c r="BD62" s="71">
        <v>0</v>
      </c>
      <c r="BE62" s="71">
        <v>0</v>
      </c>
      <c r="BF62" s="71"/>
      <c r="BG62" s="72"/>
      <c r="BH62" s="71">
        <v>0</v>
      </c>
      <c r="BI62" s="71">
        <v>0</v>
      </c>
      <c r="BJ62" s="71">
        <v>0</v>
      </c>
      <c r="BK62" s="71">
        <v>0</v>
      </c>
      <c r="BL62" s="71">
        <v>200.68699999999998</v>
      </c>
      <c r="BM62" s="71">
        <v>0</v>
      </c>
      <c r="BN62" s="72"/>
      <c r="BO62" s="71">
        <v>0</v>
      </c>
      <c r="BP62" s="71">
        <v>0</v>
      </c>
      <c r="BQ62" s="71">
        <v>0</v>
      </c>
      <c r="BR62" s="71">
        <v>0</v>
      </c>
      <c r="BS62" s="71">
        <v>18</v>
      </c>
      <c r="BT62" s="71">
        <v>0</v>
      </c>
      <c r="BU62"/>
      <c r="BV62" s="70">
        <v>151.59299999999999</v>
      </c>
      <c r="BW62" s="70">
        <v>0</v>
      </c>
      <c r="BX62" s="70">
        <v>49.094000000000001</v>
      </c>
      <c r="BY62" s="70">
        <v>0</v>
      </c>
      <c r="BZ62" s="70">
        <v>0</v>
      </c>
      <c r="CA62" s="70">
        <v>0</v>
      </c>
      <c r="CB62" s="70">
        <v>0</v>
      </c>
      <c r="CC62" s="70">
        <v>0</v>
      </c>
      <c r="CD62" s="70">
        <v>0</v>
      </c>
    </row>
    <row r="63" spans="1:82">
      <c r="A63" s="70" t="s">
        <v>1688</v>
      </c>
      <c r="B63" s="70">
        <v>64</v>
      </c>
      <c r="C63" s="70">
        <v>13</v>
      </c>
      <c r="D63" s="70">
        <v>4</v>
      </c>
      <c r="E63" s="70">
        <v>2016</v>
      </c>
      <c r="F63" s="70" t="s">
        <v>155</v>
      </c>
      <c r="G63" s="70" t="s">
        <v>1675</v>
      </c>
      <c r="H63" s="70" t="s">
        <v>1676</v>
      </c>
      <c r="I63" s="148"/>
      <c r="J63" s="71">
        <v>31.827888624342535</v>
      </c>
      <c r="K63" s="71">
        <v>8.9254967533326255</v>
      </c>
      <c r="L63" s="71">
        <v>5.8584993293392689</v>
      </c>
      <c r="M63" s="71">
        <v>474.70776463302786</v>
      </c>
      <c r="N63" s="71">
        <v>383.20593919754583</v>
      </c>
      <c r="O63" s="71">
        <v>94.752155628207618</v>
      </c>
      <c r="P63" s="71">
        <v>38.6657091512552</v>
      </c>
      <c r="Q63" s="71">
        <v>19.332551079125281</v>
      </c>
      <c r="R63" s="71">
        <v>0</v>
      </c>
      <c r="S63" s="71">
        <v>38.441985963816798</v>
      </c>
      <c r="T63" s="72"/>
      <c r="U63" s="71">
        <v>5013030</v>
      </c>
      <c r="V63" s="71">
        <v>4150</v>
      </c>
      <c r="W63" s="71">
        <v>47</v>
      </c>
      <c r="X63" s="71">
        <v>129652</v>
      </c>
      <c r="Y63" s="71">
        <v>152687</v>
      </c>
      <c r="Z63" s="71">
        <v>55727</v>
      </c>
      <c r="AA63" s="71">
        <v>7958</v>
      </c>
      <c r="AB63" s="71">
        <v>273708</v>
      </c>
      <c r="AC63" s="71">
        <v>0</v>
      </c>
      <c r="AD63" s="71">
        <v>38.441985963816798</v>
      </c>
      <c r="AE63" s="72"/>
      <c r="AF63" s="71">
        <v>45796881.802973382</v>
      </c>
      <c r="AG63" s="71">
        <v>7060759.7374634873</v>
      </c>
      <c r="AH63" s="71">
        <v>908704.19432939077</v>
      </c>
      <c r="AI63" s="71">
        <v>733457643.43599606</v>
      </c>
      <c r="AJ63" s="71">
        <v>537788300.1060127</v>
      </c>
      <c r="AK63" s="71">
        <v>0</v>
      </c>
      <c r="AL63" s="71">
        <v>0</v>
      </c>
      <c r="AM63" s="71">
        <v>37539675.241948687</v>
      </c>
      <c r="AN63" s="71">
        <v>0</v>
      </c>
      <c r="AO63" s="71">
        <v>0</v>
      </c>
      <c r="AP63" s="71">
        <v>1362551964.5187235</v>
      </c>
      <c r="AQ63" s="72"/>
      <c r="AR63" s="71">
        <v>1409</v>
      </c>
      <c r="AS63" s="71">
        <v>69</v>
      </c>
      <c r="AT63" s="71">
        <v>0</v>
      </c>
      <c r="AU63" s="71">
        <v>1</v>
      </c>
      <c r="AV63" s="71">
        <v>0</v>
      </c>
      <c r="AW63" s="71">
        <v>0</v>
      </c>
      <c r="AX63" s="71"/>
      <c r="AY63" s="72"/>
      <c r="AZ63" s="71">
        <v>5334.6</v>
      </c>
      <c r="BA63" s="71">
        <v>1076.9000000000001</v>
      </c>
      <c r="BB63" s="71">
        <v>0</v>
      </c>
      <c r="BC63" s="71">
        <v>300</v>
      </c>
      <c r="BD63" s="71">
        <v>0</v>
      </c>
      <c r="BE63" s="71">
        <v>0</v>
      </c>
      <c r="BF63" s="71"/>
      <c r="BG63" s="72"/>
      <c r="BH63" s="71">
        <v>0</v>
      </c>
      <c r="BI63" s="71">
        <v>0</v>
      </c>
      <c r="BJ63" s="71">
        <v>0</v>
      </c>
      <c r="BK63" s="71">
        <v>0</v>
      </c>
      <c r="BL63" s="71">
        <v>198.70699999999999</v>
      </c>
      <c r="BM63" s="71">
        <v>0</v>
      </c>
      <c r="BN63" s="72"/>
      <c r="BO63" s="71">
        <v>0</v>
      </c>
      <c r="BP63" s="71">
        <v>0</v>
      </c>
      <c r="BQ63" s="71">
        <v>0</v>
      </c>
      <c r="BR63" s="71">
        <v>0</v>
      </c>
      <c r="BS63" s="71">
        <v>18</v>
      </c>
      <c r="BT63" s="71">
        <v>0</v>
      </c>
      <c r="BU63"/>
      <c r="BV63" s="70">
        <v>149.34899999999999</v>
      </c>
      <c r="BW63" s="70">
        <v>0</v>
      </c>
      <c r="BX63" s="70">
        <v>49.357999999999997</v>
      </c>
      <c r="BY63" s="70">
        <v>0</v>
      </c>
      <c r="BZ63" s="70">
        <v>0</v>
      </c>
      <c r="CA63" s="70">
        <v>0</v>
      </c>
      <c r="CB63" s="70">
        <v>0</v>
      </c>
      <c r="CC63" s="70">
        <v>0</v>
      </c>
      <c r="CD63" s="70">
        <v>0</v>
      </c>
    </row>
    <row r="64" spans="1:82">
      <c r="A64" s="70" t="s">
        <v>1689</v>
      </c>
      <c r="B64" s="70">
        <v>65</v>
      </c>
      <c r="C64" s="70">
        <v>14</v>
      </c>
      <c r="D64" s="70">
        <v>4</v>
      </c>
      <c r="E64" s="70">
        <v>2017</v>
      </c>
      <c r="F64" s="70" t="s">
        <v>156</v>
      </c>
      <c r="G64" s="1064" t="s">
        <v>1675</v>
      </c>
      <c r="H64" s="70" t="s">
        <v>1676</v>
      </c>
      <c r="I64" s="148"/>
      <c r="J64" s="71">
        <v>25.811161124606844</v>
      </c>
      <c r="K64" s="71">
        <v>9.1309398922835907</v>
      </c>
      <c r="L64" s="71">
        <v>4.8250494226188465</v>
      </c>
      <c r="M64" s="71">
        <v>476.25188286638746</v>
      </c>
      <c r="N64" s="71">
        <v>395.82173909858523</v>
      </c>
      <c r="O64" s="71">
        <v>93.441855344328872</v>
      </c>
      <c r="P64" s="71">
        <v>38.13109907087204</v>
      </c>
      <c r="Q64" s="71">
        <v>18.9052430600421</v>
      </c>
      <c r="R64" s="71">
        <v>0</v>
      </c>
      <c r="S64" s="71">
        <v>40.587815542181716</v>
      </c>
      <c r="T64" s="72"/>
      <c r="U64" s="71">
        <v>4391392</v>
      </c>
      <c r="V64" s="71">
        <v>4150</v>
      </c>
      <c r="W64" s="71">
        <v>47</v>
      </c>
      <c r="X64" s="71">
        <v>129652</v>
      </c>
      <c r="Y64" s="71">
        <v>154592</v>
      </c>
      <c r="Z64" s="71">
        <v>55868</v>
      </c>
      <c r="AA64" s="71">
        <v>7898</v>
      </c>
      <c r="AB64" s="71">
        <v>276786</v>
      </c>
      <c r="AC64" s="71">
        <v>0</v>
      </c>
      <c r="AD64" s="71">
        <v>40.587815542181723</v>
      </c>
      <c r="AE64" s="72"/>
      <c r="AF64" s="71">
        <v>38164634.280843563</v>
      </c>
      <c r="AG64" s="71">
        <v>7384339.731278603</v>
      </c>
      <c r="AH64" s="71">
        <v>1016937.950706645</v>
      </c>
      <c r="AI64" s="71">
        <v>767642180.04858565</v>
      </c>
      <c r="AJ64" s="71">
        <v>587014570.83779657</v>
      </c>
      <c r="AK64" s="71">
        <v>0</v>
      </c>
      <c r="AL64" s="71">
        <v>0</v>
      </c>
      <c r="AM64" s="71">
        <v>38021229.849808313</v>
      </c>
      <c r="AN64" s="71">
        <v>0</v>
      </c>
      <c r="AO64" s="71">
        <v>0</v>
      </c>
      <c r="AP64" s="71">
        <v>1439243892.6990194</v>
      </c>
      <c r="AQ64" s="72"/>
      <c r="AR64" s="71">
        <v>1492</v>
      </c>
      <c r="AS64" s="71">
        <v>87</v>
      </c>
      <c r="AT64" s="71">
        <v>0</v>
      </c>
      <c r="AU64" s="71">
        <v>1</v>
      </c>
      <c r="AV64" s="71">
        <v>0</v>
      </c>
      <c r="AW64" s="71">
        <v>0</v>
      </c>
      <c r="AX64" s="71"/>
      <c r="AY64" s="72"/>
      <c r="AZ64" s="71">
        <v>5665.1</v>
      </c>
      <c r="BA64" s="71">
        <v>1297</v>
      </c>
      <c r="BB64" s="71">
        <v>0</v>
      </c>
      <c r="BC64" s="71">
        <v>300</v>
      </c>
      <c r="BD64" s="71">
        <v>0</v>
      </c>
      <c r="BE64" s="71">
        <v>0</v>
      </c>
      <c r="BF64" s="71"/>
      <c r="BG64" s="72"/>
      <c r="BH64" s="71">
        <v>0</v>
      </c>
      <c r="BI64" s="71">
        <v>0</v>
      </c>
      <c r="BJ64" s="71">
        <v>0</v>
      </c>
      <c r="BK64" s="71">
        <v>0</v>
      </c>
      <c r="BL64" s="71">
        <v>145.28800000000001</v>
      </c>
      <c r="BM64" s="71">
        <v>0</v>
      </c>
      <c r="BN64" s="72"/>
      <c r="BO64" s="71">
        <v>0</v>
      </c>
      <c r="BP64" s="71">
        <v>0</v>
      </c>
      <c r="BQ64" s="71">
        <v>0</v>
      </c>
      <c r="BR64" s="71">
        <v>0</v>
      </c>
      <c r="BS64" s="71">
        <v>17</v>
      </c>
      <c r="BT64" s="71">
        <v>0</v>
      </c>
      <c r="BU64"/>
      <c r="BV64" s="70">
        <v>145.28800000000001</v>
      </c>
      <c r="BW64" s="70">
        <v>0</v>
      </c>
      <c r="BX64" s="70">
        <v>0</v>
      </c>
      <c r="BY64" s="70">
        <v>0</v>
      </c>
      <c r="BZ64" s="70">
        <v>0</v>
      </c>
      <c r="CA64" s="70">
        <v>0</v>
      </c>
      <c r="CB64" s="70">
        <v>0</v>
      </c>
      <c r="CC64" s="70">
        <v>0</v>
      </c>
      <c r="CD64" s="70">
        <v>0</v>
      </c>
    </row>
    <row r="65" spans="1:82">
      <c r="A65" s="70" t="s">
        <v>1690</v>
      </c>
      <c r="B65" s="70">
        <v>66</v>
      </c>
      <c r="C65" s="70">
        <v>15</v>
      </c>
      <c r="D65" s="70">
        <v>4</v>
      </c>
      <c r="E65" s="70">
        <v>2018</v>
      </c>
      <c r="F65" s="70" t="s">
        <v>183</v>
      </c>
      <c r="G65" s="1064" t="s">
        <v>1675</v>
      </c>
      <c r="H65" s="70" t="s">
        <v>1676</v>
      </c>
      <c r="I65" s="148"/>
      <c r="J65" s="71">
        <v>28.171209158670248</v>
      </c>
      <c r="K65" s="71">
        <v>8.5842001350209269</v>
      </c>
      <c r="L65" s="71">
        <v>4.5091536265743111</v>
      </c>
      <c r="M65" s="71">
        <v>472.62046982899005</v>
      </c>
      <c r="N65" s="71">
        <v>381.4338685148652</v>
      </c>
      <c r="O65" s="71">
        <v>90.955986863516941</v>
      </c>
      <c r="P65" s="71">
        <v>37.483859490610683</v>
      </c>
      <c r="Q65" s="71">
        <v>17.704928758091601</v>
      </c>
      <c r="R65" s="71">
        <v>0</v>
      </c>
      <c r="S65" s="71">
        <v>42.210854731136116</v>
      </c>
      <c r="T65" s="72"/>
      <c r="U65" s="71">
        <v>4842348</v>
      </c>
      <c r="V65" s="71">
        <v>4150</v>
      </c>
      <c r="W65" s="71">
        <v>47</v>
      </c>
      <c r="X65" s="71">
        <v>129652</v>
      </c>
      <c r="Y65" s="71">
        <v>156583</v>
      </c>
      <c r="Z65" s="71">
        <v>55423</v>
      </c>
      <c r="AA65" s="71">
        <v>7842</v>
      </c>
      <c r="AB65" s="71">
        <v>279342</v>
      </c>
      <c r="AC65" s="71">
        <v>0</v>
      </c>
      <c r="AD65" s="71">
        <v>42.210854731136124</v>
      </c>
      <c r="AE65" s="72"/>
      <c r="AF65" s="71">
        <v>40932128.838450477</v>
      </c>
      <c r="AG65" s="71">
        <v>6549378.4361304864</v>
      </c>
      <c r="AH65" s="71">
        <v>968650.90383674216</v>
      </c>
      <c r="AI65" s="71">
        <v>735098957.53651679</v>
      </c>
      <c r="AJ65" s="71">
        <v>554737762.04148436</v>
      </c>
      <c r="AK65" s="71">
        <v>0</v>
      </c>
      <c r="AL65" s="71">
        <v>0</v>
      </c>
      <c r="AM65" s="71">
        <v>38451736.568413422</v>
      </c>
      <c r="AN65" s="71">
        <v>0</v>
      </c>
      <c r="AO65" s="71">
        <v>0</v>
      </c>
      <c r="AP65" s="71">
        <v>1376738614.3248322</v>
      </c>
      <c r="AQ65" s="72"/>
      <c r="AR65" s="71">
        <v>1577</v>
      </c>
      <c r="AS65" s="71">
        <v>97</v>
      </c>
      <c r="AT65" s="71">
        <v>0</v>
      </c>
      <c r="AU65" s="71">
        <v>1</v>
      </c>
      <c r="AV65" s="71">
        <v>0</v>
      </c>
      <c r="AW65" s="71">
        <v>0</v>
      </c>
      <c r="AX65" s="71"/>
      <c r="AY65" s="72"/>
      <c r="AZ65" s="71">
        <v>6058.9999999999964</v>
      </c>
      <c r="BA65" s="71">
        <v>1410.6</v>
      </c>
      <c r="BB65" s="71">
        <v>0</v>
      </c>
      <c r="BC65" s="71">
        <v>300</v>
      </c>
      <c r="BD65" s="71">
        <v>0</v>
      </c>
      <c r="BE65" s="71">
        <v>0</v>
      </c>
      <c r="BF65" s="71"/>
      <c r="BG65" s="72"/>
      <c r="BH65" s="71">
        <v>0</v>
      </c>
      <c r="BI65" s="71">
        <v>0</v>
      </c>
      <c r="BJ65" s="71">
        <v>0</v>
      </c>
      <c r="BK65" s="71">
        <v>0</v>
      </c>
      <c r="BL65" s="71">
        <v>148.47</v>
      </c>
      <c r="BM65" s="71">
        <v>0</v>
      </c>
      <c r="BN65" s="72"/>
      <c r="BO65" s="71">
        <v>0</v>
      </c>
      <c r="BP65" s="71">
        <v>0</v>
      </c>
      <c r="BQ65" s="71">
        <v>0</v>
      </c>
      <c r="BR65" s="71">
        <v>0</v>
      </c>
      <c r="BS65" s="71">
        <v>18</v>
      </c>
      <c r="BT65" s="71">
        <v>0</v>
      </c>
      <c r="BU65"/>
      <c r="BV65" s="70">
        <v>148.47</v>
      </c>
      <c r="BW65" s="70">
        <v>0</v>
      </c>
      <c r="BX65" s="70">
        <v>0</v>
      </c>
      <c r="BY65" s="70">
        <v>0</v>
      </c>
      <c r="BZ65" s="70">
        <v>0</v>
      </c>
      <c r="CA65" s="70">
        <v>0</v>
      </c>
      <c r="CB65" s="70">
        <v>0</v>
      </c>
      <c r="CC65" s="70">
        <v>0</v>
      </c>
      <c r="CD65" s="70">
        <v>0</v>
      </c>
    </row>
    <row r="66" spans="1:82">
      <c r="A66" s="70" t="s">
        <v>1691</v>
      </c>
      <c r="B66" s="70">
        <v>67</v>
      </c>
      <c r="C66" s="70">
        <v>16</v>
      </c>
      <c r="D66" s="70">
        <v>4</v>
      </c>
      <c r="E66" s="70">
        <v>2019</v>
      </c>
      <c r="F66" s="70" t="s">
        <v>158</v>
      </c>
      <c r="G66" s="70" t="s">
        <v>1675</v>
      </c>
      <c r="H66" s="70" t="s">
        <v>1676</v>
      </c>
      <c r="I66" s="148"/>
      <c r="J66" s="71">
        <v>26.873873327445345</v>
      </c>
      <c r="K66" s="71">
        <v>7.7735205574374913</v>
      </c>
      <c r="L66" s="71">
        <v>4.5720000503357525</v>
      </c>
      <c r="M66" s="71">
        <v>457.2813725673733</v>
      </c>
      <c r="N66" s="71">
        <v>361.00247737079212</v>
      </c>
      <c r="O66" s="71">
        <v>87.869187695042569</v>
      </c>
      <c r="P66" s="71">
        <v>37.150105331065348</v>
      </c>
      <c r="Q66" s="71">
        <v>17.369822335920599</v>
      </c>
      <c r="R66" s="71">
        <v>0</v>
      </c>
      <c r="S66" s="71">
        <v>45.312957096367782</v>
      </c>
      <c r="T66" s="72"/>
      <c r="U66" s="71">
        <v>4830157</v>
      </c>
      <c r="V66" s="71">
        <v>4150</v>
      </c>
      <c r="W66" s="71">
        <v>47</v>
      </c>
      <c r="X66" s="71">
        <v>129652</v>
      </c>
      <c r="Y66" s="71">
        <v>158223</v>
      </c>
      <c r="Z66" s="71">
        <v>55012</v>
      </c>
      <c r="AA66" s="71">
        <v>7714</v>
      </c>
      <c r="AB66" s="71">
        <v>281474</v>
      </c>
      <c r="AC66" s="71">
        <v>0</v>
      </c>
      <c r="AD66" s="71">
        <v>45.312957096367782</v>
      </c>
      <c r="AE66" s="72"/>
      <c r="AF66" s="71">
        <v>41078294.183634922</v>
      </c>
      <c r="AG66" s="71">
        <v>6317089.3383729458</v>
      </c>
      <c r="AH66" s="71">
        <v>1029652.277658165</v>
      </c>
      <c r="AI66" s="71">
        <v>742210560.56354797</v>
      </c>
      <c r="AJ66" s="71">
        <v>544591764.40790892</v>
      </c>
      <c r="AK66" s="71">
        <v>0</v>
      </c>
      <c r="AL66" s="71">
        <v>0</v>
      </c>
      <c r="AM66" s="71">
        <v>38334639.864862472</v>
      </c>
      <c r="AN66" s="71">
        <v>0</v>
      </c>
      <c r="AO66" s="71">
        <v>0</v>
      </c>
      <c r="AP66" s="71">
        <v>1373562000.6359854</v>
      </c>
      <c r="AQ66" s="72"/>
      <c r="AR66" s="71">
        <v>1646</v>
      </c>
      <c r="AS66" s="71">
        <v>105</v>
      </c>
      <c r="AT66" s="71">
        <v>0</v>
      </c>
      <c r="AU66" s="71">
        <v>1</v>
      </c>
      <c r="AV66" s="71">
        <v>0</v>
      </c>
      <c r="AW66" s="71">
        <v>0</v>
      </c>
      <c r="AX66" s="71"/>
      <c r="AY66" s="72"/>
      <c r="AZ66" s="71">
        <v>6351.7000000000025</v>
      </c>
      <c r="BA66" s="71">
        <v>1497.6</v>
      </c>
      <c r="BB66" s="71">
        <v>0</v>
      </c>
      <c r="BC66" s="71">
        <v>300</v>
      </c>
      <c r="BD66" s="71">
        <v>0</v>
      </c>
      <c r="BE66" s="71">
        <v>0</v>
      </c>
      <c r="BF66" s="71"/>
      <c r="BG66" s="72"/>
      <c r="BH66" s="71">
        <v>0</v>
      </c>
      <c r="BI66" s="71">
        <v>0</v>
      </c>
      <c r="BJ66" s="71">
        <v>0</v>
      </c>
      <c r="BK66" s="71">
        <v>0</v>
      </c>
      <c r="BL66" s="71">
        <v>140.73100000000002</v>
      </c>
      <c r="BM66" s="71">
        <v>0</v>
      </c>
      <c r="BN66" s="72"/>
      <c r="BO66" s="71">
        <v>0</v>
      </c>
      <c r="BP66" s="71">
        <v>0</v>
      </c>
      <c r="BQ66" s="71">
        <v>0</v>
      </c>
      <c r="BR66" s="71">
        <v>0</v>
      </c>
      <c r="BS66" s="71">
        <v>18</v>
      </c>
      <c r="BT66" s="71">
        <v>0</v>
      </c>
      <c r="BU66"/>
      <c r="BV66" s="70">
        <v>140.73099999999999</v>
      </c>
      <c r="BW66" s="70">
        <v>0</v>
      </c>
      <c r="BX66" s="70">
        <v>0</v>
      </c>
      <c r="BY66" s="70">
        <v>0</v>
      </c>
      <c r="BZ66" s="70">
        <v>0</v>
      </c>
      <c r="CA66" s="70">
        <v>0</v>
      </c>
      <c r="CB66" s="70">
        <v>0</v>
      </c>
      <c r="CC66" s="70">
        <v>0</v>
      </c>
      <c r="CD66" s="70">
        <v>0</v>
      </c>
    </row>
    <row r="67" spans="1:82">
      <c r="A67" s="70" t="s">
        <v>1692</v>
      </c>
      <c r="B67" s="70">
        <v>68</v>
      </c>
      <c r="C67" s="70">
        <v>17</v>
      </c>
      <c r="D67" s="70">
        <v>4</v>
      </c>
      <c r="E67" s="70">
        <v>2020</v>
      </c>
      <c r="F67" s="70" t="s">
        <v>159</v>
      </c>
      <c r="G67" s="70" t="s">
        <v>1675</v>
      </c>
      <c r="H67" s="70" t="s">
        <v>1676</v>
      </c>
      <c r="I67" s="148"/>
      <c r="J67" s="71">
        <v>21.67760135196886</v>
      </c>
      <c r="K67" s="71">
        <v>9.083674293594191</v>
      </c>
      <c r="L67" s="71">
        <v>3.2487284325845462</v>
      </c>
      <c r="M67" s="71">
        <v>401.9557909454673</v>
      </c>
      <c r="N67" s="71">
        <v>363.14073871369811</v>
      </c>
      <c r="O67" s="71">
        <v>76.953644576597711</v>
      </c>
      <c r="P67" s="71">
        <v>34.204213721708953</v>
      </c>
      <c r="Q67" s="71">
        <v>16.586653824413901</v>
      </c>
      <c r="R67" s="71">
        <v>0</v>
      </c>
      <c r="S67" s="71">
        <v>42.644424595108312</v>
      </c>
      <c r="T67" s="72"/>
      <c r="U67" s="71">
        <v>4279184</v>
      </c>
      <c r="V67" s="71">
        <v>4807</v>
      </c>
      <c r="W67" s="71">
        <v>41</v>
      </c>
      <c r="X67" s="71">
        <v>130585</v>
      </c>
      <c r="Y67" s="71">
        <v>158367</v>
      </c>
      <c r="Z67" s="71">
        <v>54989</v>
      </c>
      <c r="AA67" s="71">
        <v>7549</v>
      </c>
      <c r="AB67" s="71">
        <v>281317</v>
      </c>
      <c r="AC67" s="71">
        <v>0</v>
      </c>
      <c r="AD67" s="71">
        <v>42.644424595108312</v>
      </c>
      <c r="AE67" s="72"/>
      <c r="AF67" s="71">
        <v>34091820.211253189</v>
      </c>
      <c r="AG67" s="71">
        <v>6949602.8739438923</v>
      </c>
      <c r="AH67" s="71">
        <v>759972.77232626174</v>
      </c>
      <c r="AI67" s="71">
        <v>662535583.73033547</v>
      </c>
      <c r="AJ67" s="71">
        <v>562266536.04255331</v>
      </c>
      <c r="AK67" s="71"/>
      <c r="AL67" s="71"/>
      <c r="AM67" s="71">
        <v>36714993.997058637</v>
      </c>
      <c r="AN67" s="71"/>
      <c r="AO67" s="71"/>
      <c r="AP67" s="71">
        <v>1303318509.6274707</v>
      </c>
      <c r="AQ67" s="72"/>
      <c r="AR67" s="71">
        <v>1763</v>
      </c>
      <c r="AS67" s="71">
        <v>107</v>
      </c>
      <c r="AT67" s="71">
        <v>0</v>
      </c>
      <c r="AU67" s="71">
        <v>1</v>
      </c>
      <c r="AV67" s="71">
        <v>0</v>
      </c>
      <c r="AW67" s="71">
        <v>0</v>
      </c>
      <c r="AX67" s="71"/>
      <c r="AY67" s="72"/>
      <c r="AZ67" s="71">
        <v>6816.2000000000098</v>
      </c>
      <c r="BA67" s="71">
        <v>1540.8</v>
      </c>
      <c r="BB67" s="71">
        <v>0</v>
      </c>
      <c r="BC67" s="71">
        <v>300</v>
      </c>
      <c r="BD67" s="71">
        <v>0</v>
      </c>
      <c r="BE67" s="71">
        <v>0</v>
      </c>
      <c r="BF67" s="71"/>
      <c r="BG67" s="72"/>
      <c r="BH67" s="71">
        <v>0</v>
      </c>
      <c r="BI67" s="71">
        <v>0</v>
      </c>
      <c r="BJ67" s="71">
        <v>0</v>
      </c>
      <c r="BK67" s="71">
        <v>0</v>
      </c>
      <c r="BL67" s="71">
        <v>111.20000000000002</v>
      </c>
      <c r="BM67" s="71">
        <v>0</v>
      </c>
      <c r="BN67" s="72"/>
      <c r="BO67" s="71">
        <v>0</v>
      </c>
      <c r="BP67" s="71">
        <v>0</v>
      </c>
      <c r="BQ67" s="71">
        <v>0</v>
      </c>
      <c r="BR67" s="71">
        <v>0</v>
      </c>
      <c r="BS67" s="71">
        <v>16</v>
      </c>
      <c r="BT67" s="71">
        <v>0</v>
      </c>
      <c r="BU67"/>
      <c r="BV67" s="70">
        <v>111.2</v>
      </c>
      <c r="BW67" s="70">
        <v>0</v>
      </c>
      <c r="BX67" s="70">
        <v>0</v>
      </c>
      <c r="BY67" s="70">
        <v>0</v>
      </c>
      <c r="BZ67" s="70">
        <v>0</v>
      </c>
      <c r="CA67" s="70">
        <v>0</v>
      </c>
      <c r="CB67" s="70">
        <v>0</v>
      </c>
      <c r="CC67" s="70">
        <v>0</v>
      </c>
      <c r="CD67" s="70">
        <v>0</v>
      </c>
    </row>
    <row r="68" spans="1:82">
      <c r="A68" s="70" t="s">
        <v>1693</v>
      </c>
      <c r="B68" s="70">
        <v>68</v>
      </c>
      <c r="C68" s="70">
        <v>18</v>
      </c>
      <c r="D68" s="70">
        <v>4</v>
      </c>
      <c r="E68" s="70">
        <v>2021</v>
      </c>
      <c r="F68" s="70" t="s">
        <v>160</v>
      </c>
      <c r="G68" s="70" t="s">
        <v>1675</v>
      </c>
      <c r="H68" s="70" t="s">
        <v>1676</v>
      </c>
      <c r="I68" s="148"/>
      <c r="J68" s="71">
        <v>24.07826794624286</v>
      </c>
      <c r="K68" s="71">
        <v>10.403951105100811</v>
      </c>
      <c r="L68" s="71">
        <v>3.4919329344343608</v>
      </c>
      <c r="M68" s="71">
        <v>439.64800428682804</v>
      </c>
      <c r="N68" s="71">
        <v>362.67603511453257</v>
      </c>
      <c r="O68" s="71">
        <v>75.078654258760068</v>
      </c>
      <c r="P68" s="71">
        <v>34.682296305750988</v>
      </c>
      <c r="Q68" s="71">
        <v>16.247730698128901</v>
      </c>
      <c r="R68" s="71">
        <v>0</v>
      </c>
      <c r="S68" s="71">
        <v>41.350513813342857</v>
      </c>
      <c r="T68" s="72"/>
      <c r="U68" s="71">
        <v>4688996</v>
      </c>
      <c r="V68" s="71">
        <v>4807</v>
      </c>
      <c r="W68" s="71">
        <v>41</v>
      </c>
      <c r="X68" s="71">
        <v>130585</v>
      </c>
      <c r="Y68" s="71">
        <v>156910</v>
      </c>
      <c r="Z68" s="71">
        <v>55240</v>
      </c>
      <c r="AA68" s="71">
        <v>7464</v>
      </c>
      <c r="AB68" s="71">
        <v>278276</v>
      </c>
      <c r="AC68" s="71">
        <v>0</v>
      </c>
      <c r="AD68" s="71">
        <v>41.350513813342857</v>
      </c>
      <c r="AE68" s="72"/>
      <c r="AF68" s="71">
        <v>37250241.761032738</v>
      </c>
      <c r="AG68" s="71">
        <v>7976677.373802823</v>
      </c>
      <c r="AH68" s="71">
        <v>777231.2353061873</v>
      </c>
      <c r="AI68" s="71">
        <v>716264055.28013241</v>
      </c>
      <c r="AJ68" s="71">
        <v>536932793.76781106</v>
      </c>
      <c r="AK68" s="71">
        <v>0</v>
      </c>
      <c r="AL68" s="71">
        <v>0</v>
      </c>
      <c r="AM68" s="71">
        <v>36527589.643604167</v>
      </c>
      <c r="AN68" s="71">
        <v>0</v>
      </c>
      <c r="AO68" s="71">
        <v>0</v>
      </c>
      <c r="AP68" s="71">
        <v>1335728589.0616894</v>
      </c>
      <c r="AQ68" s="72"/>
      <c r="AR68" s="71">
        <v>1867</v>
      </c>
      <c r="AS68" s="71">
        <v>109</v>
      </c>
      <c r="AT68" s="71">
        <v>0</v>
      </c>
      <c r="AU68" s="71">
        <v>1</v>
      </c>
      <c r="AV68" s="71">
        <v>0</v>
      </c>
      <c r="AW68" s="71">
        <v>0</v>
      </c>
      <c r="AX68" s="71"/>
      <c r="AY68" s="72"/>
      <c r="AZ68" s="71">
        <v>7220.6000000000085</v>
      </c>
      <c r="BA68" s="71">
        <v>1562.8</v>
      </c>
      <c r="BB68" s="71">
        <v>0</v>
      </c>
      <c r="BC68" s="71">
        <v>300</v>
      </c>
      <c r="BD68" s="71">
        <v>0</v>
      </c>
      <c r="BE68" s="71">
        <v>0</v>
      </c>
      <c r="BF68" s="71"/>
      <c r="BG68" s="72"/>
      <c r="BH68" s="71">
        <v>0</v>
      </c>
      <c r="BI68" s="71">
        <v>0</v>
      </c>
      <c r="BJ68" s="71">
        <v>0</v>
      </c>
      <c r="BK68" s="71">
        <v>0</v>
      </c>
      <c r="BL68" s="71">
        <v>115.658</v>
      </c>
      <c r="BM68" s="71">
        <v>0</v>
      </c>
      <c r="BN68" s="72"/>
      <c r="BO68" s="71">
        <v>0</v>
      </c>
      <c r="BP68" s="71">
        <v>0</v>
      </c>
      <c r="BQ68" s="71">
        <v>0</v>
      </c>
      <c r="BR68" s="71">
        <v>0</v>
      </c>
      <c r="BS68" s="71">
        <v>17</v>
      </c>
      <c r="BT68" s="71">
        <v>0</v>
      </c>
      <c r="BU68"/>
      <c r="BV68" s="70">
        <v>115.658</v>
      </c>
      <c r="BW68" s="70">
        <v>0</v>
      </c>
      <c r="BX68" s="70">
        <v>0</v>
      </c>
      <c r="BY68" s="70">
        <v>0</v>
      </c>
      <c r="BZ68" s="70">
        <v>0</v>
      </c>
      <c r="CA68" s="70">
        <v>0</v>
      </c>
      <c r="CB68" s="70">
        <v>0</v>
      </c>
      <c r="CC68" s="70">
        <v>0</v>
      </c>
      <c r="CD68" s="70">
        <v>0</v>
      </c>
    </row>
    <row r="69" spans="1:82">
      <c r="A69" s="70" t="s">
        <v>1694</v>
      </c>
      <c r="B69" s="70">
        <v>68</v>
      </c>
      <c r="C69" s="70">
        <v>19</v>
      </c>
      <c r="D69" s="70">
        <v>4</v>
      </c>
      <c r="E69" s="70">
        <v>2022</v>
      </c>
      <c r="F69" s="70" t="s">
        <v>161</v>
      </c>
      <c r="G69" s="70" t="s">
        <v>1675</v>
      </c>
      <c r="H69" s="70" t="s">
        <v>1676</v>
      </c>
      <c r="I69" s="148"/>
      <c r="J69" s="71">
        <v>18.737470537118167</v>
      </c>
      <c r="K69" s="71">
        <v>9.8203280976520286</v>
      </c>
      <c r="L69" s="71">
        <v>3.0610426942204207</v>
      </c>
      <c r="M69" s="71">
        <v>432.80960436213968</v>
      </c>
      <c r="N69" s="71">
        <v>371.53687849204078</v>
      </c>
      <c r="O69" s="71">
        <v>79.337332406708398</v>
      </c>
      <c r="P69" s="71">
        <v>34.111178424069024</v>
      </c>
      <c r="Q69" s="71">
        <v>16.403198566961425</v>
      </c>
      <c r="R69" s="71">
        <v>0</v>
      </c>
      <c r="S69" s="71">
        <v>45.379652956309798</v>
      </c>
      <c r="T69" s="72"/>
      <c r="U69" s="71">
        <v>4387200</v>
      </c>
      <c r="V69" s="71">
        <v>4807</v>
      </c>
      <c r="W69" s="71">
        <v>41</v>
      </c>
      <c r="X69" s="71">
        <v>130585</v>
      </c>
      <c r="Y69" s="71">
        <v>157952</v>
      </c>
      <c r="Z69" s="71">
        <v>55461</v>
      </c>
      <c r="AA69" s="71">
        <v>7453</v>
      </c>
      <c r="AB69" s="71">
        <v>278635</v>
      </c>
      <c r="AC69" s="71">
        <v>0</v>
      </c>
      <c r="AD69" s="71">
        <v>45.379652956309798</v>
      </c>
      <c r="AE69" s="72"/>
      <c r="AF69" s="71">
        <v>28323104.938132692</v>
      </c>
      <c r="AG69" s="71">
        <v>8060664.6612177836</v>
      </c>
      <c r="AH69" s="71">
        <v>774576.67061471799</v>
      </c>
      <c r="AI69" s="71">
        <v>696749726.43147254</v>
      </c>
      <c r="AJ69" s="71">
        <v>577096327.90504742</v>
      </c>
      <c r="AK69" s="71">
        <v>0</v>
      </c>
      <c r="AL69" s="71">
        <v>0</v>
      </c>
      <c r="AM69" s="71">
        <v>35979383.677126639</v>
      </c>
      <c r="AN69" s="71">
        <v>0</v>
      </c>
      <c r="AO69" s="71">
        <v>0</v>
      </c>
      <c r="AP69" s="71">
        <v>1346983784.2836118</v>
      </c>
      <c r="AQ69" s="72"/>
      <c r="AR69" s="71">
        <v>2074</v>
      </c>
      <c r="AS69" s="71">
        <v>109</v>
      </c>
      <c r="AT69" s="71">
        <v>0</v>
      </c>
      <c r="AU69" s="71">
        <v>1</v>
      </c>
      <c r="AV69" s="71">
        <v>0</v>
      </c>
      <c r="AW69" s="71">
        <v>0</v>
      </c>
      <c r="AX69" s="71"/>
      <c r="AY69" s="72"/>
      <c r="AZ69" s="71">
        <v>8025.7</v>
      </c>
      <c r="BA69" s="71">
        <v>1562.8</v>
      </c>
      <c r="BB69" s="71">
        <v>0</v>
      </c>
      <c r="BC69" s="71">
        <v>300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1695</v>
      </c>
      <c r="B70" s="70">
        <v>68</v>
      </c>
      <c r="C70" s="70">
        <v>20</v>
      </c>
      <c r="D70" s="70">
        <v>4</v>
      </c>
      <c r="E70" s="70">
        <v>2023</v>
      </c>
      <c r="F70" s="70" t="s">
        <v>1539</v>
      </c>
      <c r="G70" s="70" t="s">
        <v>1675</v>
      </c>
      <c r="H70" s="70" t="s">
        <v>1676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2307</v>
      </c>
      <c r="AS70" s="71">
        <v>109</v>
      </c>
      <c r="AT70" s="71">
        <v>0</v>
      </c>
      <c r="AU70" s="71">
        <v>1</v>
      </c>
      <c r="AV70" s="71">
        <v>0</v>
      </c>
      <c r="AW70" s="71">
        <v>0</v>
      </c>
      <c r="AX70" s="71"/>
      <c r="AY70" s="72"/>
      <c r="AZ70" s="71">
        <v>8827.5999999999949</v>
      </c>
      <c r="BA70" s="71">
        <v>1562.8</v>
      </c>
      <c r="BB70" s="71">
        <v>0</v>
      </c>
      <c r="BC70" s="71">
        <v>300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1696</v>
      </c>
      <c r="B71" s="70">
        <v>68</v>
      </c>
      <c r="C71" s="70">
        <v>21</v>
      </c>
      <c r="D71" s="70">
        <v>4</v>
      </c>
      <c r="E71" s="70">
        <v>2024</v>
      </c>
      <c r="F71" s="70" t="s">
        <v>1554</v>
      </c>
      <c r="G71" s="70" t="s">
        <v>1675</v>
      </c>
      <c r="H71" s="70" t="s">
        <v>1676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1697</v>
      </c>
      <c r="B72" s="70">
        <v>35</v>
      </c>
      <c r="C72" s="70">
        <v>1</v>
      </c>
      <c r="D72" s="70">
        <v>3</v>
      </c>
      <c r="E72" s="70">
        <v>1990</v>
      </c>
      <c r="F72" s="70" t="s">
        <v>787</v>
      </c>
      <c r="G72" s="70" t="s">
        <v>1698</v>
      </c>
      <c r="H72" s="70" t="s">
        <v>1699</v>
      </c>
      <c r="I72" s="148"/>
      <c r="J72" s="71">
        <v>1076.170591630105</v>
      </c>
      <c r="K72" s="71">
        <v>46.714450669166169</v>
      </c>
      <c r="L72" s="71">
        <v>35.968765859680047</v>
      </c>
      <c r="M72" s="71">
        <v>312.01367678846083</v>
      </c>
      <c r="N72" s="71">
        <v>302.01008859509813</v>
      </c>
      <c r="O72" s="71">
        <v>242.42199168439561</v>
      </c>
      <c r="P72" s="71">
        <v>265.32560392377468</v>
      </c>
      <c r="Q72" s="71">
        <v>17.268631457117401</v>
      </c>
      <c r="R72" s="71">
        <v>3.7296725575835641</v>
      </c>
      <c r="S72" s="71">
        <v>18.465190509240092</v>
      </c>
      <c r="T72" s="72"/>
      <c r="U72" s="71">
        <v>64729863</v>
      </c>
      <c r="V72" s="71">
        <v>12514</v>
      </c>
      <c r="W72" s="71">
        <v>352</v>
      </c>
      <c r="X72" s="71">
        <v>95347</v>
      </c>
      <c r="Y72" s="71">
        <v>88815</v>
      </c>
      <c r="Z72" s="71">
        <v>99711</v>
      </c>
      <c r="AA72" s="71">
        <v>64424</v>
      </c>
      <c r="AB72" s="71">
        <v>280384</v>
      </c>
      <c r="AC72" s="71">
        <v>645986</v>
      </c>
      <c r="AD72" s="71">
        <v>18.465190509240092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1700</v>
      </c>
      <c r="B73" s="70">
        <v>36</v>
      </c>
      <c r="C73" s="70">
        <v>2</v>
      </c>
      <c r="D73" s="70">
        <v>3</v>
      </c>
      <c r="E73" s="70">
        <v>2005</v>
      </c>
      <c r="F73" s="70" t="s">
        <v>789</v>
      </c>
      <c r="G73" s="70" t="s">
        <v>1698</v>
      </c>
      <c r="H73" s="70" t="s">
        <v>1699</v>
      </c>
      <c r="I73" s="148"/>
      <c r="J73" s="71">
        <v>1101.772086166296</v>
      </c>
      <c r="K73" s="71">
        <v>30.082381343750811</v>
      </c>
      <c r="L73" s="71">
        <v>110.7485109409638</v>
      </c>
      <c r="M73" s="71">
        <v>459.2745520426177</v>
      </c>
      <c r="N73" s="71">
        <v>459.25309010681372</v>
      </c>
      <c r="O73" s="71">
        <v>353.56092812432252</v>
      </c>
      <c r="P73" s="71">
        <v>266.56442389738601</v>
      </c>
      <c r="Q73" s="71">
        <v>16.682590385084001</v>
      </c>
      <c r="R73" s="71">
        <v>6.3929226526686964</v>
      </c>
      <c r="S73" s="71">
        <v>23.984300902887931</v>
      </c>
      <c r="T73" s="72"/>
      <c r="U73" s="71">
        <v>83496680</v>
      </c>
      <c r="V73" s="71">
        <v>10358</v>
      </c>
      <c r="W73" s="71">
        <v>1226</v>
      </c>
      <c r="X73" s="71">
        <v>77811</v>
      </c>
      <c r="Y73" s="71">
        <v>110712</v>
      </c>
      <c r="Z73" s="71">
        <v>168283</v>
      </c>
      <c r="AA73" s="71">
        <v>53009</v>
      </c>
      <c r="AB73" s="71">
        <v>283167</v>
      </c>
      <c r="AC73" s="71">
        <v>1130456</v>
      </c>
      <c r="AD73" s="71">
        <v>23.984300902887931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1701</v>
      </c>
      <c r="B74" s="70">
        <v>37</v>
      </c>
      <c r="C74" s="70">
        <v>3</v>
      </c>
      <c r="D74" s="70">
        <v>3</v>
      </c>
      <c r="E74" s="70">
        <v>2006</v>
      </c>
      <c r="F74" s="70" t="s">
        <v>790</v>
      </c>
      <c r="G74" s="70" t="s">
        <v>1698</v>
      </c>
      <c r="H74" s="70" t="s">
        <v>1699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1702</v>
      </c>
      <c r="B75" s="70">
        <v>38</v>
      </c>
      <c r="C75" s="70">
        <v>4</v>
      </c>
      <c r="D75" s="70">
        <v>3</v>
      </c>
      <c r="E75" s="70">
        <v>2007</v>
      </c>
      <c r="F75" s="70" t="s">
        <v>791</v>
      </c>
      <c r="G75" s="70" t="s">
        <v>1698</v>
      </c>
      <c r="H75" s="70" t="s">
        <v>1699</v>
      </c>
      <c r="I75" s="148"/>
      <c r="J75" s="71">
        <v>1229.994687268088</v>
      </c>
      <c r="K75" s="71">
        <v>26.066246241111589</v>
      </c>
      <c r="L75" s="71">
        <v>75.727762246503744</v>
      </c>
      <c r="M75" s="71">
        <v>480.39867469467691</v>
      </c>
      <c r="N75" s="71">
        <v>465.8406078824392</v>
      </c>
      <c r="O75" s="71">
        <v>346.46326027867212</v>
      </c>
      <c r="P75" s="71">
        <v>264.77209812860661</v>
      </c>
      <c r="Q75" s="71">
        <v>17.6151337258915</v>
      </c>
      <c r="R75" s="71">
        <v>7.0086839143063342</v>
      </c>
      <c r="S75" s="71">
        <v>13.30980438117</v>
      </c>
      <c r="T75" s="72"/>
      <c r="U75" s="71">
        <v>109985089</v>
      </c>
      <c r="V75" s="71">
        <v>9735</v>
      </c>
      <c r="W75" s="71">
        <v>978</v>
      </c>
      <c r="X75" s="71">
        <v>100257</v>
      </c>
      <c r="Y75" s="71">
        <v>113418</v>
      </c>
      <c r="Z75" s="71">
        <v>171427</v>
      </c>
      <c r="AA75" s="71">
        <v>51850</v>
      </c>
      <c r="AB75" s="71">
        <v>283185</v>
      </c>
      <c r="AC75" s="71">
        <v>1274900.5</v>
      </c>
      <c r="AD75" s="71">
        <v>13.30980438117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1703</v>
      </c>
      <c r="B76" s="70">
        <v>39</v>
      </c>
      <c r="C76" s="70">
        <v>5</v>
      </c>
      <c r="D76" s="70">
        <v>3</v>
      </c>
      <c r="E76" s="70">
        <v>2008</v>
      </c>
      <c r="F76" s="70" t="s">
        <v>792</v>
      </c>
      <c r="G76" s="70" t="s">
        <v>1698</v>
      </c>
      <c r="H76" s="70" t="s">
        <v>1699</v>
      </c>
      <c r="I76" s="148"/>
      <c r="J76" s="71">
        <v>1132.4728306518059</v>
      </c>
      <c r="K76" s="71">
        <v>19.656668106343989</v>
      </c>
      <c r="L76" s="71">
        <v>64.761580782289187</v>
      </c>
      <c r="M76" s="71">
        <v>507.14487511970208</v>
      </c>
      <c r="N76" s="71">
        <v>408.3699533282396</v>
      </c>
      <c r="O76" s="71">
        <v>336.17973151022852</v>
      </c>
      <c r="P76" s="71">
        <v>256.61020048309371</v>
      </c>
      <c r="Q76" s="71">
        <v>17.292393299592501</v>
      </c>
      <c r="R76" s="71">
        <v>7.9450996139220296</v>
      </c>
      <c r="S76" s="71">
        <v>24.487680428880001</v>
      </c>
      <c r="T76" s="72"/>
      <c r="U76" s="71">
        <v>107781348</v>
      </c>
      <c r="V76" s="71">
        <v>9735</v>
      </c>
      <c r="W76" s="71">
        <v>978</v>
      </c>
      <c r="X76" s="71">
        <v>100257</v>
      </c>
      <c r="Y76" s="71">
        <v>114568</v>
      </c>
      <c r="Z76" s="71">
        <v>172177</v>
      </c>
      <c r="AA76" s="71">
        <v>50309</v>
      </c>
      <c r="AB76" s="71">
        <v>282569</v>
      </c>
      <c r="AC76" s="71">
        <v>1500720</v>
      </c>
      <c r="AD76" s="71">
        <v>24.487680428880001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1704</v>
      </c>
      <c r="B77" s="70">
        <v>40</v>
      </c>
      <c r="C77" s="70">
        <v>6</v>
      </c>
      <c r="D77" s="70">
        <v>3</v>
      </c>
      <c r="E77" s="70">
        <v>2009</v>
      </c>
      <c r="F77" s="70" t="s">
        <v>176</v>
      </c>
      <c r="G77" s="70" t="s">
        <v>1698</v>
      </c>
      <c r="H77" s="70" t="s">
        <v>1699</v>
      </c>
      <c r="I77" s="148"/>
      <c r="J77" s="71">
        <v>1080.044215382416</v>
      </c>
      <c r="K77" s="71">
        <v>18.8725723566575</v>
      </c>
      <c r="L77" s="71">
        <v>77.59199393451749</v>
      </c>
      <c r="M77" s="71">
        <v>535.79799031003461</v>
      </c>
      <c r="N77" s="71">
        <v>424.38287820167068</v>
      </c>
      <c r="O77" s="71">
        <v>342.84396903809699</v>
      </c>
      <c r="P77" s="71">
        <v>243.6233145744346</v>
      </c>
      <c r="Q77" s="71">
        <v>16.425747095837298</v>
      </c>
      <c r="R77" s="71">
        <v>3.9545910552294479</v>
      </c>
      <c r="S77" s="71">
        <v>22.972578672320001</v>
      </c>
      <c r="T77" s="72"/>
      <c r="U77" s="71">
        <v>87750568</v>
      </c>
      <c r="V77" s="71">
        <v>9065</v>
      </c>
      <c r="W77" s="71">
        <v>1459</v>
      </c>
      <c r="X77" s="71">
        <v>110976</v>
      </c>
      <c r="Y77" s="71">
        <v>115270</v>
      </c>
      <c r="Z77" s="71">
        <v>173316</v>
      </c>
      <c r="AA77" s="71">
        <v>49034</v>
      </c>
      <c r="AB77" s="71">
        <v>281758</v>
      </c>
      <c r="AC77" s="71">
        <v>728727</v>
      </c>
      <c r="AD77" s="71">
        <v>22.972578672320001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4.04</v>
      </c>
      <c r="BI77" s="71">
        <v>0</v>
      </c>
      <c r="BJ77" s="71">
        <v>273.75099999999998</v>
      </c>
      <c r="BK77" s="71">
        <v>0</v>
      </c>
      <c r="BL77" s="71">
        <v>53.502000000000002</v>
      </c>
      <c r="BM77" s="71">
        <v>0</v>
      </c>
      <c r="BN77" s="72"/>
      <c r="BO77" s="71">
        <v>1</v>
      </c>
      <c r="BP77" s="71">
        <v>0</v>
      </c>
      <c r="BQ77" s="71">
        <v>26</v>
      </c>
      <c r="BR77" s="71">
        <v>0</v>
      </c>
      <c r="BS77" s="71">
        <v>7</v>
      </c>
      <c r="BT77" s="71">
        <v>0</v>
      </c>
      <c r="BU77"/>
      <c r="BV77" s="70">
        <v>331.17200000000003</v>
      </c>
      <c r="BW77" s="70">
        <v>0</v>
      </c>
      <c r="BX77" s="70">
        <v>0.121</v>
      </c>
      <c r="BY77" s="70">
        <v>0</v>
      </c>
      <c r="BZ77" s="70">
        <v>0</v>
      </c>
      <c r="CA77" s="70">
        <v>0</v>
      </c>
      <c r="CB77" s="70">
        <v>0</v>
      </c>
      <c r="CC77" s="70">
        <v>0</v>
      </c>
      <c r="CD77" s="70">
        <v>0</v>
      </c>
    </row>
    <row r="78" spans="1:82">
      <c r="A78" s="70" t="s">
        <v>1705</v>
      </c>
      <c r="B78" s="70">
        <v>41</v>
      </c>
      <c r="C78" s="70">
        <v>7</v>
      </c>
      <c r="D78" s="70">
        <v>3</v>
      </c>
      <c r="E78" s="70">
        <v>2010</v>
      </c>
      <c r="F78" s="70" t="s">
        <v>177</v>
      </c>
      <c r="G78" s="70" t="s">
        <v>1698</v>
      </c>
      <c r="H78" s="70" t="s">
        <v>1699</v>
      </c>
      <c r="I78" s="148"/>
      <c r="J78" s="71">
        <v>925.51978168912831</v>
      </c>
      <c r="K78" s="71">
        <v>19.732114153423481</v>
      </c>
      <c r="L78" s="71">
        <v>72.027074883178486</v>
      </c>
      <c r="M78" s="71">
        <v>553.07396897787908</v>
      </c>
      <c r="N78" s="71">
        <v>484.96565531481201</v>
      </c>
      <c r="O78" s="71">
        <v>343.61312768919407</v>
      </c>
      <c r="P78" s="71">
        <v>244.34466353466371</v>
      </c>
      <c r="Q78" s="71">
        <v>17.088874699311098</v>
      </c>
      <c r="R78" s="71">
        <v>3.6119147905558222</v>
      </c>
      <c r="S78" s="71">
        <v>22.009995150140011</v>
      </c>
      <c r="T78" s="72"/>
      <c r="U78" s="71">
        <v>75440223</v>
      </c>
      <c r="V78" s="71">
        <v>9065</v>
      </c>
      <c r="W78" s="71">
        <v>1459</v>
      </c>
      <c r="X78" s="71">
        <v>110976</v>
      </c>
      <c r="Y78" s="71">
        <v>115958</v>
      </c>
      <c r="Z78" s="71">
        <v>174512</v>
      </c>
      <c r="AA78" s="71">
        <v>47951</v>
      </c>
      <c r="AB78" s="71">
        <v>280887</v>
      </c>
      <c r="AC78" s="71">
        <v>630743.5</v>
      </c>
      <c r="AD78" s="71">
        <v>22.009995150140011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4.0019999999999998</v>
      </c>
      <c r="BI78" s="71">
        <v>0</v>
      </c>
      <c r="BJ78" s="71">
        <v>293.21600000000001</v>
      </c>
      <c r="BK78" s="71">
        <v>0</v>
      </c>
      <c r="BL78" s="71">
        <v>45.744</v>
      </c>
      <c r="BM78" s="71">
        <v>0</v>
      </c>
      <c r="BN78" s="72"/>
      <c r="BO78" s="71">
        <v>1</v>
      </c>
      <c r="BP78" s="71">
        <v>0</v>
      </c>
      <c r="BQ78" s="71">
        <v>28</v>
      </c>
      <c r="BR78" s="71">
        <v>0</v>
      </c>
      <c r="BS78" s="71">
        <v>6</v>
      </c>
      <c r="BT78" s="71">
        <v>0</v>
      </c>
      <c r="BU78"/>
      <c r="BV78" s="70">
        <v>342.82600000000002</v>
      </c>
      <c r="BW78" s="70">
        <v>0</v>
      </c>
      <c r="BX78" s="70">
        <v>0.13600000000000001</v>
      </c>
      <c r="BY78" s="70">
        <v>0</v>
      </c>
      <c r="BZ78" s="70">
        <v>0</v>
      </c>
      <c r="CA78" s="70">
        <v>0</v>
      </c>
      <c r="CB78" s="70">
        <v>0</v>
      </c>
      <c r="CC78" s="70">
        <v>0</v>
      </c>
      <c r="CD78" s="70">
        <v>0</v>
      </c>
    </row>
    <row r="79" spans="1:82">
      <c r="A79" s="70" t="s">
        <v>1706</v>
      </c>
      <c r="B79" s="70">
        <v>42</v>
      </c>
      <c r="C79" s="70">
        <v>8</v>
      </c>
      <c r="D79" s="70">
        <v>3</v>
      </c>
      <c r="E79" s="70">
        <v>2011</v>
      </c>
      <c r="F79" s="70" t="s">
        <v>178</v>
      </c>
      <c r="G79" s="70" t="s">
        <v>1698</v>
      </c>
      <c r="H79" s="70" t="s">
        <v>1699</v>
      </c>
      <c r="I79" s="148"/>
      <c r="J79" s="71">
        <v>1060.371292285688</v>
      </c>
      <c r="K79" s="71">
        <v>27.239122907459048</v>
      </c>
      <c r="L79" s="71">
        <v>71.636295461335521</v>
      </c>
      <c r="M79" s="71">
        <v>644.13503694968551</v>
      </c>
      <c r="N79" s="71">
        <v>503.58295131983027</v>
      </c>
      <c r="O79" s="71">
        <v>339.95876811236002</v>
      </c>
      <c r="P79" s="71">
        <v>233.93833957308297</v>
      </c>
      <c r="Q79" s="71">
        <v>19.636448598203401</v>
      </c>
      <c r="R79" s="71">
        <v>3.4855131618610988</v>
      </c>
      <c r="S79" s="71">
        <v>21.28365527819</v>
      </c>
      <c r="T79" s="72"/>
      <c r="U79" s="71">
        <v>80159539</v>
      </c>
      <c r="V79" s="71">
        <v>9065</v>
      </c>
      <c r="W79" s="71">
        <v>1459</v>
      </c>
      <c r="X79" s="71">
        <v>110976</v>
      </c>
      <c r="Y79" s="71">
        <v>116777</v>
      </c>
      <c r="Z79" s="71">
        <v>176407</v>
      </c>
      <c r="AA79" s="71">
        <v>47275</v>
      </c>
      <c r="AB79" s="71">
        <v>279813</v>
      </c>
      <c r="AC79" s="71">
        <v>607663.5</v>
      </c>
      <c r="AD79" s="71">
        <v>21.28365527819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11.847</v>
      </c>
      <c r="BI79" s="71">
        <v>0</v>
      </c>
      <c r="BJ79" s="71">
        <v>234.38300000000001</v>
      </c>
      <c r="BK79" s="71">
        <v>0</v>
      </c>
      <c r="BL79" s="71">
        <v>77.980999999999995</v>
      </c>
      <c r="BM79" s="71">
        <v>0</v>
      </c>
      <c r="BN79" s="72"/>
      <c r="BO79" s="71">
        <v>2</v>
      </c>
      <c r="BP79" s="71">
        <v>0</v>
      </c>
      <c r="BQ79" s="71">
        <v>25</v>
      </c>
      <c r="BR79" s="71">
        <v>0</v>
      </c>
      <c r="BS79" s="71">
        <v>10</v>
      </c>
      <c r="BT79" s="71">
        <v>0</v>
      </c>
      <c r="BU79"/>
      <c r="BV79" s="70">
        <v>290.98099999999999</v>
      </c>
      <c r="BW79" s="70">
        <v>0</v>
      </c>
      <c r="BX79" s="70">
        <v>25.053999999999998</v>
      </c>
      <c r="BY79" s="70">
        <v>0</v>
      </c>
      <c r="BZ79" s="70">
        <v>8.1760000000000002</v>
      </c>
      <c r="CA79" s="70">
        <v>0</v>
      </c>
      <c r="CB79" s="70">
        <v>0</v>
      </c>
      <c r="CC79" s="70">
        <v>0</v>
      </c>
      <c r="CD79" s="70">
        <v>0</v>
      </c>
    </row>
    <row r="80" spans="1:82">
      <c r="A80" s="70" t="s">
        <v>1707</v>
      </c>
      <c r="B80" s="70">
        <v>43</v>
      </c>
      <c r="C80" s="70">
        <v>9</v>
      </c>
      <c r="D80" s="70">
        <v>3</v>
      </c>
      <c r="E80" s="70">
        <v>2012</v>
      </c>
      <c r="F80" s="70" t="s">
        <v>179</v>
      </c>
      <c r="G80" s="70" t="s">
        <v>1698</v>
      </c>
      <c r="H80" s="70" t="s">
        <v>1699</v>
      </c>
      <c r="I80" s="148"/>
      <c r="J80" s="71">
        <v>971.2447475134145</v>
      </c>
      <c r="K80" s="71">
        <v>25.434880104119589</v>
      </c>
      <c r="L80" s="71">
        <v>72.691652743646031</v>
      </c>
      <c r="M80" s="71">
        <v>608.26836420828647</v>
      </c>
      <c r="N80" s="71">
        <v>490.92227857462291</v>
      </c>
      <c r="O80" s="71">
        <v>340.71364133101901</v>
      </c>
      <c r="P80" s="71">
        <v>231.5219439173232</v>
      </c>
      <c r="Q80" s="71">
        <v>21.7769084364054</v>
      </c>
      <c r="R80" s="71">
        <v>3.5155175774519312</v>
      </c>
      <c r="S80" s="71">
        <v>23.322209426499999</v>
      </c>
      <c r="T80" s="72"/>
      <c r="U80" s="71">
        <v>77219805</v>
      </c>
      <c r="V80" s="71">
        <v>9065</v>
      </c>
      <c r="W80" s="71">
        <v>1459</v>
      </c>
      <c r="X80" s="71">
        <v>110976</v>
      </c>
      <c r="Y80" s="71">
        <v>121248</v>
      </c>
      <c r="Z80" s="71">
        <v>178201</v>
      </c>
      <c r="AA80" s="71">
        <v>46522</v>
      </c>
      <c r="AB80" s="71">
        <v>285614</v>
      </c>
      <c r="AC80" s="71">
        <v>597020</v>
      </c>
      <c r="AD80" s="71">
        <v>23.322209426499999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8.8659999999999997</v>
      </c>
      <c r="BI80" s="71">
        <v>0</v>
      </c>
      <c r="BJ80" s="71">
        <v>293.44200000000001</v>
      </c>
      <c r="BK80" s="71">
        <v>0</v>
      </c>
      <c r="BL80" s="71">
        <v>84.027000000000001</v>
      </c>
      <c r="BM80" s="71">
        <v>0</v>
      </c>
      <c r="BN80" s="72"/>
      <c r="BO80" s="71">
        <v>2</v>
      </c>
      <c r="BP80" s="71">
        <v>0</v>
      </c>
      <c r="BQ80" s="71">
        <v>26</v>
      </c>
      <c r="BR80" s="71">
        <v>0</v>
      </c>
      <c r="BS80" s="71">
        <v>11</v>
      </c>
      <c r="BT80" s="71">
        <v>0</v>
      </c>
      <c r="BU80"/>
      <c r="BV80" s="70">
        <v>354.68299999999999</v>
      </c>
      <c r="BW80" s="70">
        <v>0</v>
      </c>
      <c r="BX80" s="70">
        <v>26.655000000000001</v>
      </c>
      <c r="BY80" s="70">
        <v>0</v>
      </c>
      <c r="BZ80" s="70">
        <v>4.9969999999999999</v>
      </c>
      <c r="CA80" s="70">
        <v>0</v>
      </c>
      <c r="CB80" s="70">
        <v>0</v>
      </c>
      <c r="CC80" s="70">
        <v>0</v>
      </c>
      <c r="CD80" s="70">
        <v>0</v>
      </c>
    </row>
    <row r="81" spans="1:82">
      <c r="A81" s="70" t="s">
        <v>1708</v>
      </c>
      <c r="B81" s="70">
        <v>44</v>
      </c>
      <c r="C81" s="70">
        <v>10</v>
      </c>
      <c r="D81" s="70">
        <v>3</v>
      </c>
      <c r="E81" s="70">
        <v>2013</v>
      </c>
      <c r="F81" s="70" t="s">
        <v>180</v>
      </c>
      <c r="G81" s="70" t="s">
        <v>1698</v>
      </c>
      <c r="H81" s="70" t="s">
        <v>1699</v>
      </c>
      <c r="I81" s="148"/>
      <c r="J81" s="71">
        <v>943.37885581921262</v>
      </c>
      <c r="K81" s="71">
        <v>22.25641334286307</v>
      </c>
      <c r="L81" s="71">
        <v>68.955612761336965</v>
      </c>
      <c r="M81" s="71">
        <v>612.4724435628209</v>
      </c>
      <c r="N81" s="71">
        <v>505.69607959475343</v>
      </c>
      <c r="O81" s="71">
        <v>330.28060843093306</v>
      </c>
      <c r="P81" s="71">
        <v>228.60283906580389</v>
      </c>
      <c r="Q81" s="71">
        <v>22.096734832974299</v>
      </c>
      <c r="R81" s="71">
        <v>3.4935523775230428</v>
      </c>
      <c r="S81" s="71">
        <v>25.275655974526401</v>
      </c>
      <c r="T81" s="72"/>
      <c r="U81" s="71">
        <v>75268328</v>
      </c>
      <c r="V81" s="71">
        <v>9065</v>
      </c>
      <c r="W81" s="71">
        <v>1459</v>
      </c>
      <c r="X81" s="71">
        <v>110976</v>
      </c>
      <c r="Y81" s="71">
        <v>121978</v>
      </c>
      <c r="Z81" s="71">
        <v>180457</v>
      </c>
      <c r="AA81" s="71">
        <v>45763</v>
      </c>
      <c r="AB81" s="71">
        <v>285654</v>
      </c>
      <c r="AC81" s="71">
        <v>579132.5</v>
      </c>
      <c r="AD81" s="71">
        <v>25.275655974526401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12.433</v>
      </c>
      <c r="BI81" s="71">
        <v>0</v>
      </c>
      <c r="BJ81" s="71">
        <v>312.91000000000003</v>
      </c>
      <c r="BK81" s="71">
        <v>0</v>
      </c>
      <c r="BL81" s="71">
        <v>87.254999999999995</v>
      </c>
      <c r="BM81" s="71">
        <v>0</v>
      </c>
      <c r="BN81" s="72"/>
      <c r="BO81" s="71">
        <v>3</v>
      </c>
      <c r="BP81" s="71">
        <v>0</v>
      </c>
      <c r="BQ81" s="71">
        <v>28</v>
      </c>
      <c r="BR81" s="71">
        <v>0</v>
      </c>
      <c r="BS81" s="71">
        <v>11</v>
      </c>
      <c r="BT81" s="71">
        <v>0</v>
      </c>
      <c r="BU81"/>
      <c r="BV81" s="70">
        <v>372.62</v>
      </c>
      <c r="BW81" s="70">
        <v>0</v>
      </c>
      <c r="BX81" s="70">
        <v>31.434999999999999</v>
      </c>
      <c r="BY81" s="70">
        <v>3.22</v>
      </c>
      <c r="BZ81" s="70">
        <v>5.3230000000000004</v>
      </c>
      <c r="CA81" s="70">
        <v>0</v>
      </c>
      <c r="CB81" s="70">
        <v>0</v>
      </c>
      <c r="CC81" s="70">
        <v>0</v>
      </c>
      <c r="CD81" s="70">
        <v>0</v>
      </c>
    </row>
    <row r="82" spans="1:82">
      <c r="A82" s="70" t="s">
        <v>1709</v>
      </c>
      <c r="B82" s="70">
        <v>45</v>
      </c>
      <c r="C82" s="70">
        <v>11</v>
      </c>
      <c r="D82" s="70">
        <v>3</v>
      </c>
      <c r="E82" s="70">
        <v>2014</v>
      </c>
      <c r="F82" s="70" t="s">
        <v>181</v>
      </c>
      <c r="G82" s="70" t="s">
        <v>1698</v>
      </c>
      <c r="H82" s="70" t="s">
        <v>1699</v>
      </c>
      <c r="I82" s="148"/>
      <c r="J82" s="71">
        <v>881.71961954394828</v>
      </c>
      <c r="K82" s="71">
        <v>21.21710261519986</v>
      </c>
      <c r="L82" s="71">
        <v>56.914843377717197</v>
      </c>
      <c r="M82" s="71">
        <v>618.38438932580357</v>
      </c>
      <c r="N82" s="71">
        <v>455.6748341008103</v>
      </c>
      <c r="O82" s="71">
        <v>315.29873766617135</v>
      </c>
      <c r="P82" s="71">
        <v>225.62337859033042</v>
      </c>
      <c r="Q82" s="71">
        <v>21.123760112562501</v>
      </c>
      <c r="R82" s="71">
        <v>3.7300173910870011</v>
      </c>
      <c r="S82" s="71">
        <v>30.454753507927801</v>
      </c>
      <c r="T82" s="72"/>
      <c r="U82" s="71">
        <v>73611336</v>
      </c>
      <c r="V82" s="71">
        <v>7299</v>
      </c>
      <c r="W82" s="71">
        <v>1246</v>
      </c>
      <c r="X82" s="71">
        <v>109771</v>
      </c>
      <c r="Y82" s="71">
        <v>122854</v>
      </c>
      <c r="Z82" s="71">
        <v>181440</v>
      </c>
      <c r="AA82" s="71">
        <v>44933</v>
      </c>
      <c r="AB82" s="71">
        <v>284620</v>
      </c>
      <c r="AC82" s="71">
        <v>620276</v>
      </c>
      <c r="AD82" s="71">
        <v>30.454753507927801</v>
      </c>
      <c r="AE82" s="72"/>
      <c r="AF82" s="71"/>
      <c r="AG82" s="71"/>
      <c r="AH82" s="71"/>
      <c r="AI82" s="71"/>
      <c r="AJ82" s="71"/>
      <c r="AK82" s="71"/>
      <c r="AL82" s="71"/>
      <c r="AM82" s="71"/>
      <c r="AN82" s="71"/>
      <c r="AO82" s="71"/>
      <c r="AP82" s="71"/>
      <c r="AQ82" s="72"/>
      <c r="AR82" s="71">
        <v>6643</v>
      </c>
      <c r="AS82" s="71">
        <v>1121</v>
      </c>
      <c r="AT82" s="71">
        <v>2</v>
      </c>
      <c r="AU82" s="71">
        <v>0</v>
      </c>
      <c r="AV82" s="71">
        <v>0</v>
      </c>
      <c r="AW82" s="71">
        <v>1</v>
      </c>
      <c r="AX82" s="71"/>
      <c r="AY82" s="72"/>
      <c r="AZ82" s="71">
        <v>27541.200000000001</v>
      </c>
      <c r="BA82" s="71">
        <v>65669.7</v>
      </c>
      <c r="BB82" s="71">
        <v>19000</v>
      </c>
      <c r="BC82" s="71">
        <v>0</v>
      </c>
      <c r="BD82" s="71">
        <v>0</v>
      </c>
      <c r="BE82" s="71">
        <v>1393</v>
      </c>
      <c r="BF82" s="71"/>
      <c r="BG82" s="72"/>
      <c r="BH82" s="71">
        <v>10.831</v>
      </c>
      <c r="BI82" s="71">
        <v>0</v>
      </c>
      <c r="BJ82" s="71">
        <v>287.06099999999998</v>
      </c>
      <c r="BK82" s="71">
        <v>0</v>
      </c>
      <c r="BL82" s="71">
        <v>83.806999999999988</v>
      </c>
      <c r="BM82" s="71">
        <v>0</v>
      </c>
      <c r="BN82" s="72"/>
      <c r="BO82" s="71">
        <v>3</v>
      </c>
      <c r="BP82" s="71">
        <v>0</v>
      </c>
      <c r="BQ82" s="71">
        <v>29</v>
      </c>
      <c r="BR82" s="71">
        <v>0</v>
      </c>
      <c r="BS82" s="71">
        <v>10</v>
      </c>
      <c r="BT82" s="71">
        <v>0</v>
      </c>
      <c r="BU82"/>
      <c r="BV82" s="70">
        <v>336.279</v>
      </c>
      <c r="BW82" s="70">
        <v>0</v>
      </c>
      <c r="BX82" s="70">
        <v>34.588999999999999</v>
      </c>
      <c r="BY82" s="70">
        <v>3.24</v>
      </c>
      <c r="BZ82" s="70">
        <v>7.5910000000000002</v>
      </c>
      <c r="CA82" s="70">
        <v>0</v>
      </c>
      <c r="CB82" s="70">
        <v>0</v>
      </c>
      <c r="CC82" s="70">
        <v>0</v>
      </c>
      <c r="CD82" s="70">
        <v>0</v>
      </c>
    </row>
    <row r="83" spans="1:82">
      <c r="A83" s="70" t="s">
        <v>1710</v>
      </c>
      <c r="B83" s="70">
        <v>46</v>
      </c>
      <c r="C83" s="70">
        <v>12</v>
      </c>
      <c r="D83" s="70">
        <v>3</v>
      </c>
      <c r="E83" s="70">
        <v>2015</v>
      </c>
      <c r="F83" s="70" t="s">
        <v>182</v>
      </c>
      <c r="G83" s="1064" t="s">
        <v>1698</v>
      </c>
      <c r="H83" s="70" t="s">
        <v>1699</v>
      </c>
      <c r="I83" s="148"/>
      <c r="J83" s="71">
        <v>820.29089786589145</v>
      </c>
      <c r="K83" s="71">
        <v>20.076155891575549</v>
      </c>
      <c r="L83" s="71">
        <v>105.37383331425291</v>
      </c>
      <c r="M83" s="71">
        <v>505.45535389177718</v>
      </c>
      <c r="N83" s="71">
        <v>428.66277758003991</v>
      </c>
      <c r="O83" s="71">
        <v>313.67192905984655</v>
      </c>
      <c r="P83" s="71">
        <v>223.76136398597728</v>
      </c>
      <c r="Q83" s="71">
        <v>20.563352440680401</v>
      </c>
      <c r="R83" s="71">
        <v>3.7334449726745182</v>
      </c>
      <c r="S83" s="71">
        <v>23.765732909990209</v>
      </c>
      <c r="T83" s="72"/>
      <c r="U83" s="71">
        <v>71377947</v>
      </c>
      <c r="V83" s="71">
        <v>7299</v>
      </c>
      <c r="W83" s="71">
        <v>1246</v>
      </c>
      <c r="X83" s="71">
        <v>109771</v>
      </c>
      <c r="Y83" s="71">
        <v>123350</v>
      </c>
      <c r="Z83" s="71">
        <v>182241</v>
      </c>
      <c r="AA83" s="71">
        <v>44527</v>
      </c>
      <c r="AB83" s="71">
        <v>283031</v>
      </c>
      <c r="AC83" s="71">
        <v>638171.5</v>
      </c>
      <c r="AD83" s="71">
        <v>23.765732909990209</v>
      </c>
      <c r="AE83" s="72"/>
      <c r="AF83" s="71">
        <v>558987232.50219107</v>
      </c>
      <c r="AG83" s="71">
        <v>14958354.22991921</v>
      </c>
      <c r="AH83" s="71">
        <v>16974707.8762132</v>
      </c>
      <c r="AI83" s="71">
        <v>725508910.2420615</v>
      </c>
      <c r="AJ83" s="71">
        <v>633261740.27464819</v>
      </c>
      <c r="AK83" s="71">
        <v>0</v>
      </c>
      <c r="AL83" s="71">
        <v>0</v>
      </c>
      <c r="AM83" s="71">
        <v>38788211.279609092</v>
      </c>
      <c r="AN83" s="71">
        <v>0</v>
      </c>
      <c r="AO83" s="71">
        <v>0</v>
      </c>
      <c r="AP83" s="71">
        <v>1988479156.4046423</v>
      </c>
      <c r="AQ83" s="72"/>
      <c r="AR83" s="71">
        <v>7229</v>
      </c>
      <c r="AS83" s="71">
        <v>1748</v>
      </c>
      <c r="AT83" s="71">
        <v>2</v>
      </c>
      <c r="AU83" s="71">
        <v>0</v>
      </c>
      <c r="AV83" s="71">
        <v>0</v>
      </c>
      <c r="AW83" s="71">
        <v>1</v>
      </c>
      <c r="AX83" s="71"/>
      <c r="AY83" s="72"/>
      <c r="AZ83" s="71">
        <v>30331.599999999999</v>
      </c>
      <c r="BA83" s="71">
        <v>116202.1</v>
      </c>
      <c r="BB83" s="71">
        <v>19000</v>
      </c>
      <c r="BC83" s="71">
        <v>0</v>
      </c>
      <c r="BD83" s="71">
        <v>0</v>
      </c>
      <c r="BE83" s="71">
        <v>1393</v>
      </c>
      <c r="BF83" s="71"/>
      <c r="BG83" s="72"/>
      <c r="BH83" s="71">
        <v>3.26</v>
      </c>
      <c r="BI83" s="71">
        <v>0</v>
      </c>
      <c r="BJ83" s="71">
        <v>276.65699999999998</v>
      </c>
      <c r="BK83" s="71">
        <v>0</v>
      </c>
      <c r="BL83" s="71">
        <v>75.501999999999995</v>
      </c>
      <c r="BM83" s="71">
        <v>0</v>
      </c>
      <c r="BN83" s="72"/>
      <c r="BO83" s="71">
        <v>1</v>
      </c>
      <c r="BP83" s="71">
        <v>0</v>
      </c>
      <c r="BQ83" s="71">
        <v>30</v>
      </c>
      <c r="BR83" s="71">
        <v>0</v>
      </c>
      <c r="BS83" s="71">
        <v>8</v>
      </c>
      <c r="BT83" s="71">
        <v>0</v>
      </c>
      <c r="BU83"/>
      <c r="BV83" s="70">
        <v>324.06599999999997</v>
      </c>
      <c r="BW83" s="70">
        <v>0</v>
      </c>
      <c r="BX83" s="70">
        <v>31.353000000000002</v>
      </c>
      <c r="BY83" s="70">
        <v>0</v>
      </c>
      <c r="BZ83" s="70">
        <v>0</v>
      </c>
      <c r="CA83" s="70">
        <v>0</v>
      </c>
      <c r="CB83" s="70">
        <v>0</v>
      </c>
      <c r="CC83" s="70">
        <v>0</v>
      </c>
      <c r="CD83" s="70">
        <v>0</v>
      </c>
    </row>
    <row r="84" spans="1:82">
      <c r="A84" s="70" t="s">
        <v>1711</v>
      </c>
      <c r="B84" s="70">
        <v>47</v>
      </c>
      <c r="C84" s="70">
        <v>13</v>
      </c>
      <c r="D84" s="70">
        <v>3</v>
      </c>
      <c r="E84" s="70">
        <v>2016</v>
      </c>
      <c r="F84" s="70" t="s">
        <v>155</v>
      </c>
      <c r="G84" s="1064" t="s">
        <v>1698</v>
      </c>
      <c r="H84" s="70" t="s">
        <v>1699</v>
      </c>
      <c r="I84" s="148"/>
      <c r="J84" s="71">
        <v>912.92600430535674</v>
      </c>
      <c r="K84" s="71">
        <v>18.791537067178329</v>
      </c>
      <c r="L84" s="71">
        <v>61.838863013062813</v>
      </c>
      <c r="M84" s="71">
        <v>489.7272343891587</v>
      </c>
      <c r="N84" s="71">
        <v>437.88708656689596</v>
      </c>
      <c r="O84" s="71">
        <v>311.58695568839505</v>
      </c>
      <c r="P84" s="71">
        <v>218.13717995158999</v>
      </c>
      <c r="Q84" s="71">
        <v>19.900220686966232</v>
      </c>
      <c r="R84" s="71">
        <v>5.319728152045113</v>
      </c>
      <c r="S84" s="71">
        <v>31.670398686864999</v>
      </c>
      <c r="T84" s="72"/>
      <c r="U84" s="71">
        <v>72838235</v>
      </c>
      <c r="V84" s="71">
        <v>7299</v>
      </c>
      <c r="W84" s="71">
        <v>1246</v>
      </c>
      <c r="X84" s="71">
        <v>109771</v>
      </c>
      <c r="Y84" s="71">
        <v>124065</v>
      </c>
      <c r="Z84" s="71">
        <v>183255</v>
      </c>
      <c r="AA84" s="71">
        <v>44896</v>
      </c>
      <c r="AB84" s="71">
        <v>281745</v>
      </c>
      <c r="AC84" s="71">
        <v>908557.20373138308</v>
      </c>
      <c r="AD84" s="71">
        <v>31.670398686864999</v>
      </c>
      <c r="AE84" s="72"/>
      <c r="AF84" s="71">
        <v>635275930.40042424</v>
      </c>
      <c r="AG84" s="71">
        <v>13767186.370098241</v>
      </c>
      <c r="AH84" s="71">
        <v>8025237.252814699</v>
      </c>
      <c r="AI84" s="71">
        <v>746169174.54672956</v>
      </c>
      <c r="AJ84" s="71">
        <v>646616872.48855281</v>
      </c>
      <c r="AK84" s="71">
        <v>0</v>
      </c>
      <c r="AL84" s="71">
        <v>0</v>
      </c>
      <c r="AM84" s="71">
        <v>38641968.086584367</v>
      </c>
      <c r="AN84" s="71">
        <v>0</v>
      </c>
      <c r="AO84" s="71">
        <v>0</v>
      </c>
      <c r="AP84" s="71">
        <v>2088496369.1452038</v>
      </c>
      <c r="AQ84" s="72"/>
      <c r="AR84" s="71">
        <v>7676</v>
      </c>
      <c r="AS84" s="71">
        <v>2188</v>
      </c>
      <c r="AT84" s="71">
        <v>2</v>
      </c>
      <c r="AU84" s="71">
        <v>1</v>
      </c>
      <c r="AV84" s="71">
        <v>0</v>
      </c>
      <c r="AW84" s="71">
        <v>2</v>
      </c>
      <c r="AX84" s="71"/>
      <c r="AY84" s="72"/>
      <c r="AZ84" s="71">
        <v>32518.2</v>
      </c>
      <c r="BA84" s="71">
        <v>182038.6</v>
      </c>
      <c r="BB84" s="71">
        <v>19000</v>
      </c>
      <c r="BC84" s="71">
        <v>337.8</v>
      </c>
      <c r="BD84" s="71">
        <v>0</v>
      </c>
      <c r="BE84" s="71">
        <v>21493</v>
      </c>
      <c r="BF84" s="71"/>
      <c r="BG84" s="72"/>
      <c r="BH84" s="71">
        <v>3.1379999999999999</v>
      </c>
      <c r="BI84" s="71">
        <v>0</v>
      </c>
      <c r="BJ84" s="71">
        <v>276.41300000000001</v>
      </c>
      <c r="BK84" s="71">
        <v>0</v>
      </c>
      <c r="BL84" s="71">
        <v>80.421999999999997</v>
      </c>
      <c r="BM84" s="71">
        <v>0</v>
      </c>
      <c r="BN84" s="72"/>
      <c r="BO84" s="71">
        <v>1</v>
      </c>
      <c r="BP84" s="71">
        <v>0</v>
      </c>
      <c r="BQ84" s="71">
        <v>29</v>
      </c>
      <c r="BR84" s="71">
        <v>0</v>
      </c>
      <c r="BS84" s="71">
        <v>7</v>
      </c>
      <c r="BT84" s="71">
        <v>0</v>
      </c>
      <c r="BU84"/>
      <c r="BV84" s="70">
        <v>320.452</v>
      </c>
      <c r="BW84" s="70">
        <v>0</v>
      </c>
      <c r="BX84" s="70">
        <v>39.521000000000001</v>
      </c>
      <c r="BY84" s="70">
        <v>0</v>
      </c>
      <c r="BZ84" s="70">
        <v>0</v>
      </c>
      <c r="CA84" s="70">
        <v>0</v>
      </c>
      <c r="CB84" s="70">
        <v>0</v>
      </c>
      <c r="CC84" s="70">
        <v>0</v>
      </c>
      <c r="CD84" s="70">
        <v>0</v>
      </c>
    </row>
    <row r="85" spans="1:82">
      <c r="A85" s="70" t="s">
        <v>1712</v>
      </c>
      <c r="B85" s="70">
        <v>48</v>
      </c>
      <c r="C85" s="70">
        <v>14</v>
      </c>
      <c r="D85" s="70">
        <v>3</v>
      </c>
      <c r="E85" s="70">
        <v>2017</v>
      </c>
      <c r="F85" s="70" t="s">
        <v>156</v>
      </c>
      <c r="G85" s="70" t="s">
        <v>1698</v>
      </c>
      <c r="H85" s="70" t="s">
        <v>1699</v>
      </c>
      <c r="I85" s="148"/>
      <c r="J85" s="71">
        <v>950.63746226393255</v>
      </c>
      <c r="K85" s="71">
        <v>18.971512705613687</v>
      </c>
      <c r="L85" s="71">
        <v>60.428330332901517</v>
      </c>
      <c r="M85" s="71">
        <v>462.68284371288235</v>
      </c>
      <c r="N85" s="71">
        <v>428.5628336501299</v>
      </c>
      <c r="O85" s="71">
        <v>308.68527282790387</v>
      </c>
      <c r="P85" s="71">
        <v>214.25931193545588</v>
      </c>
      <c r="Q85" s="71">
        <v>19.201745267970399</v>
      </c>
      <c r="R85" s="71">
        <v>4.7183503905122661</v>
      </c>
      <c r="S85" s="71">
        <v>34.1598972232904</v>
      </c>
      <c r="T85" s="72"/>
      <c r="U85" s="71">
        <v>81052427</v>
      </c>
      <c r="V85" s="71">
        <v>7299</v>
      </c>
      <c r="W85" s="71">
        <v>1246</v>
      </c>
      <c r="X85" s="71">
        <v>109771</v>
      </c>
      <c r="Y85" s="71">
        <v>125261</v>
      </c>
      <c r="Z85" s="71">
        <v>184560</v>
      </c>
      <c r="AA85" s="71">
        <v>44379</v>
      </c>
      <c r="AB85" s="71">
        <v>281127</v>
      </c>
      <c r="AC85" s="71">
        <v>821837.49999999977</v>
      </c>
      <c r="AD85" s="71">
        <v>34.1598972232904</v>
      </c>
      <c r="AE85" s="72"/>
      <c r="AF85" s="71">
        <v>721611587.40557241</v>
      </c>
      <c r="AG85" s="71">
        <v>14501871.85047628</v>
      </c>
      <c r="AH85" s="71">
        <v>9824123.1776708663</v>
      </c>
      <c r="AI85" s="71">
        <v>733598835.06976473</v>
      </c>
      <c r="AJ85" s="71">
        <v>615122016.45386004</v>
      </c>
      <c r="AK85" s="71">
        <v>0</v>
      </c>
      <c r="AL85" s="71">
        <v>0</v>
      </c>
      <c r="AM85" s="71">
        <v>38617539.485331848</v>
      </c>
      <c r="AN85" s="71">
        <v>0</v>
      </c>
      <c r="AO85" s="71">
        <v>0</v>
      </c>
      <c r="AP85" s="71">
        <v>2133275973.4426761</v>
      </c>
      <c r="AQ85" s="72"/>
      <c r="AR85" s="71">
        <v>8120</v>
      </c>
      <c r="AS85" s="71">
        <v>2544</v>
      </c>
      <c r="AT85" s="71">
        <v>3</v>
      </c>
      <c r="AU85" s="71">
        <v>1</v>
      </c>
      <c r="AV85" s="71">
        <v>0</v>
      </c>
      <c r="AW85" s="71">
        <v>3</v>
      </c>
      <c r="AX85" s="71"/>
      <c r="AY85" s="72"/>
      <c r="AZ85" s="71">
        <v>34712.6</v>
      </c>
      <c r="BA85" s="71">
        <v>229821.89999999991</v>
      </c>
      <c r="BB85" s="71">
        <v>19019.5</v>
      </c>
      <c r="BC85" s="71">
        <v>337.8</v>
      </c>
      <c r="BD85" s="71">
        <v>0</v>
      </c>
      <c r="BE85" s="71">
        <v>21793</v>
      </c>
      <c r="BF85" s="71"/>
      <c r="BG85" s="72"/>
      <c r="BH85" s="71">
        <v>15.621</v>
      </c>
      <c r="BI85" s="71">
        <v>0</v>
      </c>
      <c r="BJ85" s="71">
        <v>269.10899999999998</v>
      </c>
      <c r="BK85" s="71">
        <v>0</v>
      </c>
      <c r="BL85" s="71">
        <v>51.832000000000001</v>
      </c>
      <c r="BM85" s="71">
        <v>0</v>
      </c>
      <c r="BN85" s="72"/>
      <c r="BO85" s="71">
        <v>3</v>
      </c>
      <c r="BP85" s="71">
        <v>0</v>
      </c>
      <c r="BQ85" s="71">
        <v>29</v>
      </c>
      <c r="BR85" s="71">
        <v>0</v>
      </c>
      <c r="BS85" s="71">
        <v>7</v>
      </c>
      <c r="BT85" s="71">
        <v>0</v>
      </c>
      <c r="BU85"/>
      <c r="BV85" s="70">
        <v>312.32299999999998</v>
      </c>
      <c r="BW85" s="70">
        <v>0</v>
      </c>
      <c r="BX85" s="70">
        <v>11.845000000000001</v>
      </c>
      <c r="BY85" s="70">
        <v>7.1879999999999997</v>
      </c>
      <c r="BZ85" s="70">
        <v>5.2060000000000004</v>
      </c>
      <c r="CA85" s="70">
        <v>0</v>
      </c>
      <c r="CB85" s="70">
        <v>0</v>
      </c>
      <c r="CC85" s="70">
        <v>0</v>
      </c>
      <c r="CD85" s="70">
        <v>0</v>
      </c>
    </row>
    <row r="86" spans="1:82">
      <c r="A86" s="70" t="s">
        <v>1713</v>
      </c>
      <c r="B86" s="70">
        <v>49</v>
      </c>
      <c r="C86" s="70">
        <v>15</v>
      </c>
      <c r="D86" s="70">
        <v>3</v>
      </c>
      <c r="E86" s="70">
        <v>2018</v>
      </c>
      <c r="F86" s="70" t="s">
        <v>183</v>
      </c>
      <c r="G86" s="70" t="s">
        <v>1698</v>
      </c>
      <c r="H86" s="70" t="s">
        <v>1699</v>
      </c>
      <c r="I86" s="148"/>
      <c r="J86" s="71">
        <v>1001.5724398535997</v>
      </c>
      <c r="K86" s="71">
        <v>17.572218002012381</v>
      </c>
      <c r="L86" s="71">
        <v>55.567535506269593</v>
      </c>
      <c r="M86" s="71">
        <v>478.84625056478143</v>
      </c>
      <c r="N86" s="71">
        <v>388.27793545714746</v>
      </c>
      <c r="O86" s="71">
        <v>303.74241669836425</v>
      </c>
      <c r="P86" s="71">
        <v>211.0175905294555</v>
      </c>
      <c r="Q86" s="71">
        <v>17.734083941446499</v>
      </c>
      <c r="R86" s="71">
        <v>4.4112367099879384</v>
      </c>
      <c r="S86" s="71">
        <v>32.246484775139997</v>
      </c>
      <c r="T86" s="72"/>
      <c r="U86" s="71">
        <v>89014034</v>
      </c>
      <c r="V86" s="71">
        <v>7299</v>
      </c>
      <c r="W86" s="71">
        <v>1246</v>
      </c>
      <c r="X86" s="71">
        <v>109771</v>
      </c>
      <c r="Y86" s="71">
        <v>125832</v>
      </c>
      <c r="Z86" s="71">
        <v>185082</v>
      </c>
      <c r="AA86" s="71">
        <v>44147</v>
      </c>
      <c r="AB86" s="71">
        <v>279802</v>
      </c>
      <c r="AC86" s="71">
        <v>765333.5</v>
      </c>
      <c r="AD86" s="71">
        <v>32.246484775139997</v>
      </c>
      <c r="AE86" s="72"/>
      <c r="AF86" s="71">
        <v>805840875.31536043</v>
      </c>
      <c r="AG86" s="71">
        <v>13144886.933226001</v>
      </c>
      <c r="AH86" s="71">
        <v>9092225.2216339428</v>
      </c>
      <c r="AI86" s="71">
        <v>746609404.82505357</v>
      </c>
      <c r="AJ86" s="71">
        <v>575405419.42371249</v>
      </c>
      <c r="AK86" s="71">
        <v>0</v>
      </c>
      <c r="AL86" s="71">
        <v>0</v>
      </c>
      <c r="AM86" s="71">
        <v>38515056.079340771</v>
      </c>
      <c r="AN86" s="71">
        <v>0</v>
      </c>
      <c r="AO86" s="71">
        <v>0</v>
      </c>
      <c r="AP86" s="71">
        <v>2188607867.7983274</v>
      </c>
      <c r="AQ86" s="72"/>
      <c r="AR86" s="71">
        <v>8582</v>
      </c>
      <c r="AS86" s="71">
        <v>2952</v>
      </c>
      <c r="AT86" s="71">
        <v>3</v>
      </c>
      <c r="AU86" s="71">
        <v>1</v>
      </c>
      <c r="AV86" s="71">
        <v>0</v>
      </c>
      <c r="AW86" s="71">
        <v>3</v>
      </c>
      <c r="AX86" s="71"/>
      <c r="AY86" s="72"/>
      <c r="AZ86" s="71">
        <v>36970.699999999997</v>
      </c>
      <c r="BA86" s="71">
        <v>261793.1</v>
      </c>
      <c r="BB86" s="71">
        <v>19020</v>
      </c>
      <c r="BC86" s="71">
        <v>338</v>
      </c>
      <c r="BD86" s="71">
        <v>0</v>
      </c>
      <c r="BE86" s="71">
        <v>21793</v>
      </c>
      <c r="BF86" s="71"/>
      <c r="BG86" s="72"/>
      <c r="BH86" s="71">
        <v>12.506</v>
      </c>
      <c r="BI86" s="71">
        <v>0</v>
      </c>
      <c r="BJ86" s="71">
        <v>278.745</v>
      </c>
      <c r="BK86" s="71">
        <v>0</v>
      </c>
      <c r="BL86" s="71">
        <v>53.863999999999997</v>
      </c>
      <c r="BM86" s="71">
        <v>0</v>
      </c>
      <c r="BN86" s="72"/>
      <c r="BO86" s="71">
        <v>3</v>
      </c>
      <c r="BP86" s="71">
        <v>0</v>
      </c>
      <c r="BQ86" s="71">
        <v>30</v>
      </c>
      <c r="BR86" s="71">
        <v>0</v>
      </c>
      <c r="BS86" s="71">
        <v>7</v>
      </c>
      <c r="BT86" s="71">
        <v>0</v>
      </c>
      <c r="BU86"/>
      <c r="BV86" s="70">
        <v>322.24200000000002</v>
      </c>
      <c r="BW86" s="70">
        <v>0</v>
      </c>
      <c r="BX86" s="70">
        <v>13.458</v>
      </c>
      <c r="BY86" s="70">
        <v>4.5750000000000002</v>
      </c>
      <c r="BZ86" s="70">
        <v>4.84</v>
      </c>
      <c r="CA86" s="70">
        <v>0</v>
      </c>
      <c r="CB86" s="70">
        <v>0</v>
      </c>
      <c r="CC86" s="70">
        <v>0</v>
      </c>
      <c r="CD86" s="70">
        <v>0</v>
      </c>
    </row>
    <row r="87" spans="1:82">
      <c r="A87" s="70" t="s">
        <v>1714</v>
      </c>
      <c r="B87" s="70">
        <v>50</v>
      </c>
      <c r="C87" s="70">
        <v>16</v>
      </c>
      <c r="D87" s="70">
        <v>3</v>
      </c>
      <c r="E87" s="70">
        <v>2019</v>
      </c>
      <c r="F87" s="70" t="s">
        <v>158</v>
      </c>
      <c r="G87" s="70" t="s">
        <v>1698</v>
      </c>
      <c r="H87" s="70" t="s">
        <v>1699</v>
      </c>
      <c r="I87" s="148"/>
      <c r="J87" s="71">
        <v>941.65005918819111</v>
      </c>
      <c r="K87" s="71">
        <v>16.383327664662595</v>
      </c>
      <c r="L87" s="71">
        <v>55.962525341672077</v>
      </c>
      <c r="M87" s="71">
        <v>426.94722025327928</v>
      </c>
      <c r="N87" s="71">
        <v>362.83443895825604</v>
      </c>
      <c r="O87" s="71">
        <v>296.00665061523466</v>
      </c>
      <c r="P87" s="71">
        <v>208.28427605175588</v>
      </c>
      <c r="Q87" s="71">
        <v>17.161920606277</v>
      </c>
      <c r="R87" s="71">
        <v>4.3363393655138047</v>
      </c>
      <c r="S87" s="71">
        <v>37.427154332413295</v>
      </c>
      <c r="T87" s="72"/>
      <c r="U87" s="71">
        <v>82356541</v>
      </c>
      <c r="V87" s="71">
        <v>7299</v>
      </c>
      <c r="W87" s="71">
        <v>1246</v>
      </c>
      <c r="X87" s="71">
        <v>109771</v>
      </c>
      <c r="Y87" s="71">
        <v>126665</v>
      </c>
      <c r="Z87" s="71">
        <v>185320</v>
      </c>
      <c r="AA87" s="71">
        <v>43249</v>
      </c>
      <c r="AB87" s="71">
        <v>278105</v>
      </c>
      <c r="AC87" s="71">
        <v>764661.5</v>
      </c>
      <c r="AD87" s="71">
        <v>37.427154332413288</v>
      </c>
      <c r="AE87" s="72"/>
      <c r="AF87" s="71">
        <v>790667576.94506228</v>
      </c>
      <c r="AG87" s="71">
        <v>12911977.380328851</v>
      </c>
      <c r="AH87" s="71">
        <v>10000157.919498039</v>
      </c>
      <c r="AI87" s="71">
        <v>716370588.07591546</v>
      </c>
      <c r="AJ87" s="71">
        <v>565184053.61926115</v>
      </c>
      <c r="AK87" s="71">
        <v>0</v>
      </c>
      <c r="AL87" s="71">
        <v>0</v>
      </c>
      <c r="AM87" s="71">
        <v>37875807.426680893</v>
      </c>
      <c r="AN87" s="71">
        <v>0</v>
      </c>
      <c r="AO87" s="71">
        <v>0</v>
      </c>
      <c r="AP87" s="71">
        <v>2133010161.3667467</v>
      </c>
      <c r="AQ87" s="72"/>
      <c r="AR87" s="71">
        <v>9159</v>
      </c>
      <c r="AS87" s="71">
        <v>3445</v>
      </c>
      <c r="AT87" s="71">
        <v>2</v>
      </c>
      <c r="AU87" s="71">
        <v>1</v>
      </c>
      <c r="AV87" s="71">
        <v>0</v>
      </c>
      <c r="AW87" s="71">
        <v>3</v>
      </c>
      <c r="AX87" s="71"/>
      <c r="AY87" s="72"/>
      <c r="AZ87" s="71">
        <v>39694.999999999964</v>
      </c>
      <c r="BA87" s="71">
        <v>320951.19999999978</v>
      </c>
      <c r="BB87" s="71">
        <v>16019.5</v>
      </c>
      <c r="BC87" s="71">
        <v>337.8</v>
      </c>
      <c r="BD87" s="71">
        <v>0</v>
      </c>
      <c r="BE87" s="71">
        <v>21793</v>
      </c>
      <c r="BF87" s="71"/>
      <c r="BG87" s="72"/>
      <c r="BH87" s="71">
        <v>11.403</v>
      </c>
      <c r="BI87" s="71">
        <v>0</v>
      </c>
      <c r="BJ87" s="71">
        <v>252.06200000000001</v>
      </c>
      <c r="BK87" s="71">
        <v>0</v>
      </c>
      <c r="BL87" s="71">
        <v>49.830999999999996</v>
      </c>
      <c r="BM87" s="71">
        <v>0</v>
      </c>
      <c r="BN87" s="72"/>
      <c r="BO87" s="71">
        <v>3</v>
      </c>
      <c r="BP87" s="71">
        <v>0</v>
      </c>
      <c r="BQ87" s="71">
        <v>31</v>
      </c>
      <c r="BR87" s="71">
        <v>0</v>
      </c>
      <c r="BS87" s="71">
        <v>7</v>
      </c>
      <c r="BT87" s="71">
        <v>0</v>
      </c>
      <c r="BU87"/>
      <c r="BV87" s="70">
        <v>291.07799999999997</v>
      </c>
      <c r="BW87" s="70">
        <v>0</v>
      </c>
      <c r="BX87" s="70">
        <v>13.781000000000001</v>
      </c>
      <c r="BY87" s="70">
        <v>4.306</v>
      </c>
      <c r="BZ87" s="70">
        <v>4.1310000000000002</v>
      </c>
      <c r="CA87" s="70">
        <v>0</v>
      </c>
      <c r="CB87" s="70">
        <v>0</v>
      </c>
      <c r="CC87" s="70">
        <v>0</v>
      </c>
      <c r="CD87" s="70">
        <v>0</v>
      </c>
    </row>
    <row r="88" spans="1:82">
      <c r="A88" s="70" t="s">
        <v>1715</v>
      </c>
      <c r="B88" s="70">
        <v>51</v>
      </c>
      <c r="C88" s="70">
        <v>17</v>
      </c>
      <c r="D88" s="70">
        <v>3</v>
      </c>
      <c r="E88" s="70">
        <v>2020</v>
      </c>
      <c r="F88" s="70" t="s">
        <v>159</v>
      </c>
      <c r="G88" s="70" t="s">
        <v>1698</v>
      </c>
      <c r="H88" s="70" t="s">
        <v>1699</v>
      </c>
      <c r="I88" s="148"/>
      <c r="J88" s="71">
        <v>885.74001769985387</v>
      </c>
      <c r="K88" s="71">
        <v>16.786579338740335</v>
      </c>
      <c r="L88" s="71">
        <v>50.518219727645395</v>
      </c>
      <c r="M88" s="71">
        <v>390.97320933950675</v>
      </c>
      <c r="N88" s="71">
        <v>361.0345016898525</v>
      </c>
      <c r="O88" s="71">
        <v>260.36666473513941</v>
      </c>
      <c r="P88" s="71">
        <v>196.79316658828782</v>
      </c>
      <c r="Q88" s="71">
        <v>16.277404830186601</v>
      </c>
      <c r="R88" s="71">
        <v>3.6540946174606921</v>
      </c>
      <c r="S88" s="71">
        <v>31.999983016040002</v>
      </c>
      <c r="T88" s="72"/>
      <c r="U88" s="71">
        <v>78937678</v>
      </c>
      <c r="V88" s="71">
        <v>7117</v>
      </c>
      <c r="W88" s="71">
        <v>1198</v>
      </c>
      <c r="X88" s="71">
        <v>111516</v>
      </c>
      <c r="Y88" s="71">
        <v>126863</v>
      </c>
      <c r="Z88" s="71">
        <v>186051</v>
      </c>
      <c r="AA88" s="71">
        <v>43433</v>
      </c>
      <c r="AB88" s="71">
        <v>276072</v>
      </c>
      <c r="AC88" s="71">
        <v>647760.49999999988</v>
      </c>
      <c r="AD88" s="71">
        <v>31.999983016040002</v>
      </c>
      <c r="AE88" s="72"/>
      <c r="AF88" s="71">
        <v>771112570.56225252</v>
      </c>
      <c r="AG88" s="71">
        <v>12896230.145803288</v>
      </c>
      <c r="AH88" s="71">
        <v>9415004.2012559138</v>
      </c>
      <c r="AI88" s="71">
        <v>703011599.80483842</v>
      </c>
      <c r="AJ88" s="71">
        <v>646134080.85501933</v>
      </c>
      <c r="AK88" s="71"/>
      <c r="AL88" s="71"/>
      <c r="AM88" s="71">
        <v>36030463.223893225</v>
      </c>
      <c r="AN88" s="71"/>
      <c r="AO88" s="71"/>
      <c r="AP88" s="71">
        <v>2178599948.7930627</v>
      </c>
      <c r="AQ88" s="72"/>
      <c r="AR88" s="71">
        <v>9676</v>
      </c>
      <c r="AS88" s="71">
        <v>3784</v>
      </c>
      <c r="AT88" s="71">
        <v>2</v>
      </c>
      <c r="AU88" s="71">
        <v>1</v>
      </c>
      <c r="AV88" s="71">
        <v>0</v>
      </c>
      <c r="AW88" s="71">
        <v>3</v>
      </c>
      <c r="AX88" s="71"/>
      <c r="AY88" s="72"/>
      <c r="AZ88" s="71">
        <v>42612.500000000087</v>
      </c>
      <c r="BA88" s="71">
        <v>344585.00000000198</v>
      </c>
      <c r="BB88" s="71">
        <v>16019.5</v>
      </c>
      <c r="BC88" s="71">
        <v>337.8</v>
      </c>
      <c r="BD88" s="71">
        <v>0</v>
      </c>
      <c r="BE88" s="71">
        <v>21793</v>
      </c>
      <c r="BF88" s="71"/>
      <c r="BG88" s="72"/>
      <c r="BH88" s="71">
        <v>2.8690000000000002</v>
      </c>
      <c r="BI88" s="71">
        <v>0</v>
      </c>
      <c r="BJ88" s="71">
        <v>186.67</v>
      </c>
      <c r="BK88" s="71">
        <v>0</v>
      </c>
      <c r="BL88" s="71">
        <v>56.957999999999998</v>
      </c>
      <c r="BM88" s="71">
        <v>0</v>
      </c>
      <c r="BN88" s="72"/>
      <c r="BO88" s="71">
        <v>1</v>
      </c>
      <c r="BP88" s="71">
        <v>0</v>
      </c>
      <c r="BQ88" s="71">
        <v>28</v>
      </c>
      <c r="BR88" s="71">
        <v>0</v>
      </c>
      <c r="BS88" s="71">
        <v>8</v>
      </c>
      <c r="BT88" s="71">
        <v>0</v>
      </c>
      <c r="BU88"/>
      <c r="BV88" s="70">
        <v>226.923</v>
      </c>
      <c r="BW88" s="70">
        <v>0</v>
      </c>
      <c r="BX88" s="70">
        <v>19.574000000000002</v>
      </c>
      <c r="BY88" s="70">
        <v>0</v>
      </c>
      <c r="BZ88" s="70">
        <v>0</v>
      </c>
      <c r="CA88" s="70">
        <v>0</v>
      </c>
      <c r="CB88" s="70">
        <v>0</v>
      </c>
      <c r="CC88" s="70">
        <v>0</v>
      </c>
      <c r="CD88" s="70">
        <v>0</v>
      </c>
    </row>
    <row r="89" spans="1:82">
      <c r="A89" s="70" t="s">
        <v>1716</v>
      </c>
      <c r="B89" s="70">
        <v>51</v>
      </c>
      <c r="C89" s="70">
        <v>18</v>
      </c>
      <c r="D89" s="70">
        <v>3</v>
      </c>
      <c r="E89" s="70">
        <v>2021</v>
      </c>
      <c r="F89" s="70" t="s">
        <v>160</v>
      </c>
      <c r="G89" s="70" t="s">
        <v>1698</v>
      </c>
      <c r="H89" s="70" t="s">
        <v>1699</v>
      </c>
      <c r="I89" s="148"/>
      <c r="J89" s="71">
        <v>979.1374630561894</v>
      </c>
      <c r="K89" s="71">
        <v>18.398571797569844</v>
      </c>
      <c r="L89" s="71">
        <v>48.323920394054191</v>
      </c>
      <c r="M89" s="71">
        <v>448.66058831315246</v>
      </c>
      <c r="N89" s="71">
        <v>374.76082003671479</v>
      </c>
      <c r="O89" s="71">
        <v>253.09416654785528</v>
      </c>
      <c r="P89" s="71">
        <v>202.48996629314263</v>
      </c>
      <c r="Q89" s="71">
        <v>16.0018625888783</v>
      </c>
      <c r="R89" s="71">
        <v>3.1105938988941308</v>
      </c>
      <c r="S89" s="71">
        <v>30.61355733604</v>
      </c>
      <c r="T89" s="72"/>
      <c r="U89" s="71">
        <v>86095377</v>
      </c>
      <c r="V89" s="71">
        <v>7117</v>
      </c>
      <c r="W89" s="71">
        <v>1198</v>
      </c>
      <c r="X89" s="71">
        <v>111516</v>
      </c>
      <c r="Y89" s="71">
        <v>126922</v>
      </c>
      <c r="Z89" s="71">
        <v>186217</v>
      </c>
      <c r="AA89" s="71">
        <v>43578</v>
      </c>
      <c r="AB89" s="71">
        <v>274065</v>
      </c>
      <c r="AC89" s="71">
        <v>534936.5</v>
      </c>
      <c r="AD89" s="71">
        <v>30.61355733604</v>
      </c>
      <c r="AE89" s="72"/>
      <c r="AF89" s="71">
        <v>854737958.56926548</v>
      </c>
      <c r="AG89" s="71">
        <v>13666955.296625972</v>
      </c>
      <c r="AH89" s="71">
        <v>8601627.5937537923</v>
      </c>
      <c r="AI89" s="71">
        <v>752380947.43634844</v>
      </c>
      <c r="AJ89" s="71">
        <v>623467220.9989239</v>
      </c>
      <c r="AK89" s="71">
        <v>0</v>
      </c>
      <c r="AL89" s="71">
        <v>0</v>
      </c>
      <c r="AM89" s="71">
        <v>35974837.412045509</v>
      </c>
      <c r="AN89" s="71">
        <v>0</v>
      </c>
      <c r="AO89" s="71">
        <v>0</v>
      </c>
      <c r="AP89" s="71">
        <v>2288829547.306963</v>
      </c>
      <c r="AQ89" s="72"/>
      <c r="AR89" s="71">
        <v>10322</v>
      </c>
      <c r="AS89" s="71">
        <v>4117</v>
      </c>
      <c r="AT89" s="71">
        <v>3</v>
      </c>
      <c r="AU89" s="71">
        <v>1</v>
      </c>
      <c r="AV89" s="71">
        <v>0</v>
      </c>
      <c r="AW89" s="71">
        <v>3</v>
      </c>
      <c r="AX89" s="71"/>
      <c r="AY89" s="72"/>
      <c r="AZ89" s="71">
        <v>46914.500000000393</v>
      </c>
      <c r="BA89" s="71">
        <v>383925.40000000218</v>
      </c>
      <c r="BB89" s="71">
        <v>19019.5</v>
      </c>
      <c r="BC89" s="71">
        <v>337.8</v>
      </c>
      <c r="BD89" s="71">
        <v>0</v>
      </c>
      <c r="BE89" s="71">
        <v>21793</v>
      </c>
      <c r="BF89" s="71"/>
      <c r="BG89" s="72"/>
      <c r="BH89" s="71">
        <v>8.91</v>
      </c>
      <c r="BI89" s="71">
        <v>0</v>
      </c>
      <c r="BJ89" s="71">
        <v>222.79599999999999</v>
      </c>
      <c r="BK89" s="71">
        <v>0</v>
      </c>
      <c r="BL89" s="71">
        <v>49.182000000000002</v>
      </c>
      <c r="BM89" s="71">
        <v>0</v>
      </c>
      <c r="BN89" s="72"/>
      <c r="BO89" s="71">
        <v>2</v>
      </c>
      <c r="BP89" s="71">
        <v>0</v>
      </c>
      <c r="BQ89" s="71">
        <v>31</v>
      </c>
      <c r="BR89" s="71">
        <v>0</v>
      </c>
      <c r="BS89" s="71">
        <v>7</v>
      </c>
      <c r="BT89" s="71">
        <v>0</v>
      </c>
      <c r="BU89"/>
      <c r="BV89" s="70">
        <v>257.58800000000002</v>
      </c>
      <c r="BW89" s="70">
        <v>0</v>
      </c>
      <c r="BX89" s="70">
        <v>14.39</v>
      </c>
      <c r="BY89" s="70">
        <v>4.6239999999999997</v>
      </c>
      <c r="BZ89" s="70">
        <v>4.2859999999999996</v>
      </c>
      <c r="CA89" s="70">
        <v>0</v>
      </c>
      <c r="CB89" s="70">
        <v>0</v>
      </c>
      <c r="CC89" s="70">
        <v>0</v>
      </c>
      <c r="CD89" s="70">
        <v>0</v>
      </c>
    </row>
    <row r="90" spans="1:82">
      <c r="A90" s="70" t="s">
        <v>1717</v>
      </c>
      <c r="B90" s="70">
        <v>51</v>
      </c>
      <c r="C90" s="70">
        <v>19</v>
      </c>
      <c r="D90" s="70">
        <v>3</v>
      </c>
      <c r="E90" s="70">
        <v>2022</v>
      </c>
      <c r="F90" s="70" t="s">
        <v>161</v>
      </c>
      <c r="G90" s="70" t="s">
        <v>1698</v>
      </c>
      <c r="H90" s="70" t="s">
        <v>1699</v>
      </c>
      <c r="I90" s="148"/>
      <c r="J90" s="71">
        <v>964.1273212052771</v>
      </c>
      <c r="K90" s="71">
        <v>17.241618060952582</v>
      </c>
      <c r="L90" s="71">
        <v>43.791566353935501</v>
      </c>
      <c r="M90" s="71">
        <v>413.70155345438985</v>
      </c>
      <c r="N90" s="71">
        <v>350.04503634276097</v>
      </c>
      <c r="O90" s="71">
        <v>267.24011023168043</v>
      </c>
      <c r="P90" s="71">
        <v>200.30534331536037</v>
      </c>
      <c r="Q90" s="71">
        <v>16.05056821034399</v>
      </c>
      <c r="R90" s="71">
        <v>3.261065626623286</v>
      </c>
      <c r="S90" s="71">
        <v>42.572135023025403</v>
      </c>
      <c r="T90" s="72"/>
      <c r="U90" s="71">
        <v>95866141</v>
      </c>
      <c r="V90" s="71">
        <v>7117</v>
      </c>
      <c r="W90" s="71">
        <v>1198</v>
      </c>
      <c r="X90" s="71">
        <v>111516</v>
      </c>
      <c r="Y90" s="71">
        <v>127902</v>
      </c>
      <c r="Z90" s="71">
        <v>186815</v>
      </c>
      <c r="AA90" s="71">
        <v>43765</v>
      </c>
      <c r="AB90" s="71">
        <v>272645</v>
      </c>
      <c r="AC90" s="71">
        <v>567856.99999999988</v>
      </c>
      <c r="AD90" s="71">
        <v>42.572135023025403</v>
      </c>
      <c r="AE90" s="72"/>
      <c r="AF90" s="71">
        <v>857820908.96098709</v>
      </c>
      <c r="AG90" s="71">
        <v>13778751.650216714</v>
      </c>
      <c r="AH90" s="71">
        <v>9548473.773356501</v>
      </c>
      <c r="AI90" s="71">
        <v>686648633.41408706</v>
      </c>
      <c r="AJ90" s="71">
        <v>574329521.21213174</v>
      </c>
      <c r="AK90" s="71">
        <v>0</v>
      </c>
      <c r="AL90" s="71">
        <v>0</v>
      </c>
      <c r="AM90" s="71">
        <v>35205911.183628023</v>
      </c>
      <c r="AN90" s="71">
        <v>0</v>
      </c>
      <c r="AO90" s="71">
        <v>0</v>
      </c>
      <c r="AP90" s="71">
        <v>2177332200.194407</v>
      </c>
      <c r="AQ90" s="72"/>
      <c r="AR90" s="71">
        <v>10907</v>
      </c>
      <c r="AS90" s="71">
        <v>4238</v>
      </c>
      <c r="AT90" s="71">
        <v>3</v>
      </c>
      <c r="AU90" s="71">
        <v>1</v>
      </c>
      <c r="AV90" s="71">
        <v>0</v>
      </c>
      <c r="AW90" s="71">
        <v>3</v>
      </c>
      <c r="AX90" s="71"/>
      <c r="AY90" s="72"/>
      <c r="AZ90" s="71">
        <v>50383.400000000649</v>
      </c>
      <c r="BA90" s="71">
        <v>430917.70000000222</v>
      </c>
      <c r="BB90" s="71">
        <v>19019.5</v>
      </c>
      <c r="BC90" s="71">
        <v>337.8</v>
      </c>
      <c r="BD90" s="71">
        <v>0</v>
      </c>
      <c r="BE90" s="71">
        <v>21793</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1718</v>
      </c>
      <c r="B91" s="70">
        <v>51</v>
      </c>
      <c r="C91" s="70">
        <v>20</v>
      </c>
      <c r="D91" s="70">
        <v>3</v>
      </c>
      <c r="E91" s="70">
        <v>2023</v>
      </c>
      <c r="F91" s="70" t="s">
        <v>1539</v>
      </c>
      <c r="G91" s="70" t="s">
        <v>1698</v>
      </c>
      <c r="H91" s="70" t="s">
        <v>1699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11522</v>
      </c>
      <c r="AS91" s="71">
        <v>4326</v>
      </c>
      <c r="AT91" s="71">
        <v>3</v>
      </c>
      <c r="AU91" s="71">
        <v>1</v>
      </c>
      <c r="AV91" s="71">
        <v>0</v>
      </c>
      <c r="AW91" s="71">
        <v>4</v>
      </c>
      <c r="AX91" s="71"/>
      <c r="AY91" s="72"/>
      <c r="AZ91" s="71">
        <v>53893.100000000937</v>
      </c>
      <c r="BA91" s="71">
        <v>438406.10000000254</v>
      </c>
      <c r="BB91" s="71">
        <v>19019.5</v>
      </c>
      <c r="BC91" s="71">
        <v>337.8</v>
      </c>
      <c r="BD91" s="71">
        <v>0</v>
      </c>
      <c r="BE91" s="71">
        <v>23713</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1719</v>
      </c>
      <c r="B92" s="70">
        <v>51</v>
      </c>
      <c r="C92" s="70">
        <v>21</v>
      </c>
      <c r="D92" s="70">
        <v>3</v>
      </c>
      <c r="E92" s="70">
        <v>2024</v>
      </c>
      <c r="F92" s="70" t="s">
        <v>1554</v>
      </c>
      <c r="G92" s="70" t="s">
        <v>1698</v>
      </c>
      <c r="H92" s="70" t="s">
        <v>1699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1720</v>
      </c>
      <c r="B93" s="70">
        <v>103</v>
      </c>
      <c r="C93" s="70">
        <v>1</v>
      </c>
      <c r="D93" s="70">
        <v>7</v>
      </c>
      <c r="E93" s="70">
        <v>1990</v>
      </c>
      <c r="F93" s="70" t="s">
        <v>787</v>
      </c>
      <c r="G93" s="70" t="s">
        <v>1721</v>
      </c>
      <c r="H93" s="70" t="s">
        <v>1722</v>
      </c>
      <c r="I93" s="148"/>
      <c r="J93" s="71">
        <v>547.50663004174498</v>
      </c>
      <c r="K93" s="71">
        <v>42.441534997544608</v>
      </c>
      <c r="L93" s="71">
        <v>16.954519788068119</v>
      </c>
      <c r="M93" s="71">
        <v>352.06581732605082</v>
      </c>
      <c r="N93" s="71">
        <v>271.72794696166687</v>
      </c>
      <c r="O93" s="71">
        <v>258.26156079737041</v>
      </c>
      <c r="P93" s="71">
        <v>242.41890752143959</v>
      </c>
      <c r="Q93" s="71">
        <v>16.041281509626</v>
      </c>
      <c r="R93" s="71">
        <v>0</v>
      </c>
      <c r="S93" s="71">
        <v>15.63659602187685</v>
      </c>
      <c r="T93" s="72"/>
      <c r="U93" s="71">
        <v>23101056</v>
      </c>
      <c r="V93" s="71">
        <v>15013</v>
      </c>
      <c r="W93" s="71">
        <v>180</v>
      </c>
      <c r="X93" s="71">
        <v>125894</v>
      </c>
      <c r="Y93" s="71">
        <v>89617</v>
      </c>
      <c r="Z93" s="71">
        <v>106226</v>
      </c>
      <c r="AA93" s="71">
        <v>58862</v>
      </c>
      <c r="AB93" s="71">
        <v>260456</v>
      </c>
      <c r="AC93" s="71">
        <v>0</v>
      </c>
      <c r="AD93" s="71">
        <v>15.63659602187685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1723</v>
      </c>
      <c r="B94" s="70">
        <v>104</v>
      </c>
      <c r="C94" s="70">
        <v>2</v>
      </c>
      <c r="D94" s="70">
        <v>7</v>
      </c>
      <c r="E94" s="70">
        <v>2005</v>
      </c>
      <c r="F94" s="70" t="s">
        <v>789</v>
      </c>
      <c r="G94" s="70" t="s">
        <v>1721</v>
      </c>
      <c r="H94" s="70" t="s">
        <v>1722</v>
      </c>
      <c r="I94" s="148"/>
      <c r="J94" s="71">
        <v>323.14057800560983</v>
      </c>
      <c r="K94" s="71">
        <v>27.763017031404349</v>
      </c>
      <c r="L94" s="71">
        <v>14.26940906567205</v>
      </c>
      <c r="M94" s="71">
        <v>682.15177173752636</v>
      </c>
      <c r="N94" s="71">
        <v>396.70056935000241</v>
      </c>
      <c r="O94" s="71">
        <v>344.12117930796802</v>
      </c>
      <c r="P94" s="71">
        <v>240.0080519114573</v>
      </c>
      <c r="Q94" s="71">
        <v>15.543953381575401</v>
      </c>
      <c r="R94" s="71">
        <v>0</v>
      </c>
      <c r="S94" s="71">
        <v>27.685717345365639</v>
      </c>
      <c r="T94" s="72"/>
      <c r="U94" s="71">
        <v>14264749</v>
      </c>
      <c r="V94" s="71">
        <v>12598</v>
      </c>
      <c r="W94" s="71">
        <v>171</v>
      </c>
      <c r="X94" s="71">
        <v>114732</v>
      </c>
      <c r="Y94" s="71">
        <v>107121</v>
      </c>
      <c r="Z94" s="71">
        <v>163790</v>
      </c>
      <c r="AA94" s="71">
        <v>47728</v>
      </c>
      <c r="AB94" s="71">
        <v>263840</v>
      </c>
      <c r="AC94" s="71">
        <v>0</v>
      </c>
      <c r="AD94" s="71">
        <v>27.685717345365639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1724</v>
      </c>
      <c r="B95" s="70">
        <v>105</v>
      </c>
      <c r="C95" s="70">
        <v>3</v>
      </c>
      <c r="D95" s="70">
        <v>7</v>
      </c>
      <c r="E95" s="70">
        <v>2006</v>
      </c>
      <c r="F95" s="70" t="s">
        <v>790</v>
      </c>
      <c r="G95" s="70" t="s">
        <v>1721</v>
      </c>
      <c r="H95" s="70" t="s">
        <v>1722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1725</v>
      </c>
      <c r="B96" s="70">
        <v>106</v>
      </c>
      <c r="C96" s="70">
        <v>4</v>
      </c>
      <c r="D96" s="70">
        <v>7</v>
      </c>
      <c r="E96" s="70">
        <v>2007</v>
      </c>
      <c r="F96" s="70" t="s">
        <v>791</v>
      </c>
      <c r="G96" s="70" t="s">
        <v>1721</v>
      </c>
      <c r="H96" s="70" t="s">
        <v>1722</v>
      </c>
      <c r="I96" s="148"/>
      <c r="J96" s="71">
        <v>322.20972024965158</v>
      </c>
      <c r="K96" s="71">
        <v>26.778950260774391</v>
      </c>
      <c r="L96" s="71">
        <v>18.674998898427869</v>
      </c>
      <c r="M96" s="71">
        <v>662.19316299401453</v>
      </c>
      <c r="N96" s="71">
        <v>414.24802616639391</v>
      </c>
      <c r="O96" s="71">
        <v>334.81592485901251</v>
      </c>
      <c r="P96" s="71">
        <v>238.00381773535389</v>
      </c>
      <c r="Q96" s="71">
        <v>16.4858269024596</v>
      </c>
      <c r="R96" s="71">
        <v>0</v>
      </c>
      <c r="S96" s="71">
        <v>24.42563446276483</v>
      </c>
      <c r="T96" s="72"/>
      <c r="U96" s="71">
        <v>15817096</v>
      </c>
      <c r="V96" s="71">
        <v>11311</v>
      </c>
      <c r="W96" s="71">
        <v>219</v>
      </c>
      <c r="X96" s="71">
        <v>134611</v>
      </c>
      <c r="Y96" s="71">
        <v>109901</v>
      </c>
      <c r="Z96" s="71">
        <v>165664</v>
      </c>
      <c r="AA96" s="71">
        <v>46608</v>
      </c>
      <c r="AB96" s="71">
        <v>265030</v>
      </c>
      <c r="AC96" s="71">
        <v>0</v>
      </c>
      <c r="AD96" s="71">
        <v>24.42563446276483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1726</v>
      </c>
      <c r="B97" s="70">
        <v>107</v>
      </c>
      <c r="C97" s="70">
        <v>5</v>
      </c>
      <c r="D97" s="70">
        <v>7</v>
      </c>
      <c r="E97" s="70">
        <v>2008</v>
      </c>
      <c r="F97" s="70" t="s">
        <v>792</v>
      </c>
      <c r="G97" s="70" t="s">
        <v>1721</v>
      </c>
      <c r="H97" s="70" t="s">
        <v>1722</v>
      </c>
      <c r="I97" s="148"/>
      <c r="J97" s="71">
        <v>272.23943780835242</v>
      </c>
      <c r="K97" s="71">
        <v>20.096170044966989</v>
      </c>
      <c r="L97" s="71">
        <v>16.690143137724831</v>
      </c>
      <c r="M97" s="71">
        <v>682.86990189144467</v>
      </c>
      <c r="N97" s="71">
        <v>408.14105054213587</v>
      </c>
      <c r="O97" s="71">
        <v>326.81347369382689</v>
      </c>
      <c r="P97" s="71">
        <v>233.26948058385821</v>
      </c>
      <c r="Q97" s="71">
        <v>16.257489742976599</v>
      </c>
      <c r="R97" s="71">
        <v>0</v>
      </c>
      <c r="S97" s="71">
        <v>29.609874376355979</v>
      </c>
      <c r="T97" s="72"/>
      <c r="U97" s="71">
        <v>14009064</v>
      </c>
      <c r="V97" s="71">
        <v>11311</v>
      </c>
      <c r="W97" s="71">
        <v>219</v>
      </c>
      <c r="X97" s="71">
        <v>134611</v>
      </c>
      <c r="Y97" s="71">
        <v>111334</v>
      </c>
      <c r="Z97" s="71">
        <v>167380</v>
      </c>
      <c r="AA97" s="71">
        <v>45733</v>
      </c>
      <c r="AB97" s="71">
        <v>265658</v>
      </c>
      <c r="AC97" s="71">
        <v>0</v>
      </c>
      <c r="AD97" s="71">
        <v>29.609874376355979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1727</v>
      </c>
      <c r="B98" s="70">
        <v>108</v>
      </c>
      <c r="C98" s="70">
        <v>6</v>
      </c>
      <c r="D98" s="70">
        <v>7</v>
      </c>
      <c r="E98" s="70">
        <v>2009</v>
      </c>
      <c r="F98" s="70" t="s">
        <v>176</v>
      </c>
      <c r="G98" s="70" t="s">
        <v>1721</v>
      </c>
      <c r="H98" s="70" t="s">
        <v>1722</v>
      </c>
      <c r="I98" s="148"/>
      <c r="J98" s="71">
        <v>279.24087637155719</v>
      </c>
      <c r="K98" s="71">
        <v>18.64389286620678</v>
      </c>
      <c r="L98" s="71">
        <v>18.71529303604343</v>
      </c>
      <c r="M98" s="71">
        <v>679.36013706362087</v>
      </c>
      <c r="N98" s="71">
        <v>357.27181027598431</v>
      </c>
      <c r="O98" s="71">
        <v>334.8146833961157</v>
      </c>
      <c r="P98" s="71">
        <v>221.53852375004001</v>
      </c>
      <c r="Q98" s="71">
        <v>15.548663339362299</v>
      </c>
      <c r="R98" s="71">
        <v>0</v>
      </c>
      <c r="S98" s="71">
        <v>30.849456791650951</v>
      </c>
      <c r="T98" s="72"/>
      <c r="U98" s="71">
        <v>12539916</v>
      </c>
      <c r="V98" s="71">
        <v>11548</v>
      </c>
      <c r="W98" s="71">
        <v>382</v>
      </c>
      <c r="X98" s="71">
        <v>145066</v>
      </c>
      <c r="Y98" s="71">
        <v>112911</v>
      </c>
      <c r="Z98" s="71">
        <v>169257</v>
      </c>
      <c r="AA98" s="71">
        <v>44589</v>
      </c>
      <c r="AB98" s="71">
        <v>266713</v>
      </c>
      <c r="AC98" s="71">
        <v>0</v>
      </c>
      <c r="AD98" s="71">
        <v>30.849456791650951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23.82</v>
      </c>
      <c r="BK98" s="71">
        <v>0</v>
      </c>
      <c r="BL98" s="71">
        <v>50.509999999999991</v>
      </c>
      <c r="BM98" s="71">
        <v>0</v>
      </c>
      <c r="BN98" s="72"/>
      <c r="BO98" s="71">
        <v>0</v>
      </c>
      <c r="BP98" s="71">
        <v>0</v>
      </c>
      <c r="BQ98" s="71">
        <v>4</v>
      </c>
      <c r="BR98" s="71">
        <v>0</v>
      </c>
      <c r="BS98" s="71">
        <v>12</v>
      </c>
      <c r="BT98" s="71">
        <v>0</v>
      </c>
      <c r="BU98"/>
      <c r="BV98" s="70">
        <v>74.33</v>
      </c>
      <c r="BW98" s="70">
        <v>0</v>
      </c>
      <c r="BX98" s="70">
        <v>0</v>
      </c>
      <c r="BY98" s="70">
        <v>0</v>
      </c>
      <c r="BZ98" s="70">
        <v>0</v>
      </c>
      <c r="CA98" s="70">
        <v>0</v>
      </c>
      <c r="CB98" s="70">
        <v>0</v>
      </c>
      <c r="CC98" s="70">
        <v>0</v>
      </c>
      <c r="CD98" s="70">
        <v>0</v>
      </c>
    </row>
    <row r="99" spans="1:82">
      <c r="A99" s="70" t="s">
        <v>1728</v>
      </c>
      <c r="B99" s="70">
        <v>109</v>
      </c>
      <c r="C99" s="70">
        <v>7</v>
      </c>
      <c r="D99" s="70">
        <v>7</v>
      </c>
      <c r="E99" s="70">
        <v>2010</v>
      </c>
      <c r="F99" s="70" t="s">
        <v>177</v>
      </c>
      <c r="G99" s="70" t="s">
        <v>1721</v>
      </c>
      <c r="H99" s="70" t="s">
        <v>1722</v>
      </c>
      <c r="I99" s="148"/>
      <c r="J99" s="71">
        <v>253.40872388935909</v>
      </c>
      <c r="K99" s="71">
        <v>19.96411266123464</v>
      </c>
      <c r="L99" s="71">
        <v>17.974178999603161</v>
      </c>
      <c r="M99" s="71">
        <v>649.94124090423054</v>
      </c>
      <c r="N99" s="71">
        <v>402.60326509586412</v>
      </c>
      <c r="O99" s="71">
        <v>336.01674780342739</v>
      </c>
      <c r="P99" s="71">
        <v>222.91717901581609</v>
      </c>
      <c r="Q99" s="71">
        <v>16.275031848439902</v>
      </c>
      <c r="R99" s="71">
        <v>0</v>
      </c>
      <c r="S99" s="71">
        <v>31.453856848937001</v>
      </c>
      <c r="T99" s="72"/>
      <c r="U99" s="71">
        <v>12429683</v>
      </c>
      <c r="V99" s="71">
        <v>11548</v>
      </c>
      <c r="W99" s="71">
        <v>382</v>
      </c>
      <c r="X99" s="71">
        <v>145066</v>
      </c>
      <c r="Y99" s="71">
        <v>114363</v>
      </c>
      <c r="Z99" s="71">
        <v>170654</v>
      </c>
      <c r="AA99" s="71">
        <v>43746</v>
      </c>
      <c r="AB99" s="71">
        <v>267510</v>
      </c>
      <c r="AC99" s="71">
        <v>0</v>
      </c>
      <c r="AD99" s="71">
        <v>31.453856848937001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29.504000000000001</v>
      </c>
      <c r="BK99" s="71">
        <v>0</v>
      </c>
      <c r="BL99" s="71">
        <v>53.286000000000001</v>
      </c>
      <c r="BM99" s="71">
        <v>0</v>
      </c>
      <c r="BN99" s="72"/>
      <c r="BO99" s="71">
        <v>0</v>
      </c>
      <c r="BP99" s="71">
        <v>0</v>
      </c>
      <c r="BQ99" s="71">
        <v>5</v>
      </c>
      <c r="BR99" s="71">
        <v>0</v>
      </c>
      <c r="BS99" s="71">
        <v>14</v>
      </c>
      <c r="BT99" s="71">
        <v>0</v>
      </c>
      <c r="BU99"/>
      <c r="BV99" s="70">
        <v>82.79</v>
      </c>
      <c r="BW99" s="70">
        <v>0</v>
      </c>
      <c r="BX99" s="70">
        <v>0</v>
      </c>
      <c r="BY99" s="70">
        <v>0</v>
      </c>
      <c r="BZ99" s="70">
        <v>0</v>
      </c>
      <c r="CA99" s="70">
        <v>0</v>
      </c>
      <c r="CB99" s="70">
        <v>0</v>
      </c>
      <c r="CC99" s="70">
        <v>0</v>
      </c>
      <c r="CD99" s="70">
        <v>0</v>
      </c>
    </row>
    <row r="100" spans="1:82">
      <c r="A100" s="70" t="s">
        <v>1729</v>
      </c>
      <c r="B100" s="70">
        <v>110</v>
      </c>
      <c r="C100" s="70">
        <v>8</v>
      </c>
      <c r="D100" s="70">
        <v>7</v>
      </c>
      <c r="E100" s="70">
        <v>2011</v>
      </c>
      <c r="F100" s="70" t="s">
        <v>178</v>
      </c>
      <c r="G100" s="70" t="s">
        <v>1721</v>
      </c>
      <c r="H100" s="70" t="s">
        <v>1722</v>
      </c>
      <c r="I100" s="148"/>
      <c r="J100" s="71">
        <v>247.01438618664039</v>
      </c>
      <c r="K100" s="71">
        <v>28.669110515009439</v>
      </c>
      <c r="L100" s="71">
        <v>19.15109613543645</v>
      </c>
      <c r="M100" s="71">
        <v>791.26696017135032</v>
      </c>
      <c r="N100" s="71">
        <v>434.34252756410859</v>
      </c>
      <c r="O100" s="71">
        <v>336.60556638841757</v>
      </c>
      <c r="P100" s="71">
        <v>216.45543838404646</v>
      </c>
      <c r="Q100" s="71">
        <v>18.789973119967801</v>
      </c>
      <c r="R100" s="71">
        <v>0</v>
      </c>
      <c r="S100" s="71">
        <v>43.14658197846564</v>
      </c>
      <c r="T100" s="72"/>
      <c r="U100" s="71">
        <v>11238145</v>
      </c>
      <c r="V100" s="71">
        <v>11548</v>
      </c>
      <c r="W100" s="71">
        <v>382</v>
      </c>
      <c r="X100" s="71">
        <v>145066</v>
      </c>
      <c r="Y100" s="71">
        <v>115413</v>
      </c>
      <c r="Z100" s="71">
        <v>174667</v>
      </c>
      <c r="AA100" s="71">
        <v>43742</v>
      </c>
      <c r="AB100" s="71">
        <v>267751</v>
      </c>
      <c r="AC100" s="71">
        <v>0</v>
      </c>
      <c r="AD100" s="71">
        <v>43.14658197846564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24.498000000000001</v>
      </c>
      <c r="BK100" s="71">
        <v>0</v>
      </c>
      <c r="BL100" s="71">
        <v>42.626000000000005</v>
      </c>
      <c r="BM100" s="71">
        <v>0</v>
      </c>
      <c r="BN100" s="72"/>
      <c r="BO100" s="71">
        <v>0</v>
      </c>
      <c r="BP100" s="71">
        <v>0</v>
      </c>
      <c r="BQ100" s="71">
        <v>6</v>
      </c>
      <c r="BR100" s="71">
        <v>0</v>
      </c>
      <c r="BS100" s="71">
        <v>13</v>
      </c>
      <c r="BT100" s="71">
        <v>0</v>
      </c>
      <c r="BU100"/>
      <c r="BV100" s="70">
        <v>67.123999999999995</v>
      </c>
      <c r="BW100" s="70">
        <v>0</v>
      </c>
      <c r="BX100" s="70">
        <v>0</v>
      </c>
      <c r="BY100" s="70">
        <v>0</v>
      </c>
      <c r="BZ100" s="70">
        <v>0</v>
      </c>
      <c r="CA100" s="70">
        <v>0</v>
      </c>
      <c r="CB100" s="70">
        <v>0</v>
      </c>
      <c r="CC100" s="70">
        <v>0</v>
      </c>
      <c r="CD100" s="70">
        <v>0</v>
      </c>
    </row>
    <row r="101" spans="1:82">
      <c r="A101" s="70" t="s">
        <v>1730</v>
      </c>
      <c r="B101" s="70">
        <v>111</v>
      </c>
      <c r="C101" s="70">
        <v>9</v>
      </c>
      <c r="D101" s="70">
        <v>7</v>
      </c>
      <c r="E101" s="70">
        <v>2012</v>
      </c>
      <c r="F101" s="70" t="s">
        <v>179</v>
      </c>
      <c r="G101" s="70" t="s">
        <v>1721</v>
      </c>
      <c r="H101" s="70" t="s">
        <v>1722</v>
      </c>
      <c r="I101" s="148"/>
      <c r="J101" s="71">
        <v>318.86801719204442</v>
      </c>
      <c r="K101" s="71">
        <v>27.16557951902416</v>
      </c>
      <c r="L101" s="71">
        <v>19.18941991356099</v>
      </c>
      <c r="M101" s="71">
        <v>865.02672800772905</v>
      </c>
      <c r="N101" s="71">
        <v>485.81129004110028</v>
      </c>
      <c r="O101" s="71">
        <v>340.71364133101901</v>
      </c>
      <c r="P101" s="71">
        <v>216.20393215133032</v>
      </c>
      <c r="Q101" s="71">
        <v>20.7093127585796</v>
      </c>
      <c r="R101" s="71">
        <v>0</v>
      </c>
      <c r="S101" s="71">
        <v>38.435986862407901</v>
      </c>
      <c r="T101" s="72"/>
      <c r="U101" s="71">
        <v>14230496</v>
      </c>
      <c r="V101" s="71">
        <v>11548</v>
      </c>
      <c r="W101" s="71">
        <v>382</v>
      </c>
      <c r="X101" s="71">
        <v>145066</v>
      </c>
      <c r="Y101" s="71">
        <v>118212</v>
      </c>
      <c r="Z101" s="71">
        <v>178201</v>
      </c>
      <c r="AA101" s="71">
        <v>43444</v>
      </c>
      <c r="AB101" s="71">
        <v>271612</v>
      </c>
      <c r="AC101" s="71">
        <v>0</v>
      </c>
      <c r="AD101" s="71">
        <v>38.435986862407901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40.125</v>
      </c>
      <c r="BK101" s="71">
        <v>0</v>
      </c>
      <c r="BL101" s="71">
        <v>49.521000000000001</v>
      </c>
      <c r="BM101" s="71">
        <v>0</v>
      </c>
      <c r="BN101" s="72"/>
      <c r="BO101" s="71">
        <v>0</v>
      </c>
      <c r="BP101" s="71">
        <v>0</v>
      </c>
      <c r="BQ101" s="71">
        <v>7</v>
      </c>
      <c r="BR101" s="71">
        <v>0</v>
      </c>
      <c r="BS101" s="71">
        <v>13</v>
      </c>
      <c r="BT101" s="71">
        <v>0</v>
      </c>
      <c r="BU101"/>
      <c r="BV101" s="70">
        <v>89.646000000000001</v>
      </c>
      <c r="BW101" s="70">
        <v>0</v>
      </c>
      <c r="BX101" s="70">
        <v>0</v>
      </c>
      <c r="BY101" s="70">
        <v>0</v>
      </c>
      <c r="BZ101" s="70">
        <v>0</v>
      </c>
      <c r="CA101" s="70">
        <v>0</v>
      </c>
      <c r="CB101" s="70">
        <v>0</v>
      </c>
      <c r="CC101" s="70">
        <v>0</v>
      </c>
      <c r="CD101" s="70">
        <v>0</v>
      </c>
    </row>
    <row r="102" spans="1:82">
      <c r="A102" s="70" t="s">
        <v>1731</v>
      </c>
      <c r="B102" s="70">
        <v>112</v>
      </c>
      <c r="C102" s="70">
        <v>10</v>
      </c>
      <c r="D102" s="70">
        <v>7</v>
      </c>
      <c r="E102" s="70">
        <v>2013</v>
      </c>
      <c r="F102" s="70" t="s">
        <v>180</v>
      </c>
      <c r="G102" s="1064" t="s">
        <v>1721</v>
      </c>
      <c r="H102" s="70" t="s">
        <v>1722</v>
      </c>
      <c r="I102" s="148"/>
      <c r="J102" s="71">
        <v>297.05025016836032</v>
      </c>
      <c r="K102" s="71">
        <v>24.220691310912041</v>
      </c>
      <c r="L102" s="71">
        <v>18.413286006911509</v>
      </c>
      <c r="M102" s="71">
        <v>844.2639668100212</v>
      </c>
      <c r="N102" s="71">
        <v>485.72743451867387</v>
      </c>
      <c r="O102" s="71">
        <v>332.21517790239437</v>
      </c>
      <c r="P102" s="71">
        <v>214.7307134602768</v>
      </c>
      <c r="Q102" s="71">
        <v>21.121985816225699</v>
      </c>
      <c r="R102" s="71">
        <v>0</v>
      </c>
      <c r="S102" s="71">
        <v>24.882751167294529</v>
      </c>
      <c r="T102" s="72"/>
      <c r="U102" s="71">
        <v>12422515</v>
      </c>
      <c r="V102" s="71">
        <v>11548</v>
      </c>
      <c r="W102" s="71">
        <v>382</v>
      </c>
      <c r="X102" s="71">
        <v>145066</v>
      </c>
      <c r="Y102" s="71">
        <v>119580</v>
      </c>
      <c r="Z102" s="71">
        <v>181514</v>
      </c>
      <c r="AA102" s="71">
        <v>42986</v>
      </c>
      <c r="AB102" s="71">
        <v>273053</v>
      </c>
      <c r="AC102" s="71">
        <v>0</v>
      </c>
      <c r="AD102" s="71">
        <v>24.882751167294529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43.619</v>
      </c>
      <c r="BK102" s="71">
        <v>0</v>
      </c>
      <c r="BL102" s="71">
        <v>55.691999999999993</v>
      </c>
      <c r="BM102" s="71">
        <v>0</v>
      </c>
      <c r="BN102" s="72"/>
      <c r="BO102" s="71">
        <v>0</v>
      </c>
      <c r="BP102" s="71">
        <v>0</v>
      </c>
      <c r="BQ102" s="71">
        <v>7</v>
      </c>
      <c r="BR102" s="71">
        <v>0</v>
      </c>
      <c r="BS102" s="71">
        <v>13</v>
      </c>
      <c r="BT102" s="71">
        <v>0</v>
      </c>
      <c r="BU102"/>
      <c r="BV102" s="70">
        <v>99.311000000000007</v>
      </c>
      <c r="BW102" s="70">
        <v>0</v>
      </c>
      <c r="BX102" s="70">
        <v>0</v>
      </c>
      <c r="BY102" s="70">
        <v>0</v>
      </c>
      <c r="BZ102" s="70">
        <v>0</v>
      </c>
      <c r="CA102" s="70">
        <v>0</v>
      </c>
      <c r="CB102" s="70">
        <v>0</v>
      </c>
      <c r="CC102" s="70">
        <v>0</v>
      </c>
      <c r="CD102" s="70">
        <v>0</v>
      </c>
    </row>
    <row r="103" spans="1:82">
      <c r="A103" s="70" t="s">
        <v>1732</v>
      </c>
      <c r="B103" s="70">
        <v>113</v>
      </c>
      <c r="C103" s="70">
        <v>11</v>
      </c>
      <c r="D103" s="70">
        <v>7</v>
      </c>
      <c r="E103" s="70">
        <v>2014</v>
      </c>
      <c r="F103" s="70" t="s">
        <v>181</v>
      </c>
      <c r="G103" s="1064" t="s">
        <v>1721</v>
      </c>
      <c r="H103" s="70" t="s">
        <v>1722</v>
      </c>
      <c r="I103" s="148"/>
      <c r="J103" s="71">
        <v>278.93325896563749</v>
      </c>
      <c r="K103" s="71">
        <v>25.94152132059887</v>
      </c>
      <c r="L103" s="71">
        <v>13.48760548681709</v>
      </c>
      <c r="M103" s="71">
        <v>754.34894513219081</v>
      </c>
      <c r="N103" s="71">
        <v>475.94115734679508</v>
      </c>
      <c r="O103" s="71">
        <v>319.55276825373085</v>
      </c>
      <c r="P103" s="71">
        <v>214.65177459727693</v>
      </c>
      <c r="Q103" s="71">
        <v>20.264767773504101</v>
      </c>
      <c r="R103" s="71">
        <v>0</v>
      </c>
      <c r="S103" s="71">
        <v>23.090965666288451</v>
      </c>
      <c r="T103" s="72"/>
      <c r="U103" s="71">
        <v>12966171</v>
      </c>
      <c r="V103" s="71">
        <v>10708</v>
      </c>
      <c r="W103" s="71">
        <v>237</v>
      </c>
      <c r="X103" s="71">
        <v>133809</v>
      </c>
      <c r="Y103" s="71">
        <v>120668</v>
      </c>
      <c r="Z103" s="71">
        <v>183888</v>
      </c>
      <c r="AA103" s="71">
        <v>42748</v>
      </c>
      <c r="AB103" s="71">
        <v>273046</v>
      </c>
      <c r="AC103" s="71">
        <v>0</v>
      </c>
      <c r="AD103" s="71">
        <v>23.090965666288451</v>
      </c>
      <c r="AE103" s="72"/>
      <c r="AF103" s="71"/>
      <c r="AG103" s="71"/>
      <c r="AH103" s="71"/>
      <c r="AI103" s="71"/>
      <c r="AJ103" s="71"/>
      <c r="AK103" s="71"/>
      <c r="AL103" s="71"/>
      <c r="AM103" s="71"/>
      <c r="AN103" s="71"/>
      <c r="AO103" s="71"/>
      <c r="AP103" s="71"/>
      <c r="AQ103" s="72"/>
      <c r="AR103" s="71">
        <v>5036</v>
      </c>
      <c r="AS103" s="71">
        <v>829</v>
      </c>
      <c r="AT103" s="71">
        <v>0</v>
      </c>
      <c r="AU103" s="71">
        <v>0</v>
      </c>
      <c r="AV103" s="71">
        <v>0</v>
      </c>
      <c r="AW103" s="71">
        <v>0</v>
      </c>
      <c r="AX103" s="71"/>
      <c r="AY103" s="72"/>
      <c r="AZ103" s="71">
        <v>20300.099999999999</v>
      </c>
      <c r="BA103" s="71">
        <v>61114.2</v>
      </c>
      <c r="BB103" s="71">
        <v>0</v>
      </c>
      <c r="BC103" s="71">
        <v>0</v>
      </c>
      <c r="BD103" s="71">
        <v>0</v>
      </c>
      <c r="BE103" s="71">
        <v>0</v>
      </c>
      <c r="BF103" s="71"/>
      <c r="BG103" s="72"/>
      <c r="BH103" s="71">
        <v>0</v>
      </c>
      <c r="BI103" s="71">
        <v>0</v>
      </c>
      <c r="BJ103" s="71">
        <v>42.457999999999998</v>
      </c>
      <c r="BK103" s="71">
        <v>0</v>
      </c>
      <c r="BL103" s="71">
        <v>51.137999999999998</v>
      </c>
      <c r="BM103" s="71">
        <v>0</v>
      </c>
      <c r="BN103" s="72"/>
      <c r="BO103" s="71">
        <v>0</v>
      </c>
      <c r="BP103" s="71">
        <v>0</v>
      </c>
      <c r="BQ103" s="71">
        <v>7</v>
      </c>
      <c r="BR103" s="71">
        <v>0</v>
      </c>
      <c r="BS103" s="71">
        <v>12</v>
      </c>
      <c r="BT103" s="71">
        <v>0</v>
      </c>
      <c r="BU103"/>
      <c r="BV103" s="70">
        <v>93.596000000000004</v>
      </c>
      <c r="BW103" s="70">
        <v>0</v>
      </c>
      <c r="BX103" s="70">
        <v>0</v>
      </c>
      <c r="BY103" s="70">
        <v>0</v>
      </c>
      <c r="BZ103" s="70">
        <v>0</v>
      </c>
      <c r="CA103" s="70">
        <v>0</v>
      </c>
      <c r="CB103" s="70">
        <v>0</v>
      </c>
      <c r="CC103" s="70">
        <v>0</v>
      </c>
      <c r="CD103" s="70">
        <v>0</v>
      </c>
    </row>
    <row r="104" spans="1:82">
      <c r="A104" s="70" t="s">
        <v>1733</v>
      </c>
      <c r="B104" s="70">
        <v>114</v>
      </c>
      <c r="C104" s="70">
        <v>12</v>
      </c>
      <c r="D104" s="70">
        <v>7</v>
      </c>
      <c r="E104" s="70">
        <v>2015</v>
      </c>
      <c r="F104" s="70" t="s">
        <v>182</v>
      </c>
      <c r="G104" s="70" t="s">
        <v>1721</v>
      </c>
      <c r="H104" s="70" t="s">
        <v>1722</v>
      </c>
      <c r="I104" s="148"/>
      <c r="J104" s="71">
        <v>267.68750738336757</v>
      </c>
      <c r="K104" s="71">
        <v>24.8211631805964</v>
      </c>
      <c r="L104" s="71">
        <v>13.58165815338714</v>
      </c>
      <c r="M104" s="71">
        <v>839.35592763644092</v>
      </c>
      <c r="N104" s="71">
        <v>453.22627411547302</v>
      </c>
      <c r="O104" s="71">
        <v>320.35704257693897</v>
      </c>
      <c r="P104" s="71">
        <v>213.04240718713413</v>
      </c>
      <c r="Q104" s="71">
        <v>19.837974263845499</v>
      </c>
      <c r="R104" s="71">
        <v>0</v>
      </c>
      <c r="S104" s="71">
        <v>27.186247383539449</v>
      </c>
      <c r="T104" s="72"/>
      <c r="U104" s="71">
        <v>13902842</v>
      </c>
      <c r="V104" s="71">
        <v>10708</v>
      </c>
      <c r="W104" s="71">
        <v>237</v>
      </c>
      <c r="X104" s="71">
        <v>133809</v>
      </c>
      <c r="Y104" s="71">
        <v>121833</v>
      </c>
      <c r="Z104" s="71">
        <v>186125</v>
      </c>
      <c r="AA104" s="71">
        <v>42394</v>
      </c>
      <c r="AB104" s="71">
        <v>273047</v>
      </c>
      <c r="AC104" s="71">
        <v>0</v>
      </c>
      <c r="AD104" s="71">
        <v>27.186247383539449</v>
      </c>
      <c r="AE104" s="72"/>
      <c r="AF104" s="71">
        <v>150220659.70789799</v>
      </c>
      <c r="AG104" s="71">
        <v>19445741.970933478</v>
      </c>
      <c r="AH104" s="71">
        <v>2599610.640876886</v>
      </c>
      <c r="AI104" s="71">
        <v>1026270703.258128</v>
      </c>
      <c r="AJ104" s="71">
        <v>667937660.87618947</v>
      </c>
      <c r="AK104" s="71">
        <v>0</v>
      </c>
      <c r="AL104" s="71">
        <v>0</v>
      </c>
      <c r="AM104" s="71">
        <v>37419945.960913897</v>
      </c>
      <c r="AN104" s="71">
        <v>0</v>
      </c>
      <c r="AO104" s="71">
        <v>0</v>
      </c>
      <c r="AP104" s="71">
        <v>1903894322.4149399</v>
      </c>
      <c r="AQ104" s="72"/>
      <c r="AR104" s="71">
        <v>5658</v>
      </c>
      <c r="AS104" s="71">
        <v>1293</v>
      </c>
      <c r="AT104" s="71">
        <v>0</v>
      </c>
      <c r="AU104" s="71">
        <v>0</v>
      </c>
      <c r="AV104" s="71">
        <v>0</v>
      </c>
      <c r="AW104" s="71">
        <v>0</v>
      </c>
      <c r="AX104" s="71"/>
      <c r="AY104" s="72"/>
      <c r="AZ104" s="71">
        <v>23249.4</v>
      </c>
      <c r="BA104" s="71">
        <v>100027.8</v>
      </c>
      <c r="BB104" s="71">
        <v>0</v>
      </c>
      <c r="BC104" s="71">
        <v>0</v>
      </c>
      <c r="BD104" s="71">
        <v>0</v>
      </c>
      <c r="BE104" s="71">
        <v>0</v>
      </c>
      <c r="BF104" s="71"/>
      <c r="BG104" s="72"/>
      <c r="BH104" s="71">
        <v>0</v>
      </c>
      <c r="BI104" s="71">
        <v>0</v>
      </c>
      <c r="BJ104" s="71">
        <v>40.418999999999997</v>
      </c>
      <c r="BK104" s="71">
        <v>0</v>
      </c>
      <c r="BL104" s="71">
        <v>45.923999999999999</v>
      </c>
      <c r="BM104" s="71">
        <v>0</v>
      </c>
      <c r="BN104" s="72"/>
      <c r="BO104" s="71">
        <v>0</v>
      </c>
      <c r="BP104" s="71">
        <v>0</v>
      </c>
      <c r="BQ104" s="71">
        <v>7</v>
      </c>
      <c r="BR104" s="71">
        <v>0</v>
      </c>
      <c r="BS104" s="71">
        <v>11</v>
      </c>
      <c r="BT104" s="71">
        <v>0</v>
      </c>
      <c r="BU104"/>
      <c r="BV104" s="70">
        <v>86.343000000000004</v>
      </c>
      <c r="BW104" s="70">
        <v>0</v>
      </c>
      <c r="BX104" s="70">
        <v>0</v>
      </c>
      <c r="BY104" s="70">
        <v>0</v>
      </c>
      <c r="BZ104" s="70">
        <v>0</v>
      </c>
      <c r="CA104" s="70">
        <v>0</v>
      </c>
      <c r="CB104" s="70">
        <v>0</v>
      </c>
      <c r="CC104" s="70">
        <v>0</v>
      </c>
      <c r="CD104" s="70">
        <v>0</v>
      </c>
    </row>
    <row r="105" spans="1:82">
      <c r="A105" s="70" t="s">
        <v>1734</v>
      </c>
      <c r="B105" s="70">
        <v>115</v>
      </c>
      <c r="C105" s="70">
        <v>13</v>
      </c>
      <c r="D105" s="70">
        <v>7</v>
      </c>
      <c r="E105" s="70">
        <v>2016</v>
      </c>
      <c r="F105" s="70" t="s">
        <v>155</v>
      </c>
      <c r="G105" s="70" t="s">
        <v>1721</v>
      </c>
      <c r="H105" s="70" t="s">
        <v>1722</v>
      </c>
      <c r="I105" s="148"/>
      <c r="J105" s="71">
        <v>300.85989896971614</v>
      </c>
      <c r="K105" s="71">
        <v>23.058893850999567</v>
      </c>
      <c r="L105" s="71">
        <v>13.486067711764793</v>
      </c>
      <c r="M105" s="71">
        <v>613.96719196766378</v>
      </c>
      <c r="N105" s="71">
        <v>403.29554876566965</v>
      </c>
      <c r="O105" s="71">
        <v>322.23078173739424</v>
      </c>
      <c r="P105" s="71">
        <v>208.01646216294154</v>
      </c>
      <c r="Q105" s="71">
        <v>19.298859601840213</v>
      </c>
      <c r="R105" s="71">
        <v>0</v>
      </c>
      <c r="S105" s="71">
        <v>27.023739704272934</v>
      </c>
      <c r="T105" s="72"/>
      <c r="U105" s="71">
        <v>14080708</v>
      </c>
      <c r="V105" s="71">
        <v>10708</v>
      </c>
      <c r="W105" s="71">
        <v>237</v>
      </c>
      <c r="X105" s="71">
        <v>133809</v>
      </c>
      <c r="Y105" s="71">
        <v>123132</v>
      </c>
      <c r="Z105" s="71">
        <v>189515</v>
      </c>
      <c r="AA105" s="71">
        <v>42813</v>
      </c>
      <c r="AB105" s="71">
        <v>273231</v>
      </c>
      <c r="AC105" s="71">
        <v>0</v>
      </c>
      <c r="AD105" s="71">
        <v>27.023739704272931</v>
      </c>
      <c r="AE105" s="72"/>
      <c r="AF105" s="71">
        <v>169116872.92912361</v>
      </c>
      <c r="AG105" s="71">
        <v>17337037.19698358</v>
      </c>
      <c r="AH105" s="71">
        <v>2331077.0999865108</v>
      </c>
      <c r="AI105" s="71">
        <v>955092808.34260476</v>
      </c>
      <c r="AJ105" s="71">
        <v>579463144.19303966</v>
      </c>
      <c r="AK105" s="71">
        <v>0</v>
      </c>
      <c r="AL105" s="71">
        <v>0</v>
      </c>
      <c r="AM105" s="71">
        <v>37474253.606152847</v>
      </c>
      <c r="AN105" s="71">
        <v>0</v>
      </c>
      <c r="AO105" s="71">
        <v>0</v>
      </c>
      <c r="AP105" s="71">
        <v>1760815193.3678908</v>
      </c>
      <c r="AQ105" s="72"/>
      <c r="AR105" s="71">
        <v>6184</v>
      </c>
      <c r="AS105" s="71">
        <v>1634</v>
      </c>
      <c r="AT105" s="71">
        <v>0</v>
      </c>
      <c r="AU105" s="71">
        <v>0</v>
      </c>
      <c r="AV105" s="71">
        <v>0</v>
      </c>
      <c r="AW105" s="71">
        <v>0</v>
      </c>
      <c r="AX105" s="71"/>
      <c r="AY105" s="72"/>
      <c r="AZ105" s="71">
        <v>25855.5</v>
      </c>
      <c r="BA105" s="71">
        <v>159026.4</v>
      </c>
      <c r="BB105" s="71">
        <v>0</v>
      </c>
      <c r="BC105" s="71">
        <v>0</v>
      </c>
      <c r="BD105" s="71">
        <v>0</v>
      </c>
      <c r="BE105" s="71">
        <v>0</v>
      </c>
      <c r="BF105" s="71"/>
      <c r="BG105" s="72"/>
      <c r="BH105" s="71">
        <v>0</v>
      </c>
      <c r="BI105" s="71">
        <v>0</v>
      </c>
      <c r="BJ105" s="71">
        <v>39.1</v>
      </c>
      <c r="BK105" s="71">
        <v>0</v>
      </c>
      <c r="BL105" s="71">
        <v>44.518000000000001</v>
      </c>
      <c r="BM105" s="71">
        <v>0</v>
      </c>
      <c r="BN105" s="72"/>
      <c r="BO105" s="71">
        <v>0</v>
      </c>
      <c r="BP105" s="71">
        <v>0</v>
      </c>
      <c r="BQ105" s="71">
        <v>7</v>
      </c>
      <c r="BR105" s="71">
        <v>0</v>
      </c>
      <c r="BS105" s="71">
        <v>11</v>
      </c>
      <c r="BT105" s="71">
        <v>0</v>
      </c>
      <c r="BU105"/>
      <c r="BV105" s="70">
        <v>83.617999999999995</v>
      </c>
      <c r="BW105" s="70">
        <v>0</v>
      </c>
      <c r="BX105" s="70">
        <v>0</v>
      </c>
      <c r="BY105" s="70">
        <v>0</v>
      </c>
      <c r="BZ105" s="70">
        <v>0</v>
      </c>
      <c r="CA105" s="70">
        <v>0</v>
      </c>
      <c r="CB105" s="70">
        <v>0</v>
      </c>
      <c r="CC105" s="70">
        <v>0</v>
      </c>
      <c r="CD105" s="70">
        <v>0</v>
      </c>
    </row>
    <row r="106" spans="1:82">
      <c r="A106" s="70" t="s">
        <v>1735</v>
      </c>
      <c r="B106" s="70">
        <v>116</v>
      </c>
      <c r="C106" s="70">
        <v>14</v>
      </c>
      <c r="D106" s="70">
        <v>7</v>
      </c>
      <c r="E106" s="70">
        <v>2017</v>
      </c>
      <c r="F106" s="70" t="s">
        <v>156</v>
      </c>
      <c r="G106" s="70" t="s">
        <v>1721</v>
      </c>
      <c r="H106" s="70" t="s">
        <v>1722</v>
      </c>
      <c r="I106" s="148"/>
      <c r="J106" s="71">
        <v>261.74128255718671</v>
      </c>
      <c r="K106" s="71">
        <v>22.958433527132641</v>
      </c>
      <c r="L106" s="71">
        <v>13.429332752100708</v>
      </c>
      <c r="M106" s="71">
        <v>558.38267512985908</v>
      </c>
      <c r="N106" s="71">
        <v>438.63164576636319</v>
      </c>
      <c r="O106" s="71">
        <v>319.64547326592549</v>
      </c>
      <c r="P106" s="71">
        <v>205.68488398535854</v>
      </c>
      <c r="Q106" s="71">
        <v>18.663246441131701</v>
      </c>
      <c r="R106" s="71">
        <v>0</v>
      </c>
      <c r="S106" s="71">
        <v>60.254474722218376</v>
      </c>
      <c r="T106" s="72"/>
      <c r="U106" s="71">
        <v>14452864</v>
      </c>
      <c r="V106" s="71">
        <v>10708</v>
      </c>
      <c r="W106" s="71">
        <v>237</v>
      </c>
      <c r="X106" s="71">
        <v>133809</v>
      </c>
      <c r="Y106" s="71">
        <v>124271</v>
      </c>
      <c r="Z106" s="71">
        <v>191113</v>
      </c>
      <c r="AA106" s="71">
        <v>42603</v>
      </c>
      <c r="AB106" s="71">
        <v>273243</v>
      </c>
      <c r="AC106" s="71">
        <v>0</v>
      </c>
      <c r="AD106" s="71">
        <v>60.254474722218383</v>
      </c>
      <c r="AE106" s="72"/>
      <c r="AF106" s="71">
        <v>161930938.57383439</v>
      </c>
      <c r="AG106" s="71">
        <v>17470372.334501442</v>
      </c>
      <c r="AH106" s="71">
        <v>2790208.284703501</v>
      </c>
      <c r="AI106" s="71">
        <v>903793776.39758873</v>
      </c>
      <c r="AJ106" s="71">
        <v>645494198.92251825</v>
      </c>
      <c r="AK106" s="71">
        <v>0</v>
      </c>
      <c r="AL106" s="71">
        <v>0</v>
      </c>
      <c r="AM106" s="71">
        <v>37534538.986260757</v>
      </c>
      <c r="AN106" s="71">
        <v>0</v>
      </c>
      <c r="AO106" s="71">
        <v>0</v>
      </c>
      <c r="AP106" s="71">
        <v>1769014033.4994071</v>
      </c>
      <c r="AQ106" s="72"/>
      <c r="AR106" s="71">
        <v>6739</v>
      </c>
      <c r="AS106" s="71">
        <v>1862</v>
      </c>
      <c r="AT106" s="71">
        <v>0</v>
      </c>
      <c r="AU106" s="71">
        <v>0</v>
      </c>
      <c r="AV106" s="71">
        <v>0</v>
      </c>
      <c r="AW106" s="71">
        <v>0</v>
      </c>
      <c r="AX106" s="71"/>
      <c r="AY106" s="72"/>
      <c r="AZ106" s="71">
        <v>28625</v>
      </c>
      <c r="BA106" s="71">
        <v>176346.39999999991</v>
      </c>
      <c r="BB106" s="71">
        <v>0</v>
      </c>
      <c r="BC106" s="71">
        <v>0</v>
      </c>
      <c r="BD106" s="71">
        <v>0</v>
      </c>
      <c r="BE106" s="71">
        <v>0</v>
      </c>
      <c r="BF106" s="71"/>
      <c r="BG106" s="72"/>
      <c r="BH106" s="71">
        <v>0</v>
      </c>
      <c r="BI106" s="71">
        <v>0</v>
      </c>
      <c r="BJ106" s="71">
        <v>38.325000000000003</v>
      </c>
      <c r="BK106" s="71">
        <v>0</v>
      </c>
      <c r="BL106" s="71">
        <v>60.692</v>
      </c>
      <c r="BM106" s="71">
        <v>0</v>
      </c>
      <c r="BN106" s="72"/>
      <c r="BO106" s="71">
        <v>0</v>
      </c>
      <c r="BP106" s="71">
        <v>0</v>
      </c>
      <c r="BQ106" s="71">
        <v>7</v>
      </c>
      <c r="BR106" s="71">
        <v>0</v>
      </c>
      <c r="BS106" s="71">
        <v>12</v>
      </c>
      <c r="BT106" s="71">
        <v>0</v>
      </c>
      <c r="BU106"/>
      <c r="BV106" s="70">
        <v>80.656000000000006</v>
      </c>
      <c r="BW106" s="70">
        <v>0</v>
      </c>
      <c r="BX106" s="70">
        <v>18.361000000000001</v>
      </c>
      <c r="BY106" s="70">
        <v>0</v>
      </c>
      <c r="BZ106" s="70">
        <v>0</v>
      </c>
      <c r="CA106" s="70">
        <v>0</v>
      </c>
      <c r="CB106" s="70">
        <v>0</v>
      </c>
      <c r="CC106" s="70">
        <v>0</v>
      </c>
      <c r="CD106" s="70">
        <v>0</v>
      </c>
    </row>
    <row r="107" spans="1:82">
      <c r="A107" s="70" t="s">
        <v>1736</v>
      </c>
      <c r="B107" s="70">
        <v>117</v>
      </c>
      <c r="C107" s="70">
        <v>15</v>
      </c>
      <c r="D107" s="70">
        <v>7</v>
      </c>
      <c r="E107" s="70">
        <v>2018</v>
      </c>
      <c r="F107" s="70" t="s">
        <v>183</v>
      </c>
      <c r="G107" s="70" t="s">
        <v>1721</v>
      </c>
      <c r="H107" s="70" t="s">
        <v>1722</v>
      </c>
      <c r="I107" s="148"/>
      <c r="J107" s="71">
        <v>263.94909240835483</v>
      </c>
      <c r="K107" s="71">
        <v>21.662984401117342</v>
      </c>
      <c r="L107" s="71">
        <v>12.596345564038035</v>
      </c>
      <c r="M107" s="71">
        <v>592.59890483491574</v>
      </c>
      <c r="N107" s="71">
        <v>420.00637580288628</v>
      </c>
      <c r="O107" s="71">
        <v>316.46932931815343</v>
      </c>
      <c r="P107" s="71">
        <v>203.80474381033648</v>
      </c>
      <c r="Q107" s="71">
        <v>17.2703263836035</v>
      </c>
      <c r="R107" s="71">
        <v>0</v>
      </c>
      <c r="S107" s="71">
        <v>59.679340291109384</v>
      </c>
      <c r="T107" s="72"/>
      <c r="U107" s="71">
        <v>14523353</v>
      </c>
      <c r="V107" s="71">
        <v>10708</v>
      </c>
      <c r="W107" s="71">
        <v>237</v>
      </c>
      <c r="X107" s="71">
        <v>133809</v>
      </c>
      <c r="Y107" s="71">
        <v>125293</v>
      </c>
      <c r="Z107" s="71">
        <v>192837</v>
      </c>
      <c r="AA107" s="71">
        <v>42638</v>
      </c>
      <c r="AB107" s="71">
        <v>272485</v>
      </c>
      <c r="AC107" s="71">
        <v>0</v>
      </c>
      <c r="AD107" s="71">
        <v>59.679340291109384</v>
      </c>
      <c r="AE107" s="72"/>
      <c r="AF107" s="71">
        <v>160624451.2026802</v>
      </c>
      <c r="AG107" s="71">
        <v>15513783.274419639</v>
      </c>
      <c r="AH107" s="71">
        <v>2680489.7279017898</v>
      </c>
      <c r="AI107" s="71">
        <v>936566343.7279315</v>
      </c>
      <c r="AJ107" s="71">
        <v>619030334.1553427</v>
      </c>
      <c r="AK107" s="71">
        <v>0</v>
      </c>
      <c r="AL107" s="71">
        <v>0</v>
      </c>
      <c r="AM107" s="71">
        <v>37507862.902263641</v>
      </c>
      <c r="AN107" s="71">
        <v>0</v>
      </c>
      <c r="AO107" s="71">
        <v>0</v>
      </c>
      <c r="AP107" s="71">
        <v>1771923264.9905396</v>
      </c>
      <c r="AQ107" s="72"/>
      <c r="AR107" s="71">
        <v>7307</v>
      </c>
      <c r="AS107" s="71">
        <v>2095</v>
      </c>
      <c r="AT107" s="71">
        <v>0</v>
      </c>
      <c r="AU107" s="71">
        <v>0</v>
      </c>
      <c r="AV107" s="71">
        <v>0</v>
      </c>
      <c r="AW107" s="71">
        <v>0</v>
      </c>
      <c r="AX107" s="71"/>
      <c r="AY107" s="72"/>
      <c r="AZ107" s="71">
        <v>31513.200000000004</v>
      </c>
      <c r="BA107" s="71">
        <v>161013</v>
      </c>
      <c r="BB107" s="71">
        <v>0</v>
      </c>
      <c r="BC107" s="71">
        <v>0</v>
      </c>
      <c r="BD107" s="71">
        <v>0</v>
      </c>
      <c r="BE107" s="71">
        <v>0</v>
      </c>
      <c r="BF107" s="71"/>
      <c r="BG107" s="72"/>
      <c r="BH107" s="71">
        <v>0</v>
      </c>
      <c r="BI107" s="71">
        <v>0</v>
      </c>
      <c r="BJ107" s="71">
        <v>32.279000000000003</v>
      </c>
      <c r="BK107" s="71">
        <v>0</v>
      </c>
      <c r="BL107" s="71">
        <v>57.247</v>
      </c>
      <c r="BM107" s="71">
        <v>0</v>
      </c>
      <c r="BN107" s="72"/>
      <c r="BO107" s="71">
        <v>0</v>
      </c>
      <c r="BP107" s="71">
        <v>0</v>
      </c>
      <c r="BQ107" s="71">
        <v>6</v>
      </c>
      <c r="BR107" s="71">
        <v>0</v>
      </c>
      <c r="BS107" s="71">
        <v>12</v>
      </c>
      <c r="BT107" s="71">
        <v>0</v>
      </c>
      <c r="BU107"/>
      <c r="BV107" s="70">
        <v>73.462999999999994</v>
      </c>
      <c r="BW107" s="70">
        <v>0</v>
      </c>
      <c r="BX107" s="70">
        <v>16.062999999999999</v>
      </c>
      <c r="BY107" s="70">
        <v>0</v>
      </c>
      <c r="BZ107" s="70">
        <v>0</v>
      </c>
      <c r="CA107" s="70">
        <v>0</v>
      </c>
      <c r="CB107" s="70">
        <v>0</v>
      </c>
      <c r="CC107" s="70">
        <v>0</v>
      </c>
      <c r="CD107" s="70">
        <v>0</v>
      </c>
    </row>
    <row r="108" spans="1:82">
      <c r="A108" s="70" t="s">
        <v>1737</v>
      </c>
      <c r="B108" s="70">
        <v>118</v>
      </c>
      <c r="C108" s="70">
        <v>16</v>
      </c>
      <c r="D108" s="70">
        <v>7</v>
      </c>
      <c r="E108" s="70">
        <v>2019</v>
      </c>
      <c r="F108" s="70" t="s">
        <v>158</v>
      </c>
      <c r="G108" s="70" t="s">
        <v>1721</v>
      </c>
      <c r="H108" s="70" t="s">
        <v>1722</v>
      </c>
      <c r="I108" s="148"/>
      <c r="J108" s="71">
        <v>255.76093782730183</v>
      </c>
      <c r="K108" s="71">
        <v>19.78230933346001</v>
      </c>
      <c r="L108" s="71">
        <v>12.704723904689459</v>
      </c>
      <c r="M108" s="71">
        <v>579.26404426444276</v>
      </c>
      <c r="N108" s="71">
        <v>404.15297678439168</v>
      </c>
      <c r="O108" s="71">
        <v>310.22078391884452</v>
      </c>
      <c r="P108" s="71">
        <v>203.7235877255284</v>
      </c>
      <c r="Q108" s="71">
        <v>16.7797492166411</v>
      </c>
      <c r="R108" s="71">
        <v>0</v>
      </c>
      <c r="S108" s="71">
        <v>49.892682772794302</v>
      </c>
      <c r="T108" s="72"/>
      <c r="U108" s="71">
        <v>14115434</v>
      </c>
      <c r="V108" s="71">
        <v>10708</v>
      </c>
      <c r="W108" s="71">
        <v>237</v>
      </c>
      <c r="X108" s="71">
        <v>133809</v>
      </c>
      <c r="Y108" s="71">
        <v>126442</v>
      </c>
      <c r="Z108" s="71">
        <v>194219</v>
      </c>
      <c r="AA108" s="71">
        <v>42302</v>
      </c>
      <c r="AB108" s="71">
        <v>271912</v>
      </c>
      <c r="AC108" s="71">
        <v>0</v>
      </c>
      <c r="AD108" s="71">
        <v>49.892682772794302</v>
      </c>
      <c r="AE108" s="72"/>
      <c r="AF108" s="71">
        <v>154642330.92867249</v>
      </c>
      <c r="AG108" s="71">
        <v>14980024.56175367</v>
      </c>
      <c r="AH108" s="71">
        <v>2837302.175480675</v>
      </c>
      <c r="AI108" s="71">
        <v>952943785.91745639</v>
      </c>
      <c r="AJ108" s="71">
        <v>599366950.95595551</v>
      </c>
      <c r="AK108" s="71">
        <v>0</v>
      </c>
      <c r="AL108" s="71">
        <v>0</v>
      </c>
      <c r="AM108" s="71">
        <v>37032367.447559938</v>
      </c>
      <c r="AN108" s="71">
        <v>0</v>
      </c>
      <c r="AO108" s="71">
        <v>0</v>
      </c>
      <c r="AP108" s="71">
        <v>1761802761.9868786</v>
      </c>
      <c r="AQ108" s="72"/>
      <c r="AR108" s="71">
        <v>7837</v>
      </c>
      <c r="AS108" s="71">
        <v>2232</v>
      </c>
      <c r="AT108" s="71">
        <v>0</v>
      </c>
      <c r="AU108" s="71">
        <v>0</v>
      </c>
      <c r="AV108" s="71">
        <v>0</v>
      </c>
      <c r="AW108" s="71">
        <v>0</v>
      </c>
      <c r="AX108" s="71"/>
      <c r="AY108" s="72"/>
      <c r="AZ108" s="71">
        <v>34288.900000000089</v>
      </c>
      <c r="BA108" s="71">
        <v>200374.1</v>
      </c>
      <c r="BB108" s="71">
        <v>0</v>
      </c>
      <c r="BC108" s="71">
        <v>0</v>
      </c>
      <c r="BD108" s="71">
        <v>0</v>
      </c>
      <c r="BE108" s="71">
        <v>0</v>
      </c>
      <c r="BF108" s="71"/>
      <c r="BG108" s="72"/>
      <c r="BH108" s="71">
        <v>0</v>
      </c>
      <c r="BI108" s="71">
        <v>0</v>
      </c>
      <c r="BJ108" s="71">
        <v>38.859000000000002</v>
      </c>
      <c r="BK108" s="71">
        <v>0</v>
      </c>
      <c r="BL108" s="71">
        <v>57.422999999999995</v>
      </c>
      <c r="BM108" s="71">
        <v>0</v>
      </c>
      <c r="BN108" s="72"/>
      <c r="BO108" s="71">
        <v>0</v>
      </c>
      <c r="BP108" s="71">
        <v>0</v>
      </c>
      <c r="BQ108" s="71">
        <v>8</v>
      </c>
      <c r="BR108" s="71">
        <v>0</v>
      </c>
      <c r="BS108" s="71">
        <v>12</v>
      </c>
      <c r="BT108" s="71">
        <v>0</v>
      </c>
      <c r="BU108"/>
      <c r="BV108" s="70">
        <v>84.055999999999997</v>
      </c>
      <c r="BW108" s="70">
        <v>0</v>
      </c>
      <c r="BX108" s="70">
        <v>12.226000000000001</v>
      </c>
      <c r="BY108" s="70">
        <v>0</v>
      </c>
      <c r="BZ108" s="70">
        <v>0</v>
      </c>
      <c r="CA108" s="70">
        <v>0</v>
      </c>
      <c r="CB108" s="70">
        <v>0</v>
      </c>
      <c r="CC108" s="70">
        <v>0</v>
      </c>
      <c r="CD108" s="70">
        <v>0</v>
      </c>
    </row>
    <row r="109" spans="1:82">
      <c r="A109" s="70" t="s">
        <v>1738</v>
      </c>
      <c r="B109" s="70">
        <v>119</v>
      </c>
      <c r="C109" s="70">
        <v>17</v>
      </c>
      <c r="D109" s="70">
        <v>7</v>
      </c>
      <c r="E109" s="70">
        <v>2020</v>
      </c>
      <c r="F109" s="70" t="s">
        <v>159</v>
      </c>
      <c r="G109" s="70" t="s">
        <v>1721</v>
      </c>
      <c r="H109" s="70" t="s">
        <v>1722</v>
      </c>
      <c r="I109" s="148"/>
      <c r="J109" s="71">
        <v>189.12998006840891</v>
      </c>
      <c r="K109" s="71">
        <v>22.516305160518417</v>
      </c>
      <c r="L109" s="71">
        <v>22.939828683537264</v>
      </c>
      <c r="M109" s="71">
        <v>553.58675611027729</v>
      </c>
      <c r="N109" s="71">
        <v>389.82714043641971</v>
      </c>
      <c r="O109" s="71">
        <v>272.84264613869959</v>
      </c>
      <c r="P109" s="71">
        <v>192.35282621906347</v>
      </c>
      <c r="Q109" s="71">
        <v>16.000761115998799</v>
      </c>
      <c r="R109" s="71">
        <v>0</v>
      </c>
      <c r="S109" s="71">
        <v>50.054413478879397</v>
      </c>
      <c r="T109" s="72"/>
      <c r="U109" s="71">
        <v>12647140</v>
      </c>
      <c r="V109" s="71">
        <v>10372</v>
      </c>
      <c r="W109" s="71">
        <v>464</v>
      </c>
      <c r="X109" s="71">
        <v>142220</v>
      </c>
      <c r="Y109" s="71">
        <v>127819</v>
      </c>
      <c r="Z109" s="71">
        <v>194966</v>
      </c>
      <c r="AA109" s="71">
        <v>42453</v>
      </c>
      <c r="AB109" s="71">
        <v>271380</v>
      </c>
      <c r="AC109" s="71">
        <v>0</v>
      </c>
      <c r="AD109" s="71">
        <v>50.054413478879397</v>
      </c>
      <c r="AE109" s="72"/>
      <c r="AF109" s="71">
        <v>135823185.4671669</v>
      </c>
      <c r="AG109" s="71">
        <v>16083699.60405864</v>
      </c>
      <c r="AH109" s="71">
        <v>4153139.0104495785</v>
      </c>
      <c r="AI109" s="71">
        <v>925124451.80606258</v>
      </c>
      <c r="AJ109" s="71">
        <v>604946979.83830094</v>
      </c>
      <c r="AK109" s="71"/>
      <c r="AL109" s="71"/>
      <c r="AM109" s="71">
        <v>35418105.094685972</v>
      </c>
      <c r="AN109" s="71"/>
      <c r="AO109" s="71"/>
      <c r="AP109" s="71">
        <v>1721549560.8207247</v>
      </c>
      <c r="AQ109" s="72"/>
      <c r="AR109" s="71">
        <v>8322</v>
      </c>
      <c r="AS109" s="71">
        <v>2407</v>
      </c>
      <c r="AT109" s="71">
        <v>0</v>
      </c>
      <c r="AU109" s="71">
        <v>0</v>
      </c>
      <c r="AV109" s="71">
        <v>0</v>
      </c>
      <c r="AW109" s="71">
        <v>1</v>
      </c>
      <c r="AX109" s="71"/>
      <c r="AY109" s="72"/>
      <c r="AZ109" s="71">
        <v>36927.400000000183</v>
      </c>
      <c r="BA109" s="71">
        <v>211209.4</v>
      </c>
      <c r="BB109" s="71">
        <v>0</v>
      </c>
      <c r="BC109" s="71">
        <v>0</v>
      </c>
      <c r="BD109" s="71">
        <v>0</v>
      </c>
      <c r="BE109" s="71">
        <v>8131.8249999999998</v>
      </c>
      <c r="BF109" s="71"/>
      <c r="BG109" s="72"/>
      <c r="BH109" s="71">
        <v>0</v>
      </c>
      <c r="BI109" s="71">
        <v>0</v>
      </c>
      <c r="BJ109" s="71">
        <v>38.606000000000002</v>
      </c>
      <c r="BK109" s="71">
        <v>0</v>
      </c>
      <c r="BL109" s="71">
        <v>41.282999999999994</v>
      </c>
      <c r="BM109" s="71">
        <v>0</v>
      </c>
      <c r="BN109" s="72"/>
      <c r="BO109" s="71">
        <v>0</v>
      </c>
      <c r="BP109" s="71">
        <v>0</v>
      </c>
      <c r="BQ109" s="71">
        <v>8</v>
      </c>
      <c r="BR109" s="71">
        <v>0</v>
      </c>
      <c r="BS109" s="71">
        <v>11</v>
      </c>
      <c r="BT109" s="71">
        <v>0</v>
      </c>
      <c r="BU109"/>
      <c r="BV109" s="70">
        <v>74.902000000000001</v>
      </c>
      <c r="BW109" s="70">
        <v>0</v>
      </c>
      <c r="BX109" s="70">
        <v>4.9870000000000001</v>
      </c>
      <c r="BY109" s="70">
        <v>0</v>
      </c>
      <c r="BZ109" s="70">
        <v>0</v>
      </c>
      <c r="CA109" s="70">
        <v>0</v>
      </c>
      <c r="CB109" s="70">
        <v>0</v>
      </c>
      <c r="CC109" s="70">
        <v>0</v>
      </c>
      <c r="CD109" s="70">
        <v>0</v>
      </c>
    </row>
    <row r="110" spans="1:82">
      <c r="A110" s="70" t="s">
        <v>1739</v>
      </c>
      <c r="B110" s="70">
        <v>119</v>
      </c>
      <c r="C110" s="70">
        <v>18</v>
      </c>
      <c r="D110" s="70">
        <v>7</v>
      </c>
      <c r="E110" s="70">
        <v>2021</v>
      </c>
      <c r="F110" s="70" t="s">
        <v>160</v>
      </c>
      <c r="G110" s="70" t="s">
        <v>1721</v>
      </c>
      <c r="H110" s="70" t="s">
        <v>1722</v>
      </c>
      <c r="I110" s="148"/>
      <c r="J110" s="71">
        <v>249.51608596999156</v>
      </c>
      <c r="K110" s="71">
        <v>23.978050778943288</v>
      </c>
      <c r="L110" s="71">
        <v>19.004014739039558</v>
      </c>
      <c r="M110" s="71">
        <v>588.80984371577358</v>
      </c>
      <c r="N110" s="71">
        <v>415.42662452476543</v>
      </c>
      <c r="O110" s="71">
        <v>265.67976282656844</v>
      </c>
      <c r="P110" s="71">
        <v>197.17424456568025</v>
      </c>
      <c r="Q110" s="71">
        <v>15.8320144934591</v>
      </c>
      <c r="R110" s="71">
        <v>0</v>
      </c>
      <c r="S110" s="71">
        <v>50.141810454079987</v>
      </c>
      <c r="T110" s="72"/>
      <c r="U110" s="71">
        <v>15096515</v>
      </c>
      <c r="V110" s="71">
        <v>10372</v>
      </c>
      <c r="W110" s="71">
        <v>464</v>
      </c>
      <c r="X110" s="71">
        <v>142220</v>
      </c>
      <c r="Y110" s="71">
        <v>129106</v>
      </c>
      <c r="Z110" s="71">
        <v>195477</v>
      </c>
      <c r="AA110" s="71">
        <v>42434</v>
      </c>
      <c r="AB110" s="71">
        <v>271156</v>
      </c>
      <c r="AC110" s="71">
        <v>0</v>
      </c>
      <c r="AD110" s="71">
        <v>50.141810454079987</v>
      </c>
      <c r="AE110" s="72"/>
      <c r="AF110" s="71">
        <v>152711577.04987904</v>
      </c>
      <c r="AG110" s="71">
        <v>17044910.486146417</v>
      </c>
      <c r="AH110" s="71">
        <v>3313702.6113578202</v>
      </c>
      <c r="AI110" s="71">
        <v>972365212.02122688</v>
      </c>
      <c r="AJ110" s="71">
        <v>611006921.03423119</v>
      </c>
      <c r="AK110" s="71">
        <v>0</v>
      </c>
      <c r="AL110" s="71">
        <v>0</v>
      </c>
      <c r="AM110" s="71">
        <v>35592990.762412615</v>
      </c>
      <c r="AN110" s="71">
        <v>0</v>
      </c>
      <c r="AO110" s="71">
        <v>0</v>
      </c>
      <c r="AP110" s="71">
        <v>1792035313.9652538</v>
      </c>
      <c r="AQ110" s="72"/>
      <c r="AR110" s="71">
        <v>8894</v>
      </c>
      <c r="AS110" s="71">
        <v>2496</v>
      </c>
      <c r="AT110" s="71">
        <v>0</v>
      </c>
      <c r="AU110" s="71">
        <v>0</v>
      </c>
      <c r="AV110" s="71">
        <v>0</v>
      </c>
      <c r="AW110" s="71">
        <v>1</v>
      </c>
      <c r="AX110" s="71"/>
      <c r="AY110" s="72"/>
      <c r="AZ110" s="71">
        <v>40175.700000000303</v>
      </c>
      <c r="BA110" s="71">
        <v>219828.1</v>
      </c>
      <c r="BB110" s="71">
        <v>0</v>
      </c>
      <c r="BC110" s="71">
        <v>0</v>
      </c>
      <c r="BD110" s="71">
        <v>0</v>
      </c>
      <c r="BE110" s="71">
        <v>8131.8249999999998</v>
      </c>
      <c r="BF110" s="71"/>
      <c r="BG110" s="72"/>
      <c r="BH110" s="71">
        <v>0</v>
      </c>
      <c r="BI110" s="71">
        <v>0</v>
      </c>
      <c r="BJ110" s="71">
        <v>38.75</v>
      </c>
      <c r="BK110" s="71">
        <v>0</v>
      </c>
      <c r="BL110" s="71">
        <v>88.123000000000005</v>
      </c>
      <c r="BM110" s="71">
        <v>0</v>
      </c>
      <c r="BN110" s="72"/>
      <c r="BO110" s="71">
        <v>0</v>
      </c>
      <c r="BP110" s="71">
        <v>0</v>
      </c>
      <c r="BQ110" s="71">
        <v>8</v>
      </c>
      <c r="BR110" s="71">
        <v>0</v>
      </c>
      <c r="BS110" s="71">
        <v>11</v>
      </c>
      <c r="BT110" s="71">
        <v>0</v>
      </c>
      <c r="BU110"/>
      <c r="BV110" s="70">
        <v>75.978999999999999</v>
      </c>
      <c r="BW110" s="70">
        <v>0</v>
      </c>
      <c r="BX110" s="70">
        <v>50.893999999999998</v>
      </c>
      <c r="BY110" s="70">
        <v>0</v>
      </c>
      <c r="BZ110" s="70">
        <v>0</v>
      </c>
      <c r="CA110" s="70">
        <v>0</v>
      </c>
      <c r="CB110" s="70">
        <v>0</v>
      </c>
      <c r="CC110" s="70">
        <v>0</v>
      </c>
      <c r="CD110" s="70">
        <v>0</v>
      </c>
    </row>
    <row r="111" spans="1:82">
      <c r="A111" s="70" t="s">
        <v>1740</v>
      </c>
      <c r="B111" s="70">
        <v>119</v>
      </c>
      <c r="C111" s="70">
        <v>19</v>
      </c>
      <c r="D111" s="70">
        <v>7</v>
      </c>
      <c r="E111" s="70">
        <v>2022</v>
      </c>
      <c r="F111" s="70" t="s">
        <v>161</v>
      </c>
      <c r="G111" s="70" t="s">
        <v>1721</v>
      </c>
      <c r="H111" s="70" t="s">
        <v>1722</v>
      </c>
      <c r="I111" s="148"/>
      <c r="J111" s="71">
        <v>229.64767214839875</v>
      </c>
      <c r="K111" s="71">
        <v>21.512488345205593</v>
      </c>
      <c r="L111" s="71">
        <v>17.481230411846607</v>
      </c>
      <c r="M111" s="71">
        <v>565.98033590127113</v>
      </c>
      <c r="N111" s="71">
        <v>437.50875183138493</v>
      </c>
      <c r="O111" s="71">
        <v>281.63816022489232</v>
      </c>
      <c r="P111" s="71">
        <v>194.90009687515837</v>
      </c>
      <c r="Q111" s="71">
        <v>15.895446175337822</v>
      </c>
      <c r="R111" s="71">
        <v>0</v>
      </c>
      <c r="S111" s="71">
        <v>48.823419489429988</v>
      </c>
      <c r="T111" s="72"/>
      <c r="U111" s="71">
        <v>16031393</v>
      </c>
      <c r="V111" s="71">
        <v>10372</v>
      </c>
      <c r="W111" s="71">
        <v>464</v>
      </c>
      <c r="X111" s="71">
        <v>142220</v>
      </c>
      <c r="Y111" s="71">
        <v>130100</v>
      </c>
      <c r="Z111" s="71">
        <v>196880</v>
      </c>
      <c r="AA111" s="71">
        <v>42584</v>
      </c>
      <c r="AB111" s="71">
        <v>270010</v>
      </c>
      <c r="AC111" s="71">
        <v>0</v>
      </c>
      <c r="AD111" s="71">
        <v>48.823419489429988</v>
      </c>
      <c r="AE111" s="72"/>
      <c r="AF111" s="71">
        <v>145071462.10213548</v>
      </c>
      <c r="AG111" s="71">
        <v>16171927.17756059</v>
      </c>
      <c r="AH111" s="71">
        <v>3610674.8139241366</v>
      </c>
      <c r="AI111" s="71">
        <v>917128785.10600722</v>
      </c>
      <c r="AJ111" s="71">
        <v>665712187.87794578</v>
      </c>
      <c r="AK111" s="71">
        <v>0</v>
      </c>
      <c r="AL111" s="71">
        <v>0</v>
      </c>
      <c r="AM111" s="71">
        <v>34865660.762865275</v>
      </c>
      <c r="AN111" s="71">
        <v>0</v>
      </c>
      <c r="AO111" s="71">
        <v>0</v>
      </c>
      <c r="AP111" s="71">
        <v>1782560697.8404386</v>
      </c>
      <c r="AQ111" s="72"/>
      <c r="AR111" s="71">
        <v>9562</v>
      </c>
      <c r="AS111" s="71">
        <v>2549</v>
      </c>
      <c r="AT111" s="71">
        <v>0</v>
      </c>
      <c r="AU111" s="71">
        <v>0</v>
      </c>
      <c r="AV111" s="71">
        <v>0</v>
      </c>
      <c r="AW111" s="71">
        <v>1</v>
      </c>
      <c r="AX111" s="71"/>
      <c r="AY111" s="72"/>
      <c r="AZ111" s="71">
        <v>44019.800000000454</v>
      </c>
      <c r="BA111" s="71">
        <v>225500.90000000002</v>
      </c>
      <c r="BB111" s="71">
        <v>0</v>
      </c>
      <c r="BC111" s="71">
        <v>0</v>
      </c>
      <c r="BD111" s="71">
        <v>0</v>
      </c>
      <c r="BE111" s="71">
        <v>8131.8249999999998</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1741</v>
      </c>
      <c r="B112" s="70">
        <v>119</v>
      </c>
      <c r="C112" s="70">
        <v>20</v>
      </c>
      <c r="D112" s="70">
        <v>7</v>
      </c>
      <c r="E112" s="70">
        <v>2023</v>
      </c>
      <c r="F112" s="70" t="s">
        <v>1539</v>
      </c>
      <c r="G112" s="70" t="s">
        <v>1721</v>
      </c>
      <c r="H112" s="70" t="s">
        <v>1722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10264</v>
      </c>
      <c r="AS112" s="71">
        <v>2568</v>
      </c>
      <c r="AT112" s="71">
        <v>0</v>
      </c>
      <c r="AU112" s="71">
        <v>0</v>
      </c>
      <c r="AV112" s="71">
        <v>0</v>
      </c>
      <c r="AW112" s="71">
        <v>1</v>
      </c>
      <c r="AX112" s="71"/>
      <c r="AY112" s="72"/>
      <c r="AZ112" s="71">
        <v>48341.70000000095</v>
      </c>
      <c r="BA112" s="71">
        <v>226845.4</v>
      </c>
      <c r="BB112" s="71">
        <v>0</v>
      </c>
      <c r="BC112" s="71">
        <v>0</v>
      </c>
      <c r="BD112" s="71">
        <v>0</v>
      </c>
      <c r="BE112" s="71">
        <v>8131.8249999999998</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1742</v>
      </c>
      <c r="B113" s="70">
        <v>119</v>
      </c>
      <c r="C113" s="70">
        <v>21</v>
      </c>
      <c r="D113" s="70">
        <v>7</v>
      </c>
      <c r="E113" s="70">
        <v>2024</v>
      </c>
      <c r="F113" s="70" t="s">
        <v>1554</v>
      </c>
      <c r="G113" s="70" t="s">
        <v>1721</v>
      </c>
      <c r="H113" s="70" t="s">
        <v>1722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1743</v>
      </c>
      <c r="B114" s="70">
        <v>86</v>
      </c>
      <c r="C114" s="70">
        <v>1</v>
      </c>
      <c r="D114" s="70">
        <v>6</v>
      </c>
      <c r="E114" s="70">
        <v>1990</v>
      </c>
      <c r="F114" s="70" t="s">
        <v>787</v>
      </c>
      <c r="G114" s="70" t="s">
        <v>1744</v>
      </c>
      <c r="H114" s="70" t="s">
        <v>1745</v>
      </c>
      <c r="I114" s="148"/>
      <c r="J114" s="71">
        <v>11959.601696939309</v>
      </c>
      <c r="K114" s="71">
        <v>44.978272984484803</v>
      </c>
      <c r="L114" s="71">
        <v>24.19526116585503</v>
      </c>
      <c r="M114" s="71">
        <v>189.24939597627019</v>
      </c>
      <c r="N114" s="71">
        <v>181.46011625484201</v>
      </c>
      <c r="O114" s="71">
        <v>221.2944620463677</v>
      </c>
      <c r="P114" s="71">
        <v>205.88433294662579</v>
      </c>
      <c r="Q114" s="71">
        <v>15.8725270507678</v>
      </c>
      <c r="R114" s="71">
        <v>43.564137350109412</v>
      </c>
      <c r="S114" s="71">
        <v>16.941854019720171</v>
      </c>
      <c r="T114" s="72"/>
      <c r="U114" s="71">
        <v>289280385</v>
      </c>
      <c r="V114" s="71">
        <v>15281</v>
      </c>
      <c r="W114" s="71">
        <v>234</v>
      </c>
      <c r="X114" s="71">
        <v>63755</v>
      </c>
      <c r="Y114" s="71">
        <v>81668</v>
      </c>
      <c r="Z114" s="71">
        <v>91021</v>
      </c>
      <c r="AA114" s="71">
        <v>49991</v>
      </c>
      <c r="AB114" s="71">
        <v>257716</v>
      </c>
      <c r="AC114" s="71">
        <v>7545387</v>
      </c>
      <c r="AD114" s="71">
        <v>16.941854019720171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1746</v>
      </c>
      <c r="B115" s="70">
        <v>87</v>
      </c>
      <c r="C115" s="70">
        <v>2</v>
      </c>
      <c r="D115" s="70">
        <v>6</v>
      </c>
      <c r="E115" s="70">
        <v>2005</v>
      </c>
      <c r="F115" s="70" t="s">
        <v>789</v>
      </c>
      <c r="G115" s="70" t="s">
        <v>1744</v>
      </c>
      <c r="H115" s="70" t="s">
        <v>1745</v>
      </c>
      <c r="I115" s="148"/>
      <c r="J115" s="71">
        <v>15272.17650870463</v>
      </c>
      <c r="K115" s="71">
        <v>28.128181756186901</v>
      </c>
      <c r="L115" s="71">
        <v>28.233704477510141</v>
      </c>
      <c r="M115" s="71">
        <v>338.70138717402699</v>
      </c>
      <c r="N115" s="71">
        <v>284.70036520465362</v>
      </c>
      <c r="O115" s="71">
        <v>319.70977456787841</v>
      </c>
      <c r="P115" s="71">
        <v>214.76918976463361</v>
      </c>
      <c r="Q115" s="71">
        <v>16.5064954917489</v>
      </c>
      <c r="R115" s="71">
        <v>49.929005697531537</v>
      </c>
      <c r="S115" s="71">
        <v>37.922466911999997</v>
      </c>
      <c r="T115" s="72"/>
      <c r="U115" s="71">
        <v>387681785</v>
      </c>
      <c r="V115" s="71">
        <v>11889</v>
      </c>
      <c r="W115" s="71">
        <v>301</v>
      </c>
      <c r="X115" s="71">
        <v>63399</v>
      </c>
      <c r="Y115" s="71">
        <v>108433</v>
      </c>
      <c r="Z115" s="71">
        <v>152171</v>
      </c>
      <c r="AA115" s="71">
        <v>42709</v>
      </c>
      <c r="AB115" s="71">
        <v>280178</v>
      </c>
      <c r="AC115" s="71">
        <v>8828910.833333334</v>
      </c>
      <c r="AD115" s="71">
        <v>37.922466911999997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1747</v>
      </c>
      <c r="B116" s="70">
        <v>88</v>
      </c>
      <c r="C116" s="70">
        <v>3</v>
      </c>
      <c r="D116" s="70">
        <v>6</v>
      </c>
      <c r="E116" s="70">
        <v>2006</v>
      </c>
      <c r="F116" s="70" t="s">
        <v>790</v>
      </c>
      <c r="G116" s="70" t="s">
        <v>1744</v>
      </c>
      <c r="H116" s="70" t="s">
        <v>1745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1748</v>
      </c>
      <c r="B117" s="70">
        <v>89</v>
      </c>
      <c r="C117" s="70">
        <v>4</v>
      </c>
      <c r="D117" s="70">
        <v>6</v>
      </c>
      <c r="E117" s="70">
        <v>2007</v>
      </c>
      <c r="F117" s="70" t="s">
        <v>791</v>
      </c>
      <c r="G117" s="70" t="s">
        <v>1744</v>
      </c>
      <c r="H117" s="70" t="s">
        <v>1745</v>
      </c>
      <c r="I117" s="148"/>
      <c r="J117" s="71">
        <v>17617.40938469761</v>
      </c>
      <c r="K117" s="71">
        <v>28.974025188724362</v>
      </c>
      <c r="L117" s="71">
        <v>23.550323392370881</v>
      </c>
      <c r="M117" s="71">
        <v>325.34932085791388</v>
      </c>
      <c r="N117" s="71">
        <v>351.7715062227864</v>
      </c>
      <c r="O117" s="71">
        <v>311.34946441173372</v>
      </c>
      <c r="P117" s="71">
        <v>216.71991985685759</v>
      </c>
      <c r="Q117" s="71">
        <v>17.414340422336601</v>
      </c>
      <c r="R117" s="71">
        <v>47.817872093274893</v>
      </c>
      <c r="S117" s="71">
        <v>45.624974384240012</v>
      </c>
      <c r="T117" s="72"/>
      <c r="U117" s="71">
        <v>502477247</v>
      </c>
      <c r="V117" s="71">
        <v>11944</v>
      </c>
      <c r="W117" s="71">
        <v>289</v>
      </c>
      <c r="X117" s="71">
        <v>72921</v>
      </c>
      <c r="Y117" s="71">
        <v>112285</v>
      </c>
      <c r="Z117" s="71">
        <v>154053</v>
      </c>
      <c r="AA117" s="71">
        <v>42440</v>
      </c>
      <c r="AB117" s="71">
        <v>279957</v>
      </c>
      <c r="AC117" s="71">
        <v>8698213.5</v>
      </c>
      <c r="AD117" s="71">
        <v>45.624974384240012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1749</v>
      </c>
      <c r="B118" s="70">
        <v>90</v>
      </c>
      <c r="C118" s="70">
        <v>5</v>
      </c>
      <c r="D118" s="70">
        <v>6</v>
      </c>
      <c r="E118" s="70">
        <v>2008</v>
      </c>
      <c r="F118" s="70" t="s">
        <v>792</v>
      </c>
      <c r="G118" s="70" t="s">
        <v>1744</v>
      </c>
      <c r="H118" s="70" t="s">
        <v>1745</v>
      </c>
      <c r="I118" s="148"/>
      <c r="J118" s="71">
        <v>17300.94407530571</v>
      </c>
      <c r="K118" s="71">
        <v>22.800682685261211</v>
      </c>
      <c r="L118" s="71">
        <v>20.664901276865621</v>
      </c>
      <c r="M118" s="71">
        <v>367.28242089099098</v>
      </c>
      <c r="N118" s="71">
        <v>338.60228420454428</v>
      </c>
      <c r="O118" s="71">
        <v>303.15473990993343</v>
      </c>
      <c r="P118" s="71">
        <v>215.72313520506239</v>
      </c>
      <c r="Q118" s="71">
        <v>17.120062366150901</v>
      </c>
      <c r="R118" s="71">
        <v>46.499638033103508</v>
      </c>
      <c r="S118" s="71">
        <v>54.448889254000001</v>
      </c>
      <c r="T118" s="72"/>
      <c r="U118" s="71">
        <v>570044657</v>
      </c>
      <c r="V118" s="71">
        <v>11944</v>
      </c>
      <c r="W118" s="71">
        <v>289</v>
      </c>
      <c r="X118" s="71">
        <v>72921</v>
      </c>
      <c r="Y118" s="71">
        <v>114024</v>
      </c>
      <c r="Z118" s="71">
        <v>155263</v>
      </c>
      <c r="AA118" s="71">
        <v>42293</v>
      </c>
      <c r="AB118" s="71">
        <v>279753</v>
      </c>
      <c r="AC118" s="71">
        <v>8783141.833333334</v>
      </c>
      <c r="AD118" s="71">
        <v>54.448889254000001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1750</v>
      </c>
      <c r="B119" s="70">
        <v>91</v>
      </c>
      <c r="C119" s="70">
        <v>6</v>
      </c>
      <c r="D119" s="70">
        <v>6</v>
      </c>
      <c r="E119" s="70">
        <v>2009</v>
      </c>
      <c r="F119" s="70" t="s">
        <v>176</v>
      </c>
      <c r="G119" s="70" t="s">
        <v>1744</v>
      </c>
      <c r="H119" s="70" t="s">
        <v>1745</v>
      </c>
      <c r="I119" s="148"/>
      <c r="J119" s="71">
        <v>15023.55831314914</v>
      </c>
      <c r="K119" s="71">
        <v>21.405722779931359</v>
      </c>
      <c r="L119" s="71">
        <v>25.228365831520481</v>
      </c>
      <c r="M119" s="71">
        <v>355.23384490496602</v>
      </c>
      <c r="N119" s="71">
        <v>315.50855956961539</v>
      </c>
      <c r="O119" s="71">
        <v>309.26300006586871</v>
      </c>
      <c r="P119" s="71">
        <v>208.2628069710114</v>
      </c>
      <c r="Q119" s="71">
        <v>16.3016320198961</v>
      </c>
      <c r="R119" s="71">
        <v>42.188528122538621</v>
      </c>
      <c r="S119" s="71">
        <v>35.740218853119998</v>
      </c>
      <c r="T119" s="72"/>
      <c r="U119" s="71">
        <v>427744287</v>
      </c>
      <c r="V119" s="71">
        <v>14413</v>
      </c>
      <c r="W119" s="71">
        <v>455</v>
      </c>
      <c r="X119" s="71">
        <v>80276</v>
      </c>
      <c r="Y119" s="71">
        <v>115309</v>
      </c>
      <c r="Z119" s="71">
        <v>156340</v>
      </c>
      <c r="AA119" s="71">
        <v>41917</v>
      </c>
      <c r="AB119" s="71">
        <v>279629</v>
      </c>
      <c r="AC119" s="71">
        <v>7774234.833333333</v>
      </c>
      <c r="AD119" s="71">
        <v>35.740218853119998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10242.753000000001</v>
      </c>
      <c r="BK119" s="71">
        <v>4756.8230000000003</v>
      </c>
      <c r="BL119" s="71">
        <v>60.201000000000001</v>
      </c>
      <c r="BM119" s="71">
        <v>0</v>
      </c>
      <c r="BN119" s="72"/>
      <c r="BO119" s="71">
        <v>0</v>
      </c>
      <c r="BP119" s="71">
        <v>0</v>
      </c>
      <c r="BQ119" s="71">
        <v>51</v>
      </c>
      <c r="BR119" s="71">
        <v>9</v>
      </c>
      <c r="BS119" s="71">
        <v>8</v>
      </c>
      <c r="BT119" s="71">
        <v>0</v>
      </c>
      <c r="BU119"/>
      <c r="BV119" s="70">
        <v>14434.004000000001</v>
      </c>
      <c r="BW119" s="70">
        <v>64.274000000000001</v>
      </c>
      <c r="BX119" s="70">
        <v>355.23099999999999</v>
      </c>
      <c r="BY119" s="70">
        <v>0</v>
      </c>
      <c r="BZ119" s="70">
        <v>107.22799999999999</v>
      </c>
      <c r="CA119" s="70">
        <v>29.465</v>
      </c>
      <c r="CB119" s="70">
        <v>2E-3</v>
      </c>
      <c r="CC119" s="70">
        <v>69.572999999999993</v>
      </c>
      <c r="CD119" s="70">
        <v>0</v>
      </c>
    </row>
    <row r="120" spans="1:82">
      <c r="A120" s="70" t="s">
        <v>1751</v>
      </c>
      <c r="B120" s="70">
        <v>92</v>
      </c>
      <c r="C120" s="70">
        <v>7</v>
      </c>
      <c r="D120" s="70">
        <v>6</v>
      </c>
      <c r="E120" s="70">
        <v>2010</v>
      </c>
      <c r="F120" s="70" t="s">
        <v>177</v>
      </c>
      <c r="G120" s="70" t="s">
        <v>1744</v>
      </c>
      <c r="H120" s="70" t="s">
        <v>1745</v>
      </c>
      <c r="I120" s="148"/>
      <c r="J120" s="71">
        <v>17815.934507562841</v>
      </c>
      <c r="K120" s="71">
        <v>22.812618705209761</v>
      </c>
      <c r="L120" s="71">
        <v>23.885123511242281</v>
      </c>
      <c r="M120" s="71">
        <v>354.59556518285189</v>
      </c>
      <c r="N120" s="71">
        <v>325.22009407102911</v>
      </c>
      <c r="O120" s="71">
        <v>309.91772878169672</v>
      </c>
      <c r="P120" s="71">
        <v>212.93976767505421</v>
      </c>
      <c r="Q120" s="71">
        <v>16.964398174463799</v>
      </c>
      <c r="R120" s="71">
        <v>47.331816100257349</v>
      </c>
      <c r="S120" s="71">
        <v>41.850447787839997</v>
      </c>
      <c r="T120" s="72"/>
      <c r="U120" s="71">
        <v>460304821</v>
      </c>
      <c r="V120" s="71">
        <v>14413</v>
      </c>
      <c r="W120" s="71">
        <v>455</v>
      </c>
      <c r="X120" s="71">
        <v>80276</v>
      </c>
      <c r="Y120" s="71">
        <v>116354</v>
      </c>
      <c r="Z120" s="71">
        <v>157399</v>
      </c>
      <c r="AA120" s="71">
        <v>41788</v>
      </c>
      <c r="AB120" s="71">
        <v>278841</v>
      </c>
      <c r="AC120" s="71">
        <v>8265487.166666667</v>
      </c>
      <c r="AD120" s="71">
        <v>41.850447787839997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10208.744000000001</v>
      </c>
      <c r="BK120" s="71">
        <v>4811.384</v>
      </c>
      <c r="BL120" s="71">
        <v>63.332889999999999</v>
      </c>
      <c r="BM120" s="71">
        <v>0</v>
      </c>
      <c r="BN120" s="72"/>
      <c r="BO120" s="71">
        <v>0</v>
      </c>
      <c r="BP120" s="71">
        <v>0</v>
      </c>
      <c r="BQ120" s="71">
        <v>53</v>
      </c>
      <c r="BR120" s="71">
        <v>9</v>
      </c>
      <c r="BS120" s="71">
        <v>8</v>
      </c>
      <c r="BT120" s="71">
        <v>0</v>
      </c>
      <c r="BU120"/>
      <c r="BV120" s="70">
        <v>14358.772000000001</v>
      </c>
      <c r="BW120" s="70">
        <v>71.655000000000001</v>
      </c>
      <c r="BX120" s="70">
        <v>408.37788999999998</v>
      </c>
      <c r="BY120" s="70">
        <v>0</v>
      </c>
      <c r="BZ120" s="70">
        <v>111.139</v>
      </c>
      <c r="CA120" s="70">
        <v>59.616</v>
      </c>
      <c r="CB120" s="70">
        <v>2E-3</v>
      </c>
      <c r="CC120" s="70">
        <v>73.899000000000001</v>
      </c>
      <c r="CD120" s="70">
        <v>0</v>
      </c>
    </row>
    <row r="121" spans="1:82">
      <c r="A121" s="70" t="s">
        <v>1752</v>
      </c>
      <c r="B121" s="70">
        <v>93</v>
      </c>
      <c r="C121" s="70">
        <v>8</v>
      </c>
      <c r="D121" s="70">
        <v>6</v>
      </c>
      <c r="E121" s="70">
        <v>2011</v>
      </c>
      <c r="F121" s="70" t="s">
        <v>178</v>
      </c>
      <c r="G121" s="1064" t="s">
        <v>1744</v>
      </c>
      <c r="H121" s="70" t="s">
        <v>1745</v>
      </c>
      <c r="I121" s="148"/>
      <c r="J121" s="71">
        <v>15104.77292174879</v>
      </c>
      <c r="K121" s="71">
        <v>36.011916257259323</v>
      </c>
      <c r="L121" s="71">
        <v>23.286606181009681</v>
      </c>
      <c r="M121" s="71">
        <v>410.81658484043942</v>
      </c>
      <c r="N121" s="71">
        <v>344.86146596536071</v>
      </c>
      <c r="O121" s="71">
        <v>306.89696996525896</v>
      </c>
      <c r="P121" s="71">
        <v>208.963473368422</v>
      </c>
      <c r="Q121" s="71">
        <v>19.528586484951202</v>
      </c>
      <c r="R121" s="71">
        <v>45.395209137479718</v>
      </c>
      <c r="S121" s="71">
        <v>34.508905100920003</v>
      </c>
      <c r="T121" s="72"/>
      <c r="U121" s="71">
        <v>408575197</v>
      </c>
      <c r="V121" s="71">
        <v>14413</v>
      </c>
      <c r="W121" s="71">
        <v>455</v>
      </c>
      <c r="X121" s="71">
        <v>80276</v>
      </c>
      <c r="Y121" s="71">
        <v>117418</v>
      </c>
      <c r="Z121" s="71">
        <v>159251</v>
      </c>
      <c r="AA121" s="71">
        <v>42228</v>
      </c>
      <c r="AB121" s="71">
        <v>278276</v>
      </c>
      <c r="AC121" s="71">
        <v>7914189.5</v>
      </c>
      <c r="AD121" s="71">
        <v>34.508905100920003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9417.2939999999999</v>
      </c>
      <c r="BK121" s="71">
        <v>3933.694</v>
      </c>
      <c r="BL121" s="71">
        <v>14.356</v>
      </c>
      <c r="BM121" s="71">
        <v>0</v>
      </c>
      <c r="BN121" s="72"/>
      <c r="BO121" s="71">
        <v>0</v>
      </c>
      <c r="BP121" s="71">
        <v>0</v>
      </c>
      <c r="BQ121" s="71">
        <v>52</v>
      </c>
      <c r="BR121" s="71">
        <v>9</v>
      </c>
      <c r="BS121" s="71">
        <v>4</v>
      </c>
      <c r="BT121" s="71">
        <v>0</v>
      </c>
      <c r="BU121"/>
      <c r="BV121" s="70">
        <v>12771.499</v>
      </c>
      <c r="BW121" s="70">
        <v>68.960999999999999</v>
      </c>
      <c r="BX121" s="70">
        <v>344.34</v>
      </c>
      <c r="BY121" s="70">
        <v>0</v>
      </c>
      <c r="BZ121" s="70">
        <v>103.639</v>
      </c>
      <c r="CA121" s="70">
        <v>26.619</v>
      </c>
      <c r="CB121" s="70">
        <v>0</v>
      </c>
      <c r="CC121" s="70">
        <v>50.286000000000001</v>
      </c>
      <c r="CD121" s="70">
        <v>0</v>
      </c>
    </row>
    <row r="122" spans="1:82">
      <c r="A122" s="70" t="s">
        <v>1753</v>
      </c>
      <c r="B122" s="70">
        <v>94</v>
      </c>
      <c r="C122" s="70">
        <v>9</v>
      </c>
      <c r="D122" s="70">
        <v>6</v>
      </c>
      <c r="E122" s="70">
        <v>2012</v>
      </c>
      <c r="F122" s="70" t="s">
        <v>179</v>
      </c>
      <c r="G122" s="1064" t="s">
        <v>1744</v>
      </c>
      <c r="H122" s="70" t="s">
        <v>1745</v>
      </c>
      <c r="I122" s="148"/>
      <c r="J122" s="71">
        <v>15765.91637614337</v>
      </c>
      <c r="K122" s="71">
        <v>35.730090649549979</v>
      </c>
      <c r="L122" s="71">
        <v>23.379537028749589</v>
      </c>
      <c r="M122" s="71">
        <v>459.08868756673428</v>
      </c>
      <c r="N122" s="71">
        <v>387.37649024500638</v>
      </c>
      <c r="O122" s="71">
        <v>307.92348331379702</v>
      </c>
      <c r="P122" s="71">
        <v>211.48112735408299</v>
      </c>
      <c r="Q122" s="71">
        <v>21.474059555365301</v>
      </c>
      <c r="R122" s="71">
        <v>48.377190168754943</v>
      </c>
      <c r="S122" s="71">
        <v>44.516855124470013</v>
      </c>
      <c r="T122" s="72"/>
      <c r="U122" s="71">
        <v>428510217</v>
      </c>
      <c r="V122" s="71">
        <v>14413</v>
      </c>
      <c r="W122" s="71">
        <v>455</v>
      </c>
      <c r="X122" s="71">
        <v>80276</v>
      </c>
      <c r="Y122" s="71">
        <v>119976</v>
      </c>
      <c r="Z122" s="71">
        <v>161051</v>
      </c>
      <c r="AA122" s="71">
        <v>42495</v>
      </c>
      <c r="AB122" s="71">
        <v>281642</v>
      </c>
      <c r="AC122" s="71">
        <v>8215618.166666667</v>
      </c>
      <c r="AD122" s="71">
        <v>44.516855124470013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9399.8389999999999</v>
      </c>
      <c r="BK122" s="71">
        <v>3880.4119999999998</v>
      </c>
      <c r="BL122" s="71">
        <v>23.313000000000002</v>
      </c>
      <c r="BM122" s="71">
        <v>0</v>
      </c>
      <c r="BN122" s="72"/>
      <c r="BO122" s="71">
        <v>0</v>
      </c>
      <c r="BP122" s="71">
        <v>0</v>
      </c>
      <c r="BQ122" s="71">
        <v>54</v>
      </c>
      <c r="BR122" s="71">
        <v>8</v>
      </c>
      <c r="BS122" s="71">
        <v>5</v>
      </c>
      <c r="BT122" s="71">
        <v>0</v>
      </c>
      <c r="BU122"/>
      <c r="BV122" s="70">
        <v>12742.11</v>
      </c>
      <c r="BW122" s="70">
        <v>69.701999999999998</v>
      </c>
      <c r="BX122" s="70">
        <v>317.78199999999998</v>
      </c>
      <c r="BY122" s="70">
        <v>0</v>
      </c>
      <c r="BZ122" s="70">
        <v>109.04300000000001</v>
      </c>
      <c r="CA122" s="70">
        <v>32</v>
      </c>
      <c r="CB122" s="70">
        <v>0</v>
      </c>
      <c r="CC122" s="70">
        <v>32.927</v>
      </c>
      <c r="CD122" s="70">
        <v>0</v>
      </c>
    </row>
    <row r="123" spans="1:82">
      <c r="A123" s="70" t="s">
        <v>1754</v>
      </c>
      <c r="B123" s="70">
        <v>95</v>
      </c>
      <c r="C123" s="70">
        <v>10</v>
      </c>
      <c r="D123" s="70">
        <v>6</v>
      </c>
      <c r="E123" s="70">
        <v>2013</v>
      </c>
      <c r="F123" s="70" t="s">
        <v>180</v>
      </c>
      <c r="G123" s="70" t="s">
        <v>1744</v>
      </c>
      <c r="H123" s="70" t="s">
        <v>1745</v>
      </c>
      <c r="I123" s="148"/>
      <c r="J123" s="71">
        <v>17723.884823248969</v>
      </c>
      <c r="K123" s="71">
        <v>31.845768096688921</v>
      </c>
      <c r="L123" s="71">
        <v>23.38547393920285</v>
      </c>
      <c r="M123" s="71">
        <v>455.18027533606278</v>
      </c>
      <c r="N123" s="71">
        <v>409.07886632566311</v>
      </c>
      <c r="O123" s="71">
        <v>298.0426645611887</v>
      </c>
      <c r="P123" s="71">
        <v>214.79565319123532</v>
      </c>
      <c r="Q123" s="71">
        <v>21.740051417671701</v>
      </c>
      <c r="R123" s="71">
        <v>45.208233408221759</v>
      </c>
      <c r="S123" s="71">
        <v>40.284749298139999</v>
      </c>
      <c r="T123" s="72"/>
      <c r="U123" s="71">
        <v>469255449</v>
      </c>
      <c r="V123" s="71">
        <v>14413</v>
      </c>
      <c r="W123" s="71">
        <v>455</v>
      </c>
      <c r="X123" s="71">
        <v>80276</v>
      </c>
      <c r="Y123" s="71">
        <v>120551</v>
      </c>
      <c r="Z123" s="71">
        <v>162843</v>
      </c>
      <c r="AA123" s="71">
        <v>42999</v>
      </c>
      <c r="AB123" s="71">
        <v>281043</v>
      </c>
      <c r="AC123" s="71">
        <v>7494250.666666667</v>
      </c>
      <c r="AD123" s="71">
        <v>40.284749298139999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9831.6209999999992</v>
      </c>
      <c r="BK123" s="71">
        <v>4426.1719999999996</v>
      </c>
      <c r="BL123" s="71">
        <v>26.715</v>
      </c>
      <c r="BM123" s="71">
        <v>0</v>
      </c>
      <c r="BN123" s="72"/>
      <c r="BO123" s="71">
        <v>0</v>
      </c>
      <c r="BP123" s="71">
        <v>0</v>
      </c>
      <c r="BQ123" s="71">
        <v>57</v>
      </c>
      <c r="BR123" s="71">
        <v>8</v>
      </c>
      <c r="BS123" s="71">
        <v>5</v>
      </c>
      <c r="BT123" s="71">
        <v>0</v>
      </c>
      <c r="BU123"/>
      <c r="BV123" s="70">
        <v>13663.46</v>
      </c>
      <c r="BW123" s="70">
        <v>63.628</v>
      </c>
      <c r="BX123" s="70">
        <v>365.80399999999997</v>
      </c>
      <c r="BY123" s="70">
        <v>0</v>
      </c>
      <c r="BZ123" s="70">
        <v>115.78400000000001</v>
      </c>
      <c r="CA123" s="70">
        <v>37.343000000000004</v>
      </c>
      <c r="CB123" s="70">
        <v>0</v>
      </c>
      <c r="CC123" s="70">
        <v>38.488999999999997</v>
      </c>
      <c r="CD123" s="70">
        <v>0</v>
      </c>
    </row>
    <row r="124" spans="1:82">
      <c r="A124" s="70" t="s">
        <v>1755</v>
      </c>
      <c r="B124" s="70">
        <v>96</v>
      </c>
      <c r="C124" s="70">
        <v>11</v>
      </c>
      <c r="D124" s="70">
        <v>6</v>
      </c>
      <c r="E124" s="70">
        <v>2014</v>
      </c>
      <c r="F124" s="70" t="s">
        <v>181</v>
      </c>
      <c r="G124" s="70" t="s">
        <v>1744</v>
      </c>
      <c r="H124" s="70" t="s">
        <v>1745</v>
      </c>
      <c r="I124" s="148"/>
      <c r="J124" s="71">
        <v>18312.0420866434</v>
      </c>
      <c r="K124" s="71">
        <v>30.33846209335109</v>
      </c>
      <c r="L124" s="71">
        <v>25.04298347698985</v>
      </c>
      <c r="M124" s="71">
        <v>410.4474729543511</v>
      </c>
      <c r="N124" s="71">
        <v>339.36550146201751</v>
      </c>
      <c r="O124" s="71">
        <v>284.72463057568075</v>
      </c>
      <c r="P124" s="71">
        <v>217.19758842999005</v>
      </c>
      <c r="Q124" s="71">
        <v>20.806109584554001</v>
      </c>
      <c r="R124" s="71">
        <v>47.523889897238853</v>
      </c>
      <c r="S124" s="71">
        <v>42.01510826861</v>
      </c>
      <c r="T124" s="72"/>
      <c r="U124" s="71">
        <v>533720233</v>
      </c>
      <c r="V124" s="71">
        <v>12689</v>
      </c>
      <c r="W124" s="71">
        <v>437</v>
      </c>
      <c r="X124" s="71">
        <v>78711</v>
      </c>
      <c r="Y124" s="71">
        <v>121562</v>
      </c>
      <c r="Z124" s="71">
        <v>163846</v>
      </c>
      <c r="AA124" s="71">
        <v>43255</v>
      </c>
      <c r="AB124" s="71">
        <v>280340</v>
      </c>
      <c r="AC124" s="71">
        <v>7902893</v>
      </c>
      <c r="AD124" s="71">
        <v>42.01510826861</v>
      </c>
      <c r="AE124" s="72"/>
      <c r="AF124" s="71"/>
      <c r="AG124" s="71"/>
      <c r="AH124" s="71"/>
      <c r="AI124" s="71"/>
      <c r="AJ124" s="71"/>
      <c r="AK124" s="71"/>
      <c r="AL124" s="71"/>
      <c r="AM124" s="71"/>
      <c r="AN124" s="71"/>
      <c r="AO124" s="71"/>
      <c r="AP124" s="71"/>
      <c r="AQ124" s="72"/>
      <c r="AR124" s="71">
        <v>4539</v>
      </c>
      <c r="AS124" s="71">
        <v>599</v>
      </c>
      <c r="AT124" s="71">
        <v>1</v>
      </c>
      <c r="AU124" s="71">
        <v>1</v>
      </c>
      <c r="AV124" s="71">
        <v>0</v>
      </c>
      <c r="AW124" s="71">
        <v>2</v>
      </c>
      <c r="AX124" s="71"/>
      <c r="AY124" s="72"/>
      <c r="AZ124" s="71">
        <v>17670.5</v>
      </c>
      <c r="BA124" s="71">
        <v>52950.8</v>
      </c>
      <c r="BB124" s="71">
        <v>1500</v>
      </c>
      <c r="BC124" s="71">
        <v>198</v>
      </c>
      <c r="BD124" s="71">
        <v>0</v>
      </c>
      <c r="BE124" s="71">
        <v>45756.5</v>
      </c>
      <c r="BF124" s="71"/>
      <c r="BG124" s="72"/>
      <c r="BH124" s="71">
        <v>0</v>
      </c>
      <c r="BI124" s="71">
        <v>0</v>
      </c>
      <c r="BJ124" s="71">
        <v>9132.3719999999994</v>
      </c>
      <c r="BK124" s="71">
        <v>4626.2439999999997</v>
      </c>
      <c r="BL124" s="71">
        <v>29.416999999999998</v>
      </c>
      <c r="BM124" s="71">
        <v>0</v>
      </c>
      <c r="BN124" s="72"/>
      <c r="BO124" s="71">
        <v>0</v>
      </c>
      <c r="BP124" s="71">
        <v>0</v>
      </c>
      <c r="BQ124" s="71">
        <v>55</v>
      </c>
      <c r="BR124" s="71">
        <v>8</v>
      </c>
      <c r="BS124" s="71">
        <v>6</v>
      </c>
      <c r="BT124" s="71">
        <v>0</v>
      </c>
      <c r="BU124"/>
      <c r="BV124" s="70">
        <v>13478.098</v>
      </c>
      <c r="BW124" s="70">
        <v>27.178000000000001</v>
      </c>
      <c r="BX124" s="70">
        <v>87.289000000000001</v>
      </c>
      <c r="BY124" s="70">
        <v>0</v>
      </c>
      <c r="BZ124" s="70">
        <v>121.815</v>
      </c>
      <c r="CA124" s="70">
        <v>31.03</v>
      </c>
      <c r="CB124" s="70">
        <v>0</v>
      </c>
      <c r="CC124" s="70">
        <v>42.622999999999998</v>
      </c>
      <c r="CD124" s="70">
        <v>0</v>
      </c>
    </row>
    <row r="125" spans="1:82">
      <c r="A125" s="70" t="s">
        <v>1756</v>
      </c>
      <c r="B125" s="70">
        <v>97</v>
      </c>
      <c r="C125" s="70">
        <v>12</v>
      </c>
      <c r="D125" s="70">
        <v>6</v>
      </c>
      <c r="E125" s="70">
        <v>2015</v>
      </c>
      <c r="F125" s="70" t="s">
        <v>182</v>
      </c>
      <c r="G125" s="70" t="s">
        <v>1744</v>
      </c>
      <c r="H125" s="70" t="s">
        <v>1745</v>
      </c>
      <c r="I125" s="148"/>
      <c r="J125" s="71">
        <v>14625.552800319851</v>
      </c>
      <c r="K125" s="71">
        <v>30.128614179495191</v>
      </c>
      <c r="L125" s="71">
        <v>26.3055799248779</v>
      </c>
      <c r="M125" s="71">
        <v>416.99988066323368</v>
      </c>
      <c r="N125" s="71">
        <v>319.04955452627672</v>
      </c>
      <c r="O125" s="71">
        <v>284.13969998511118</v>
      </c>
      <c r="P125" s="71">
        <v>218.09785516633534</v>
      </c>
      <c r="Q125" s="71">
        <v>20.3211237906836</v>
      </c>
      <c r="R125" s="71">
        <v>46.465843871019629</v>
      </c>
      <c r="S125" s="71">
        <v>41.383369299836403</v>
      </c>
      <c r="T125" s="72"/>
      <c r="U125" s="71">
        <v>421449464</v>
      </c>
      <c r="V125" s="71">
        <v>12689</v>
      </c>
      <c r="W125" s="71">
        <v>437</v>
      </c>
      <c r="X125" s="71">
        <v>78711</v>
      </c>
      <c r="Y125" s="71">
        <v>122962</v>
      </c>
      <c r="Z125" s="71">
        <v>165083</v>
      </c>
      <c r="AA125" s="71">
        <v>43400</v>
      </c>
      <c r="AB125" s="71">
        <v>279697</v>
      </c>
      <c r="AC125" s="71">
        <v>7942577.833333333</v>
      </c>
      <c r="AD125" s="71">
        <v>41.383369299836403</v>
      </c>
      <c r="AE125" s="72"/>
      <c r="AF125" s="71">
        <v>4526367407.5195789</v>
      </c>
      <c r="AG125" s="71">
        <v>25927016.436188862</v>
      </c>
      <c r="AH125" s="71">
        <v>5497148.0127105536</v>
      </c>
      <c r="AI125" s="71">
        <v>591649614.97322762</v>
      </c>
      <c r="AJ125" s="71">
        <v>440101189.26464051</v>
      </c>
      <c r="AK125" s="71">
        <v>0</v>
      </c>
      <c r="AL125" s="71">
        <v>0</v>
      </c>
      <c r="AM125" s="71">
        <v>38331300.565213077</v>
      </c>
      <c r="AN125" s="71">
        <v>0</v>
      </c>
      <c r="AO125" s="71">
        <v>0</v>
      </c>
      <c r="AP125" s="71">
        <v>5627873676.7715597</v>
      </c>
      <c r="AQ125" s="72"/>
      <c r="AR125" s="71">
        <v>5122</v>
      </c>
      <c r="AS125" s="71">
        <v>963</v>
      </c>
      <c r="AT125" s="71">
        <v>1</v>
      </c>
      <c r="AU125" s="71">
        <v>1</v>
      </c>
      <c r="AV125" s="71">
        <v>0</v>
      </c>
      <c r="AW125" s="71">
        <v>2</v>
      </c>
      <c r="AX125" s="71"/>
      <c r="AY125" s="72"/>
      <c r="AZ125" s="71">
        <v>20252.400000000001</v>
      </c>
      <c r="BA125" s="71">
        <v>96107.4</v>
      </c>
      <c r="BB125" s="71">
        <v>1500</v>
      </c>
      <c r="BC125" s="71">
        <v>198</v>
      </c>
      <c r="BD125" s="71">
        <v>0</v>
      </c>
      <c r="BE125" s="71">
        <v>45756.5</v>
      </c>
      <c r="BF125" s="71"/>
      <c r="BG125" s="72"/>
      <c r="BH125" s="71">
        <v>0</v>
      </c>
      <c r="BI125" s="71">
        <v>0</v>
      </c>
      <c r="BJ125" s="71">
        <v>8839.7199999999993</v>
      </c>
      <c r="BK125" s="71">
        <v>3538.77</v>
      </c>
      <c r="BL125" s="71">
        <v>77.441599999999994</v>
      </c>
      <c r="BM125" s="71">
        <v>0</v>
      </c>
      <c r="BN125" s="72"/>
      <c r="BO125" s="71">
        <v>0</v>
      </c>
      <c r="BP125" s="71">
        <v>0</v>
      </c>
      <c r="BQ125" s="71">
        <v>55</v>
      </c>
      <c r="BR125" s="71">
        <v>8</v>
      </c>
      <c r="BS125" s="71">
        <v>10</v>
      </c>
      <c r="BT125" s="71">
        <v>0</v>
      </c>
      <c r="BU125"/>
      <c r="BV125" s="70">
        <v>11801.834000000001</v>
      </c>
      <c r="BW125" s="70">
        <v>66.427999999999997</v>
      </c>
      <c r="BX125" s="70">
        <v>394.07799999999997</v>
      </c>
      <c r="BY125" s="70">
        <v>0</v>
      </c>
      <c r="BZ125" s="70">
        <v>119.8586</v>
      </c>
      <c r="CA125" s="70">
        <v>36.801000000000002</v>
      </c>
      <c r="CB125" s="70">
        <v>0</v>
      </c>
      <c r="CC125" s="70">
        <v>36.932000000000002</v>
      </c>
      <c r="CD125" s="70">
        <v>0</v>
      </c>
    </row>
    <row r="126" spans="1:82">
      <c r="A126" s="70" t="s">
        <v>1757</v>
      </c>
      <c r="B126" s="70">
        <v>98</v>
      </c>
      <c r="C126" s="70">
        <v>13</v>
      </c>
      <c r="D126" s="70">
        <v>6</v>
      </c>
      <c r="E126" s="70">
        <v>2016</v>
      </c>
      <c r="F126" s="70" t="s">
        <v>155</v>
      </c>
      <c r="G126" s="70" t="s">
        <v>1744</v>
      </c>
      <c r="H126" s="70" t="s">
        <v>1745</v>
      </c>
      <c r="I126" s="148"/>
      <c r="J126" s="71">
        <v>13197.650375163697</v>
      </c>
      <c r="K126" s="71">
        <v>29.035097942054396</v>
      </c>
      <c r="L126" s="71">
        <v>30.598032130095191</v>
      </c>
      <c r="M126" s="71">
        <v>358.6300881345415</v>
      </c>
      <c r="N126" s="71">
        <v>337.67160883450987</v>
      </c>
      <c r="O126" s="71">
        <v>282.82312098058031</v>
      </c>
      <c r="P126" s="71">
        <v>216.46577960627314</v>
      </c>
      <c r="Q126" s="71">
        <v>19.712904549104568</v>
      </c>
      <c r="R126" s="71">
        <v>47.81013841426293</v>
      </c>
      <c r="S126" s="71">
        <v>39.718806660479999</v>
      </c>
      <c r="T126" s="72"/>
      <c r="U126" s="71">
        <v>359300986</v>
      </c>
      <c r="V126" s="71">
        <v>12689</v>
      </c>
      <c r="W126" s="71">
        <v>437</v>
      </c>
      <c r="X126" s="71">
        <v>78711</v>
      </c>
      <c r="Y126" s="71">
        <v>124174</v>
      </c>
      <c r="Z126" s="71">
        <v>166338</v>
      </c>
      <c r="AA126" s="71">
        <v>44552</v>
      </c>
      <c r="AB126" s="71">
        <v>279093</v>
      </c>
      <c r="AC126" s="71">
        <v>8165501.0230125627</v>
      </c>
      <c r="AD126" s="71">
        <v>39.718806660479999</v>
      </c>
      <c r="AE126" s="72"/>
      <c r="AF126" s="71">
        <v>4238707908.1305308</v>
      </c>
      <c r="AG126" s="71">
        <v>24704355.231972069</v>
      </c>
      <c r="AH126" s="71">
        <v>5061915.7869073944</v>
      </c>
      <c r="AI126" s="71">
        <v>550561679.49135399</v>
      </c>
      <c r="AJ126" s="71">
        <v>466486629.72418302</v>
      </c>
      <c r="AK126" s="71">
        <v>0</v>
      </c>
      <c r="AL126" s="71">
        <v>0</v>
      </c>
      <c r="AM126" s="71">
        <v>38278240.249832623</v>
      </c>
      <c r="AN126" s="71">
        <v>0</v>
      </c>
      <c r="AO126" s="71">
        <v>0</v>
      </c>
      <c r="AP126" s="71">
        <v>5323800728.6147795</v>
      </c>
      <c r="AQ126" s="72"/>
      <c r="AR126" s="71">
        <v>5584</v>
      </c>
      <c r="AS126" s="71">
        <v>1168</v>
      </c>
      <c r="AT126" s="71">
        <v>1</v>
      </c>
      <c r="AU126" s="71">
        <v>1</v>
      </c>
      <c r="AV126" s="71">
        <v>0</v>
      </c>
      <c r="AW126" s="71">
        <v>2</v>
      </c>
      <c r="AX126" s="71"/>
      <c r="AY126" s="72"/>
      <c r="AZ126" s="71">
        <v>22418.5</v>
      </c>
      <c r="BA126" s="71">
        <v>120152.9</v>
      </c>
      <c r="BB126" s="71">
        <v>1500</v>
      </c>
      <c r="BC126" s="71">
        <v>198</v>
      </c>
      <c r="BD126" s="71">
        <v>0</v>
      </c>
      <c r="BE126" s="71">
        <v>45756.5</v>
      </c>
      <c r="BF126" s="71"/>
      <c r="BG126" s="72"/>
      <c r="BH126" s="71">
        <v>0</v>
      </c>
      <c r="BI126" s="71">
        <v>0</v>
      </c>
      <c r="BJ126" s="71">
        <v>8655.24</v>
      </c>
      <c r="BK126" s="71">
        <v>3761.6309999999999</v>
      </c>
      <c r="BL126" s="71">
        <v>72.793000000000006</v>
      </c>
      <c r="BM126" s="71">
        <v>0</v>
      </c>
      <c r="BN126" s="72"/>
      <c r="BO126" s="71">
        <v>0</v>
      </c>
      <c r="BP126" s="71">
        <v>0</v>
      </c>
      <c r="BQ126" s="71">
        <v>54</v>
      </c>
      <c r="BR126" s="71">
        <v>7</v>
      </c>
      <c r="BS126" s="71">
        <v>9</v>
      </c>
      <c r="BT126" s="71">
        <v>0</v>
      </c>
      <c r="BU126"/>
      <c r="BV126" s="70">
        <v>11836.647999999999</v>
      </c>
      <c r="BW126" s="70">
        <v>83.007999999999996</v>
      </c>
      <c r="BX126" s="70">
        <v>396.57900000000001</v>
      </c>
      <c r="BY126" s="70">
        <v>0.26900000000000002</v>
      </c>
      <c r="BZ126" s="70">
        <v>105.40600000000001</v>
      </c>
      <c r="CA126" s="70">
        <v>33.155000000000001</v>
      </c>
      <c r="CB126" s="70">
        <v>0</v>
      </c>
      <c r="CC126" s="70">
        <v>34.598999999999997</v>
      </c>
      <c r="CD126" s="70">
        <v>0</v>
      </c>
    </row>
    <row r="127" spans="1:82">
      <c r="A127" s="70" t="s">
        <v>1758</v>
      </c>
      <c r="B127" s="70">
        <v>99</v>
      </c>
      <c r="C127" s="70">
        <v>14</v>
      </c>
      <c r="D127" s="70">
        <v>6</v>
      </c>
      <c r="E127" s="70">
        <v>2017</v>
      </c>
      <c r="F127" s="70" t="s">
        <v>156</v>
      </c>
      <c r="G127" s="70" t="s">
        <v>1744</v>
      </c>
      <c r="H127" s="70" t="s">
        <v>1745</v>
      </c>
      <c r="I127" s="148"/>
      <c r="J127" s="71">
        <v>13722.962623844092</v>
      </c>
      <c r="K127" s="71">
        <v>29.063338837453053</v>
      </c>
      <c r="L127" s="71">
        <v>28.066658229846201</v>
      </c>
      <c r="M127" s="71">
        <v>363.8715777162721</v>
      </c>
      <c r="N127" s="71">
        <v>376.22566603815483</v>
      </c>
      <c r="O127" s="71">
        <v>279.83718231134736</v>
      </c>
      <c r="P127" s="71">
        <v>216.28704827500593</v>
      </c>
      <c r="Q127" s="71">
        <v>18.968149886465</v>
      </c>
      <c r="R127" s="71">
        <v>45.863751343685671</v>
      </c>
      <c r="S127" s="71">
        <v>38.54378217056</v>
      </c>
      <c r="T127" s="72"/>
      <c r="U127" s="71">
        <v>398011620</v>
      </c>
      <c r="V127" s="71">
        <v>12689</v>
      </c>
      <c r="W127" s="71">
        <v>437</v>
      </c>
      <c r="X127" s="71">
        <v>78711</v>
      </c>
      <c r="Y127" s="71">
        <v>125048</v>
      </c>
      <c r="Z127" s="71">
        <v>167312</v>
      </c>
      <c r="AA127" s="71">
        <v>44799</v>
      </c>
      <c r="AB127" s="71">
        <v>277707</v>
      </c>
      <c r="AC127" s="71">
        <v>7988501.8333333302</v>
      </c>
      <c r="AD127" s="71">
        <v>38.54378217056</v>
      </c>
      <c r="AE127" s="72"/>
      <c r="AF127" s="71">
        <v>4402335046.7966576</v>
      </c>
      <c r="AG127" s="71">
        <v>24963905.57202895</v>
      </c>
      <c r="AH127" s="71">
        <v>6224255.1194873694</v>
      </c>
      <c r="AI127" s="71">
        <v>585564530.87822235</v>
      </c>
      <c r="AJ127" s="71">
        <v>526733977.59558189</v>
      </c>
      <c r="AK127" s="71">
        <v>0</v>
      </c>
      <c r="AL127" s="71">
        <v>0</v>
      </c>
      <c r="AM127" s="71">
        <v>38147744.748291887</v>
      </c>
      <c r="AN127" s="71">
        <v>0</v>
      </c>
      <c r="AO127" s="71">
        <v>0</v>
      </c>
      <c r="AP127" s="71">
        <v>5583969460.7102699</v>
      </c>
      <c r="AQ127" s="72"/>
      <c r="AR127" s="71">
        <v>5962</v>
      </c>
      <c r="AS127" s="71">
        <v>1333</v>
      </c>
      <c r="AT127" s="71">
        <v>1</v>
      </c>
      <c r="AU127" s="71">
        <v>1</v>
      </c>
      <c r="AV127" s="71">
        <v>0</v>
      </c>
      <c r="AW127" s="71">
        <v>2</v>
      </c>
      <c r="AX127" s="71"/>
      <c r="AY127" s="72"/>
      <c r="AZ127" s="71">
        <v>24257.9</v>
      </c>
      <c r="BA127" s="71">
        <v>153783.4</v>
      </c>
      <c r="BB127" s="71">
        <v>1500</v>
      </c>
      <c r="BC127" s="71">
        <v>198</v>
      </c>
      <c r="BD127" s="71">
        <v>0</v>
      </c>
      <c r="BE127" s="71">
        <v>45756.5</v>
      </c>
      <c r="BF127" s="71"/>
      <c r="BG127" s="72"/>
      <c r="BH127" s="71">
        <v>0</v>
      </c>
      <c r="BI127" s="71">
        <v>0</v>
      </c>
      <c r="BJ127" s="71">
        <v>8667.6919999999991</v>
      </c>
      <c r="BK127" s="71">
        <v>4305.17</v>
      </c>
      <c r="BL127" s="71">
        <v>38.634</v>
      </c>
      <c r="BM127" s="71">
        <v>0</v>
      </c>
      <c r="BN127" s="72"/>
      <c r="BO127" s="71">
        <v>0</v>
      </c>
      <c r="BP127" s="71">
        <v>0</v>
      </c>
      <c r="BQ127" s="71">
        <v>50</v>
      </c>
      <c r="BR127" s="71">
        <v>7</v>
      </c>
      <c r="BS127" s="71">
        <v>8</v>
      </c>
      <c r="BT127" s="71">
        <v>0</v>
      </c>
      <c r="BU127"/>
      <c r="BV127" s="70">
        <v>12220.433999999999</v>
      </c>
      <c r="BW127" s="70">
        <v>102.379</v>
      </c>
      <c r="BX127" s="70">
        <v>385.654</v>
      </c>
      <c r="BY127" s="70">
        <v>0.29099999999999998</v>
      </c>
      <c r="BZ127" s="70">
        <v>102.453</v>
      </c>
      <c r="CA127" s="70">
        <v>55.372999999999998</v>
      </c>
      <c r="CB127" s="70">
        <v>0</v>
      </c>
      <c r="CC127" s="70">
        <v>144.91200000000001</v>
      </c>
      <c r="CD127" s="70">
        <v>0</v>
      </c>
    </row>
    <row r="128" spans="1:82">
      <c r="A128" s="70" t="s">
        <v>1759</v>
      </c>
      <c r="B128" s="70">
        <v>100</v>
      </c>
      <c r="C128" s="70">
        <v>15</v>
      </c>
      <c r="D128" s="70">
        <v>6</v>
      </c>
      <c r="E128" s="70">
        <v>2018</v>
      </c>
      <c r="F128" s="70" t="s">
        <v>183</v>
      </c>
      <c r="G128" s="70" t="s">
        <v>1744</v>
      </c>
      <c r="H128" s="70" t="s">
        <v>1745</v>
      </c>
      <c r="I128" s="148"/>
      <c r="J128" s="71">
        <v>13793.364315160439</v>
      </c>
      <c r="K128" s="71">
        <v>27.44324384427421</v>
      </c>
      <c r="L128" s="71">
        <v>26.247818398523705</v>
      </c>
      <c r="M128" s="71">
        <v>371.24251269847105</v>
      </c>
      <c r="N128" s="71">
        <v>318.2222155795946</v>
      </c>
      <c r="O128" s="71">
        <v>275.57909658641051</v>
      </c>
      <c r="P128" s="71">
        <v>216.86816997557992</v>
      </c>
      <c r="Q128" s="71">
        <v>17.5399484488029</v>
      </c>
      <c r="R128" s="71">
        <v>46.497246183066231</v>
      </c>
      <c r="S128" s="71">
        <v>40.342618406760003</v>
      </c>
      <c r="T128" s="72"/>
      <c r="U128" s="71">
        <v>443805870</v>
      </c>
      <c r="V128" s="71">
        <v>12689</v>
      </c>
      <c r="W128" s="71">
        <v>437</v>
      </c>
      <c r="X128" s="71">
        <v>78711</v>
      </c>
      <c r="Y128" s="71">
        <v>126306</v>
      </c>
      <c r="Z128" s="71">
        <v>167921</v>
      </c>
      <c r="AA128" s="71">
        <v>45371</v>
      </c>
      <c r="AB128" s="71">
        <v>276739</v>
      </c>
      <c r="AC128" s="71">
        <v>8067102.833333334</v>
      </c>
      <c r="AD128" s="71">
        <v>40.342618406760003</v>
      </c>
      <c r="AE128" s="72"/>
      <c r="AF128" s="71">
        <v>4568870187.0370989</v>
      </c>
      <c r="AG128" s="71">
        <v>22763003.539599381</v>
      </c>
      <c r="AH128" s="71">
        <v>5878133.5921612279</v>
      </c>
      <c r="AI128" s="71">
        <v>584015157.466658</v>
      </c>
      <c r="AJ128" s="71">
        <v>477600552.34031337</v>
      </c>
      <c r="AK128" s="71">
        <v>0</v>
      </c>
      <c r="AL128" s="71">
        <v>0</v>
      </c>
      <c r="AM128" s="71">
        <v>38093430.727231003</v>
      </c>
      <c r="AN128" s="71">
        <v>0</v>
      </c>
      <c r="AO128" s="71">
        <v>0</v>
      </c>
      <c r="AP128" s="71">
        <v>5697220464.7030611</v>
      </c>
      <c r="AQ128" s="72"/>
      <c r="AR128" s="71">
        <v>6362</v>
      </c>
      <c r="AS128" s="71">
        <v>1499</v>
      </c>
      <c r="AT128" s="71">
        <v>1</v>
      </c>
      <c r="AU128" s="71">
        <v>1</v>
      </c>
      <c r="AV128" s="71">
        <v>0</v>
      </c>
      <c r="AW128" s="71">
        <v>2</v>
      </c>
      <c r="AX128" s="71"/>
      <c r="AY128" s="72"/>
      <c r="AZ128" s="71">
        <v>26218.600000000017</v>
      </c>
      <c r="BA128" s="71">
        <v>186860.7</v>
      </c>
      <c r="BB128" s="71">
        <v>1500</v>
      </c>
      <c r="BC128" s="71">
        <v>198</v>
      </c>
      <c r="BD128" s="71">
        <v>0</v>
      </c>
      <c r="BE128" s="71">
        <v>45756.5</v>
      </c>
      <c r="BF128" s="71"/>
      <c r="BG128" s="72"/>
      <c r="BH128" s="71">
        <v>0</v>
      </c>
      <c r="BI128" s="71">
        <v>0</v>
      </c>
      <c r="BJ128" s="71">
        <v>8352.1640000000007</v>
      </c>
      <c r="BK128" s="71">
        <v>4202.5923700000003</v>
      </c>
      <c r="BL128" s="71">
        <v>34.551000000000002</v>
      </c>
      <c r="BM128" s="71">
        <v>0</v>
      </c>
      <c r="BN128" s="72"/>
      <c r="BO128" s="71">
        <v>0</v>
      </c>
      <c r="BP128" s="71">
        <v>0</v>
      </c>
      <c r="BQ128" s="71">
        <v>52</v>
      </c>
      <c r="BR128" s="71">
        <v>7</v>
      </c>
      <c r="BS128" s="71">
        <v>7</v>
      </c>
      <c r="BT128" s="71">
        <v>0</v>
      </c>
      <c r="BU128"/>
      <c r="BV128" s="70">
        <v>11939.142</v>
      </c>
      <c r="BW128" s="70">
        <v>76.697000000000003</v>
      </c>
      <c r="BX128" s="70">
        <v>364.88299999999998</v>
      </c>
      <c r="BY128" s="70">
        <v>0.81200000000000006</v>
      </c>
      <c r="BZ128" s="70">
        <v>73.513000000000005</v>
      </c>
      <c r="CA128" s="70">
        <v>43.863999999999997</v>
      </c>
      <c r="CB128" s="70">
        <v>0</v>
      </c>
      <c r="CC128" s="70">
        <v>90.396370000000005</v>
      </c>
      <c r="CD128" s="70">
        <v>0</v>
      </c>
    </row>
    <row r="129" spans="1:82">
      <c r="A129" s="70" t="s">
        <v>1760</v>
      </c>
      <c r="B129" s="70">
        <v>101</v>
      </c>
      <c r="C129" s="70">
        <v>16</v>
      </c>
      <c r="D129" s="70">
        <v>6</v>
      </c>
      <c r="E129" s="70">
        <v>2019</v>
      </c>
      <c r="F129" s="70" t="s">
        <v>158</v>
      </c>
      <c r="G129" s="70" t="s">
        <v>1744</v>
      </c>
      <c r="H129" s="70" t="s">
        <v>1745</v>
      </c>
      <c r="I129" s="148"/>
      <c r="J129" s="71">
        <v>12589.644342124981</v>
      </c>
      <c r="K129" s="71">
        <v>25.008662456747061</v>
      </c>
      <c r="L129" s="71">
        <v>26.465992383825164</v>
      </c>
      <c r="M129" s="71">
        <v>338.89405170671284</v>
      </c>
      <c r="N129" s="71">
        <v>304.87731909778182</v>
      </c>
      <c r="O129" s="71">
        <v>268.3466723683967</v>
      </c>
      <c r="P129" s="71">
        <v>217.18411979712909</v>
      </c>
      <c r="Q129" s="71">
        <v>16.994068809117302</v>
      </c>
      <c r="R129" s="71">
        <v>43.271847884391804</v>
      </c>
      <c r="S129" s="71">
        <v>42.589458159069991</v>
      </c>
      <c r="T129" s="72"/>
      <c r="U129" s="71">
        <v>406664255</v>
      </c>
      <c r="V129" s="71">
        <v>12689</v>
      </c>
      <c r="W129" s="71">
        <v>437</v>
      </c>
      <c r="X129" s="71">
        <v>78711</v>
      </c>
      <c r="Y129" s="71">
        <v>127233</v>
      </c>
      <c r="Z129" s="71">
        <v>168003</v>
      </c>
      <c r="AA129" s="71">
        <v>45097</v>
      </c>
      <c r="AB129" s="71">
        <v>275385</v>
      </c>
      <c r="AC129" s="71">
        <v>7630472.0000000019</v>
      </c>
      <c r="AD129" s="71">
        <v>42.589458159069991</v>
      </c>
      <c r="AE129" s="72"/>
      <c r="AF129" s="71">
        <v>4220196069.7057371</v>
      </c>
      <c r="AG129" s="71">
        <v>21985690.280368678</v>
      </c>
      <c r="AH129" s="71">
        <v>6125773.8412398258</v>
      </c>
      <c r="AI129" s="71">
        <v>554780288.21353722</v>
      </c>
      <c r="AJ129" s="71">
        <v>454949707.31699479</v>
      </c>
      <c r="AK129" s="71">
        <v>0</v>
      </c>
      <c r="AL129" s="71">
        <v>0</v>
      </c>
      <c r="AM129" s="71">
        <v>37505363.90282993</v>
      </c>
      <c r="AN129" s="71">
        <v>0</v>
      </c>
      <c r="AO129" s="71">
        <v>0</v>
      </c>
      <c r="AP129" s="71">
        <v>5295542893.2607079</v>
      </c>
      <c r="AQ129" s="72"/>
      <c r="AR129" s="71">
        <v>6736</v>
      </c>
      <c r="AS129" s="71">
        <v>1671</v>
      </c>
      <c r="AT129" s="71">
        <v>1</v>
      </c>
      <c r="AU129" s="71">
        <v>1</v>
      </c>
      <c r="AV129" s="71">
        <v>0</v>
      </c>
      <c r="AW129" s="71">
        <v>2</v>
      </c>
      <c r="AX129" s="71"/>
      <c r="AY129" s="72"/>
      <c r="AZ129" s="71">
        <v>28035.29999999997</v>
      </c>
      <c r="BA129" s="71">
        <v>204750.7</v>
      </c>
      <c r="BB129" s="71">
        <v>1500</v>
      </c>
      <c r="BC129" s="71">
        <v>198</v>
      </c>
      <c r="BD129" s="71">
        <v>0</v>
      </c>
      <c r="BE129" s="71">
        <v>49554.389000000003</v>
      </c>
      <c r="BF129" s="71"/>
      <c r="BG129" s="72"/>
      <c r="BH129" s="71">
        <v>0</v>
      </c>
      <c r="BI129" s="71">
        <v>0</v>
      </c>
      <c r="BJ129" s="71">
        <v>8389.9030000000002</v>
      </c>
      <c r="BK129" s="71">
        <v>3929.5909999999999</v>
      </c>
      <c r="BL129" s="71">
        <v>35.472999999999999</v>
      </c>
      <c r="BM129" s="71">
        <v>0</v>
      </c>
      <c r="BN129" s="72"/>
      <c r="BO129" s="71">
        <v>0</v>
      </c>
      <c r="BP129" s="71">
        <v>0</v>
      </c>
      <c r="BQ129" s="71">
        <v>51</v>
      </c>
      <c r="BR129" s="71">
        <v>7</v>
      </c>
      <c r="BS129" s="71">
        <v>7</v>
      </c>
      <c r="BT129" s="71">
        <v>0</v>
      </c>
      <c r="BU129"/>
      <c r="BV129" s="70">
        <v>11774.081</v>
      </c>
      <c r="BW129" s="70">
        <v>71.619</v>
      </c>
      <c r="BX129" s="70">
        <v>363.005</v>
      </c>
      <c r="BY129" s="70">
        <v>0.52800000000000002</v>
      </c>
      <c r="BZ129" s="70">
        <v>43.951999999999998</v>
      </c>
      <c r="CA129" s="70">
        <v>29.945</v>
      </c>
      <c r="CB129" s="70">
        <v>0</v>
      </c>
      <c r="CC129" s="70">
        <v>71.837000000000003</v>
      </c>
      <c r="CD129" s="70">
        <v>0</v>
      </c>
    </row>
    <row r="130" spans="1:82">
      <c r="A130" s="70" t="s">
        <v>1761</v>
      </c>
      <c r="B130" s="70">
        <v>102</v>
      </c>
      <c r="C130" s="70">
        <v>17</v>
      </c>
      <c r="D130" s="70">
        <v>6</v>
      </c>
      <c r="E130" s="70">
        <v>2020</v>
      </c>
      <c r="F130" s="70" t="s">
        <v>159</v>
      </c>
      <c r="G130" s="70" t="s">
        <v>1744</v>
      </c>
      <c r="H130" s="70" t="s">
        <v>1745</v>
      </c>
      <c r="I130" s="148"/>
      <c r="J130" s="71">
        <v>11567.9478650158</v>
      </c>
      <c r="K130" s="71">
        <v>25.541318189104388</v>
      </c>
      <c r="L130" s="71">
        <v>32.253284035702599</v>
      </c>
      <c r="M130" s="71">
        <v>324.98052529824247</v>
      </c>
      <c r="N130" s="71">
        <v>300.60376163381216</v>
      </c>
      <c r="O130" s="71">
        <v>235.57563719009531</v>
      </c>
      <c r="P130" s="71">
        <v>206.99235655882259</v>
      </c>
      <c r="Q130" s="71">
        <v>16.141736205645699</v>
      </c>
      <c r="R130" s="71">
        <v>43.088469884998403</v>
      </c>
      <c r="S130" s="71">
        <v>46.503597392949992</v>
      </c>
      <c r="T130" s="72"/>
      <c r="U130" s="71">
        <v>396919570</v>
      </c>
      <c r="V130" s="71">
        <v>12163</v>
      </c>
      <c r="W130" s="71">
        <v>566</v>
      </c>
      <c r="X130" s="71">
        <v>79201</v>
      </c>
      <c r="Y130" s="71">
        <v>128327</v>
      </c>
      <c r="Z130" s="71">
        <v>168336</v>
      </c>
      <c r="AA130" s="71">
        <v>45684</v>
      </c>
      <c r="AB130" s="71">
        <v>273771</v>
      </c>
      <c r="AC130" s="71">
        <v>7638282.9999999991</v>
      </c>
      <c r="AD130" s="71">
        <v>46.503597392949992</v>
      </c>
      <c r="AE130" s="72"/>
      <c r="AF130" s="71">
        <v>4031018747.3621802</v>
      </c>
      <c r="AG130" s="71">
        <v>20534842.857995994</v>
      </c>
      <c r="AH130" s="71">
        <v>7898033.1389606101</v>
      </c>
      <c r="AI130" s="71">
        <v>544080083.99033225</v>
      </c>
      <c r="AJ130" s="71">
        <v>461737694.13878387</v>
      </c>
      <c r="AK130" s="71"/>
      <c r="AL130" s="71"/>
      <c r="AM130" s="71">
        <v>35730157.159250028</v>
      </c>
      <c r="AN130" s="71"/>
      <c r="AO130" s="71"/>
      <c r="AP130" s="71">
        <v>5100999558.6475029</v>
      </c>
      <c r="AQ130" s="72"/>
      <c r="AR130" s="71">
        <v>7119</v>
      </c>
      <c r="AS130" s="71">
        <v>1800</v>
      </c>
      <c r="AT130" s="71">
        <v>1</v>
      </c>
      <c r="AU130" s="71">
        <v>1</v>
      </c>
      <c r="AV130" s="71">
        <v>0</v>
      </c>
      <c r="AW130" s="71">
        <v>3</v>
      </c>
      <c r="AX130" s="71"/>
      <c r="AY130" s="72"/>
      <c r="AZ130" s="71">
        <v>30086.099999999969</v>
      </c>
      <c r="BA130" s="71">
        <v>240834.20000000019</v>
      </c>
      <c r="BB130" s="71">
        <v>1500</v>
      </c>
      <c r="BC130" s="71">
        <v>198</v>
      </c>
      <c r="BD130" s="71">
        <v>0</v>
      </c>
      <c r="BE130" s="71">
        <v>99454.388999999996</v>
      </c>
      <c r="BF130" s="71"/>
      <c r="BG130" s="72"/>
      <c r="BH130" s="71">
        <v>0</v>
      </c>
      <c r="BI130" s="71">
        <v>0</v>
      </c>
      <c r="BJ130" s="71">
        <v>7702.3559999999998</v>
      </c>
      <c r="BK130" s="71">
        <v>4001.8380000000002</v>
      </c>
      <c r="BL130" s="71">
        <v>33.047000000000004</v>
      </c>
      <c r="BM130" s="71">
        <v>0</v>
      </c>
      <c r="BN130" s="72"/>
      <c r="BO130" s="71">
        <v>0</v>
      </c>
      <c r="BP130" s="71">
        <v>0</v>
      </c>
      <c r="BQ130" s="71">
        <v>48</v>
      </c>
      <c r="BR130" s="71">
        <v>6</v>
      </c>
      <c r="BS130" s="71">
        <v>7</v>
      </c>
      <c r="BT130" s="71">
        <v>0</v>
      </c>
      <c r="BU130"/>
      <c r="BV130" s="70">
        <v>11327.254000000001</v>
      </c>
      <c r="BW130" s="70">
        <v>12.835000000000001</v>
      </c>
      <c r="BX130" s="70">
        <v>78.760999999999996</v>
      </c>
      <c r="BY130" s="70">
        <v>0.36399999999999999</v>
      </c>
      <c r="BZ130" s="70">
        <v>92.120999999999995</v>
      </c>
      <c r="CA130" s="70">
        <v>156.29599999999999</v>
      </c>
      <c r="CB130" s="70">
        <v>0</v>
      </c>
      <c r="CC130" s="70">
        <v>69.61</v>
      </c>
      <c r="CD130" s="70">
        <v>0</v>
      </c>
    </row>
    <row r="131" spans="1:82">
      <c r="A131" s="70" t="s">
        <v>1762</v>
      </c>
      <c r="B131" s="70">
        <v>102</v>
      </c>
      <c r="C131" s="70">
        <v>18</v>
      </c>
      <c r="D131" s="70">
        <v>6</v>
      </c>
      <c r="E131" s="70">
        <v>2021</v>
      </c>
      <c r="F131" s="70" t="s">
        <v>160</v>
      </c>
      <c r="G131" s="70" t="s">
        <v>1744</v>
      </c>
      <c r="H131" s="70" t="s">
        <v>1745</v>
      </c>
      <c r="I131" s="148"/>
      <c r="J131" s="71">
        <v>12781.325264524121</v>
      </c>
      <c r="K131" s="71">
        <v>27.791028057803594</v>
      </c>
      <c r="L131" s="71">
        <v>29.964048845630607</v>
      </c>
      <c r="M131" s="71">
        <v>358.33475582056093</v>
      </c>
      <c r="N131" s="71">
        <v>309.92782686833618</v>
      </c>
      <c r="O131" s="71">
        <v>228.02490916547237</v>
      </c>
      <c r="P131" s="71">
        <v>214.36205459180206</v>
      </c>
      <c r="Q131" s="71">
        <v>15.8661125641792</v>
      </c>
      <c r="R131" s="71">
        <v>43.979494076283473</v>
      </c>
      <c r="S131" s="71">
        <v>48.346026416352991</v>
      </c>
      <c r="T131" s="72"/>
      <c r="U131" s="71">
        <v>425006004</v>
      </c>
      <c r="V131" s="71">
        <v>12163</v>
      </c>
      <c r="W131" s="71">
        <v>566</v>
      </c>
      <c r="X131" s="71">
        <v>79201</v>
      </c>
      <c r="Y131" s="71">
        <v>128832</v>
      </c>
      <c r="Z131" s="71">
        <v>167772</v>
      </c>
      <c r="AA131" s="71">
        <v>46133</v>
      </c>
      <c r="AB131" s="71">
        <v>271740</v>
      </c>
      <c r="AC131" s="71">
        <v>7563261.9999999981</v>
      </c>
      <c r="AD131" s="71">
        <v>48.346026416352991</v>
      </c>
      <c r="AE131" s="72"/>
      <c r="AF131" s="71">
        <v>4249328595.2125816</v>
      </c>
      <c r="AG131" s="71">
        <v>22283299.333377555</v>
      </c>
      <c r="AH131" s="71">
        <v>6440341.8586376384</v>
      </c>
      <c r="AI131" s="71">
        <v>594646258.35706639</v>
      </c>
      <c r="AJ131" s="71">
        <v>464514634.06792831</v>
      </c>
      <c r="AK131" s="71">
        <v>0</v>
      </c>
      <c r="AL131" s="71">
        <v>0</v>
      </c>
      <c r="AM131" s="71">
        <v>35669648.872892365</v>
      </c>
      <c r="AN131" s="71">
        <v>0</v>
      </c>
      <c r="AO131" s="71">
        <v>0</v>
      </c>
      <c r="AP131" s="71">
        <v>5372882777.7024841</v>
      </c>
      <c r="AQ131" s="72"/>
      <c r="AR131" s="71">
        <v>7509</v>
      </c>
      <c r="AS131" s="71">
        <v>1857</v>
      </c>
      <c r="AT131" s="71">
        <v>1</v>
      </c>
      <c r="AU131" s="71">
        <v>1</v>
      </c>
      <c r="AV131" s="71">
        <v>0</v>
      </c>
      <c r="AW131" s="71">
        <v>3</v>
      </c>
      <c r="AX131" s="71"/>
      <c r="AY131" s="72"/>
      <c r="AZ131" s="71">
        <v>32325.20000000007</v>
      </c>
      <c r="BA131" s="71">
        <v>270564.70000000019</v>
      </c>
      <c r="BB131" s="71">
        <v>1500</v>
      </c>
      <c r="BC131" s="71">
        <v>198</v>
      </c>
      <c r="BD131" s="71">
        <v>0</v>
      </c>
      <c r="BE131" s="71">
        <v>99454.388999999996</v>
      </c>
      <c r="BF131" s="71"/>
      <c r="BG131" s="72"/>
      <c r="BH131" s="71">
        <v>0</v>
      </c>
      <c r="BI131" s="71">
        <v>0</v>
      </c>
      <c r="BJ131" s="71">
        <v>8196.6409999999996</v>
      </c>
      <c r="BK131" s="71">
        <v>4046.1080000000002</v>
      </c>
      <c r="BL131" s="71">
        <v>33.546999999999997</v>
      </c>
      <c r="BM131" s="71">
        <v>0</v>
      </c>
      <c r="BN131" s="72"/>
      <c r="BO131" s="71">
        <v>0</v>
      </c>
      <c r="BP131" s="71">
        <v>0</v>
      </c>
      <c r="BQ131" s="71">
        <v>49</v>
      </c>
      <c r="BR131" s="71">
        <v>7</v>
      </c>
      <c r="BS131" s="71">
        <v>7</v>
      </c>
      <c r="BT131" s="71">
        <v>0</v>
      </c>
      <c r="BU131"/>
      <c r="BV131" s="70">
        <v>11510.014999999999</v>
      </c>
      <c r="BW131" s="70">
        <v>74.234999999999999</v>
      </c>
      <c r="BX131" s="70">
        <v>381.83800000000002</v>
      </c>
      <c r="BY131" s="70">
        <v>0.48399999999999999</v>
      </c>
      <c r="BZ131" s="70">
        <v>109.271</v>
      </c>
      <c r="CA131" s="70">
        <v>130.88200000000001</v>
      </c>
      <c r="CB131" s="70">
        <v>0</v>
      </c>
      <c r="CC131" s="70">
        <v>69.570999999999998</v>
      </c>
      <c r="CD131" s="70">
        <v>0</v>
      </c>
    </row>
    <row r="132" spans="1:82">
      <c r="A132" s="70" t="s">
        <v>1763</v>
      </c>
      <c r="B132" s="70">
        <v>102</v>
      </c>
      <c r="C132" s="70">
        <v>19</v>
      </c>
      <c r="D132" s="70">
        <v>6</v>
      </c>
      <c r="E132" s="70">
        <v>2022</v>
      </c>
      <c r="F132" s="70" t="s">
        <v>161</v>
      </c>
      <c r="G132" s="70" t="s">
        <v>1744</v>
      </c>
      <c r="H132" s="70" t="s">
        <v>1745</v>
      </c>
      <c r="I132" s="148"/>
      <c r="J132" s="71">
        <v>12747.785921798453</v>
      </c>
      <c r="K132" s="71">
        <v>26.64840870656786</v>
      </c>
      <c r="L132" s="71">
        <v>25.338720331017488</v>
      </c>
      <c r="M132" s="71">
        <v>353.88877039751719</v>
      </c>
      <c r="N132" s="71">
        <v>334.24236542121173</v>
      </c>
      <c r="O132" s="71">
        <v>240.13200815802287</v>
      </c>
      <c r="P132" s="71">
        <v>213.45002390491172</v>
      </c>
      <c r="Q132" s="71">
        <v>15.899861413525855</v>
      </c>
      <c r="R132" s="71">
        <v>46.428935423473973</v>
      </c>
      <c r="S132" s="71">
        <v>32.665736129945998</v>
      </c>
      <c r="T132" s="72"/>
      <c r="U132" s="71">
        <v>571513026</v>
      </c>
      <c r="V132" s="71">
        <v>12163</v>
      </c>
      <c r="W132" s="71">
        <v>566</v>
      </c>
      <c r="X132" s="71">
        <v>79201</v>
      </c>
      <c r="Y132" s="71">
        <v>129776</v>
      </c>
      <c r="Z132" s="71">
        <v>167865</v>
      </c>
      <c r="AA132" s="71">
        <v>46637</v>
      </c>
      <c r="AB132" s="71">
        <v>270085</v>
      </c>
      <c r="AC132" s="71">
        <v>8084779.3333333321</v>
      </c>
      <c r="AD132" s="71">
        <v>32.665736129945998</v>
      </c>
      <c r="AE132" s="72"/>
      <c r="AF132" s="71">
        <v>4482677190.7027502</v>
      </c>
      <c r="AG132" s="71">
        <v>22001543.522434156</v>
      </c>
      <c r="AH132" s="71">
        <v>6438517.9676106973</v>
      </c>
      <c r="AI132" s="71">
        <v>577525540.56696951</v>
      </c>
      <c r="AJ132" s="71">
        <v>528034099.65544701</v>
      </c>
      <c r="AK132" s="71">
        <v>0</v>
      </c>
      <c r="AL132" s="71">
        <v>0</v>
      </c>
      <c r="AM132" s="71">
        <v>34875345.309945807</v>
      </c>
      <c r="AN132" s="71">
        <v>0</v>
      </c>
      <c r="AO132" s="71">
        <v>0</v>
      </c>
      <c r="AP132" s="71">
        <v>5651552237.7251577</v>
      </c>
      <c r="AQ132" s="72"/>
      <c r="AR132" s="71">
        <v>7916</v>
      </c>
      <c r="AS132" s="71">
        <v>1907</v>
      </c>
      <c r="AT132" s="71">
        <v>1</v>
      </c>
      <c r="AU132" s="71">
        <v>1</v>
      </c>
      <c r="AV132" s="71">
        <v>0</v>
      </c>
      <c r="AW132" s="71">
        <v>3</v>
      </c>
      <c r="AX132" s="71"/>
      <c r="AY132" s="72"/>
      <c r="AZ132" s="71">
        <v>34596.900000000198</v>
      </c>
      <c r="BA132" s="71">
        <v>276231.60000000027</v>
      </c>
      <c r="BB132" s="71">
        <v>1500</v>
      </c>
      <c r="BC132" s="71">
        <v>198</v>
      </c>
      <c r="BD132" s="71">
        <v>0</v>
      </c>
      <c r="BE132" s="71">
        <v>99454.388999999996</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1764</v>
      </c>
      <c r="B133" s="70">
        <v>102</v>
      </c>
      <c r="C133" s="70">
        <v>20</v>
      </c>
      <c r="D133" s="70">
        <v>6</v>
      </c>
      <c r="E133" s="70">
        <v>2023</v>
      </c>
      <c r="F133" s="70" t="s">
        <v>1539</v>
      </c>
      <c r="G133" s="70" t="s">
        <v>1744</v>
      </c>
      <c r="H133" s="70" t="s">
        <v>1745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8375</v>
      </c>
      <c r="AS133" s="71">
        <v>1933</v>
      </c>
      <c r="AT133" s="71">
        <v>1</v>
      </c>
      <c r="AU133" s="71">
        <v>1</v>
      </c>
      <c r="AV133" s="71">
        <v>0</v>
      </c>
      <c r="AW133" s="71">
        <v>3</v>
      </c>
      <c r="AX133" s="71"/>
      <c r="AY133" s="72"/>
      <c r="AZ133" s="71">
        <v>36989.800000000359</v>
      </c>
      <c r="BA133" s="71">
        <v>279903.40000000014</v>
      </c>
      <c r="BB133" s="71">
        <v>1500</v>
      </c>
      <c r="BC133" s="71">
        <v>198</v>
      </c>
      <c r="BD133" s="71">
        <v>0</v>
      </c>
      <c r="BE133" s="71">
        <v>99454.388999999996</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1765</v>
      </c>
      <c r="B134" s="70">
        <v>102</v>
      </c>
      <c r="C134" s="70">
        <v>21</v>
      </c>
      <c r="D134" s="70">
        <v>6</v>
      </c>
      <c r="E134" s="70">
        <v>2024</v>
      </c>
      <c r="F134" s="70" t="s">
        <v>1554</v>
      </c>
      <c r="G134" s="70" t="s">
        <v>1744</v>
      </c>
      <c r="H134" s="70" t="s">
        <v>1745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1766</v>
      </c>
      <c r="B135" s="70">
        <v>69</v>
      </c>
      <c r="C135" s="70">
        <v>1</v>
      </c>
      <c r="D135" s="70">
        <v>5</v>
      </c>
      <c r="E135" s="70">
        <v>1990</v>
      </c>
      <c r="F135" s="70" t="s">
        <v>787</v>
      </c>
      <c r="G135" s="70" t="s">
        <v>1767</v>
      </c>
      <c r="H135" s="70" t="s">
        <v>1768</v>
      </c>
      <c r="I135" s="148"/>
      <c r="J135" s="71">
        <v>634.54731605129814</v>
      </c>
      <c r="K135" s="71">
        <v>38.923076297516737</v>
      </c>
      <c r="L135" s="71">
        <v>35.248329809459612</v>
      </c>
      <c r="M135" s="71">
        <v>295.79029439541728</v>
      </c>
      <c r="N135" s="71">
        <v>265.13683002565818</v>
      </c>
      <c r="O135" s="71">
        <v>218.96775941534429</v>
      </c>
      <c r="P135" s="71">
        <v>220.82598964343839</v>
      </c>
      <c r="Q135" s="71">
        <v>17.538638591290599</v>
      </c>
      <c r="R135" s="71">
        <v>0</v>
      </c>
      <c r="S135" s="71">
        <v>17.27842032308995</v>
      </c>
      <c r="T135" s="72"/>
      <c r="U135" s="71">
        <v>65982384</v>
      </c>
      <c r="V135" s="71">
        <v>11974</v>
      </c>
      <c r="W135" s="71">
        <v>398</v>
      </c>
      <c r="X135" s="71">
        <v>102007</v>
      </c>
      <c r="Y135" s="71">
        <v>90832</v>
      </c>
      <c r="Z135" s="71">
        <v>90064</v>
      </c>
      <c r="AA135" s="71">
        <v>53619</v>
      </c>
      <c r="AB135" s="71">
        <v>284768</v>
      </c>
      <c r="AC135" s="71">
        <v>0</v>
      </c>
      <c r="AD135" s="71">
        <v>17.27842032308995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1769</v>
      </c>
      <c r="B136" s="70">
        <v>70</v>
      </c>
      <c r="C136" s="70">
        <v>2</v>
      </c>
      <c r="D136" s="70">
        <v>5</v>
      </c>
      <c r="E136" s="70">
        <v>2005</v>
      </c>
      <c r="F136" s="70" t="s">
        <v>789</v>
      </c>
      <c r="G136" s="70" t="s">
        <v>1767</v>
      </c>
      <c r="H136" s="70" t="s">
        <v>1768</v>
      </c>
      <c r="I136" s="148"/>
      <c r="J136" s="71">
        <v>621.50838822558717</v>
      </c>
      <c r="K136" s="71">
        <v>28.635135331330911</v>
      </c>
      <c r="L136" s="71">
        <v>14.071377230540939</v>
      </c>
      <c r="M136" s="71">
        <v>576.61839124771154</v>
      </c>
      <c r="N136" s="71">
        <v>507.76411030850932</v>
      </c>
      <c r="O136" s="71">
        <v>334.79278297041759</v>
      </c>
      <c r="P136" s="71">
        <v>216.2878461440599</v>
      </c>
      <c r="Q136" s="71">
        <v>17.397162135255002</v>
      </c>
      <c r="R136" s="71">
        <v>0</v>
      </c>
      <c r="S136" s="71">
        <v>42.532049735851373</v>
      </c>
      <c r="T136" s="72"/>
      <c r="U136" s="71">
        <v>67269434</v>
      </c>
      <c r="V136" s="71">
        <v>10913</v>
      </c>
      <c r="W136" s="71">
        <v>168</v>
      </c>
      <c r="X136" s="71">
        <v>93308</v>
      </c>
      <c r="Y136" s="71">
        <v>112043</v>
      </c>
      <c r="Z136" s="71">
        <v>159350</v>
      </c>
      <c r="AA136" s="71">
        <v>43011</v>
      </c>
      <c r="AB136" s="71">
        <v>295296</v>
      </c>
      <c r="AC136" s="71">
        <v>0</v>
      </c>
      <c r="AD136" s="71">
        <v>42.532049735851373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1770</v>
      </c>
      <c r="B137" s="70">
        <v>71</v>
      </c>
      <c r="C137" s="70">
        <v>3</v>
      </c>
      <c r="D137" s="70">
        <v>5</v>
      </c>
      <c r="E137" s="70">
        <v>2006</v>
      </c>
      <c r="F137" s="70" t="s">
        <v>790</v>
      </c>
      <c r="G137" s="70" t="s">
        <v>1767</v>
      </c>
      <c r="H137" s="70" t="s">
        <v>1768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1771</v>
      </c>
      <c r="B138" s="70">
        <v>72</v>
      </c>
      <c r="C138" s="70">
        <v>4</v>
      </c>
      <c r="D138" s="70">
        <v>5</v>
      </c>
      <c r="E138" s="70">
        <v>2007</v>
      </c>
      <c r="F138" s="70" t="s">
        <v>791</v>
      </c>
      <c r="G138" s="70" t="s">
        <v>1767</v>
      </c>
      <c r="H138" s="70" t="s">
        <v>1768</v>
      </c>
      <c r="I138" s="148"/>
      <c r="J138" s="71">
        <v>637.1824422060597</v>
      </c>
      <c r="K138" s="71">
        <v>25.148189936484378</v>
      </c>
      <c r="L138" s="71">
        <v>14.434635250116751</v>
      </c>
      <c r="M138" s="71">
        <v>512.05509960266636</v>
      </c>
      <c r="N138" s="71">
        <v>524.83371975198304</v>
      </c>
      <c r="O138" s="71">
        <v>325.27857003593891</v>
      </c>
      <c r="P138" s="71">
        <v>211.7512939845503</v>
      </c>
      <c r="Q138" s="71">
        <v>18.2394715164057</v>
      </c>
      <c r="R138" s="71">
        <v>0</v>
      </c>
      <c r="S138" s="71">
        <v>36.671129128153652</v>
      </c>
      <c r="T138" s="72"/>
      <c r="U138" s="71">
        <v>81375632</v>
      </c>
      <c r="V138" s="71">
        <v>10019</v>
      </c>
      <c r="W138" s="71">
        <v>216</v>
      </c>
      <c r="X138" s="71">
        <v>111580</v>
      </c>
      <c r="Y138" s="71">
        <v>113574</v>
      </c>
      <c r="Z138" s="71">
        <v>160945</v>
      </c>
      <c r="AA138" s="71">
        <v>41467</v>
      </c>
      <c r="AB138" s="71">
        <v>293222</v>
      </c>
      <c r="AC138" s="71">
        <v>0</v>
      </c>
      <c r="AD138" s="71">
        <v>36.671129128153652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1772</v>
      </c>
      <c r="B139" s="70">
        <v>73</v>
      </c>
      <c r="C139" s="70">
        <v>5</v>
      </c>
      <c r="D139" s="70">
        <v>5</v>
      </c>
      <c r="E139" s="70">
        <v>2008</v>
      </c>
      <c r="F139" s="70" t="s">
        <v>792</v>
      </c>
      <c r="G139" s="70" t="s">
        <v>1767</v>
      </c>
      <c r="H139" s="70" t="s">
        <v>1768</v>
      </c>
      <c r="I139" s="148"/>
      <c r="J139" s="71">
        <v>596.95076923518684</v>
      </c>
      <c r="K139" s="71">
        <v>19.92350446485192</v>
      </c>
      <c r="L139" s="71">
        <v>14.10151756020856</v>
      </c>
      <c r="M139" s="71">
        <v>573.81280595401108</v>
      </c>
      <c r="N139" s="71">
        <v>503.95611993958778</v>
      </c>
      <c r="O139" s="71">
        <v>314.71368222244058</v>
      </c>
      <c r="P139" s="71">
        <v>204.03747321005611</v>
      </c>
      <c r="Q139" s="71">
        <v>17.911401606325999</v>
      </c>
      <c r="R139" s="71">
        <v>0</v>
      </c>
      <c r="S139" s="71">
        <v>29.387217457120649</v>
      </c>
      <c r="T139" s="72"/>
      <c r="U139" s="71">
        <v>79447114</v>
      </c>
      <c r="V139" s="71">
        <v>10019</v>
      </c>
      <c r="W139" s="71">
        <v>216</v>
      </c>
      <c r="X139" s="71">
        <v>111580</v>
      </c>
      <c r="Y139" s="71">
        <v>114293</v>
      </c>
      <c r="Z139" s="71">
        <v>161183</v>
      </c>
      <c r="AA139" s="71">
        <v>40002</v>
      </c>
      <c r="AB139" s="71">
        <v>292684</v>
      </c>
      <c r="AC139" s="71">
        <v>0</v>
      </c>
      <c r="AD139" s="71">
        <v>29.387217457120649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1773</v>
      </c>
      <c r="B140" s="70">
        <v>74</v>
      </c>
      <c r="C140" s="70">
        <v>6</v>
      </c>
      <c r="D140" s="70">
        <v>5</v>
      </c>
      <c r="E140" s="70">
        <v>2009</v>
      </c>
      <c r="F140" s="70" t="s">
        <v>176</v>
      </c>
      <c r="G140" s="1064" t="s">
        <v>1767</v>
      </c>
      <c r="H140" s="70" t="s">
        <v>1768</v>
      </c>
      <c r="I140" s="148"/>
      <c r="J140" s="71">
        <v>582.39679620470406</v>
      </c>
      <c r="K140" s="71">
        <v>18.948412891409561</v>
      </c>
      <c r="L140" s="71">
        <v>26.15657940424526</v>
      </c>
      <c r="M140" s="71">
        <v>619.70087662890057</v>
      </c>
      <c r="N140" s="71">
        <v>465.17082608699633</v>
      </c>
      <c r="O140" s="71">
        <v>322.07741553488933</v>
      </c>
      <c r="P140" s="71">
        <v>194.68401432240171</v>
      </c>
      <c r="Q140" s="71">
        <v>17.040376144990901</v>
      </c>
      <c r="R140" s="71">
        <v>0</v>
      </c>
      <c r="S140" s="71">
        <v>30.256168463240002</v>
      </c>
      <c r="T140" s="72"/>
      <c r="U140" s="71">
        <v>67095836</v>
      </c>
      <c r="V140" s="71">
        <v>9719</v>
      </c>
      <c r="W140" s="71">
        <v>552</v>
      </c>
      <c r="X140" s="71">
        <v>119378</v>
      </c>
      <c r="Y140" s="71">
        <v>115242</v>
      </c>
      <c r="Z140" s="71">
        <v>162818</v>
      </c>
      <c r="AA140" s="71">
        <v>39184</v>
      </c>
      <c r="AB140" s="71">
        <v>292301</v>
      </c>
      <c r="AC140" s="71">
        <v>0</v>
      </c>
      <c r="AD140" s="71">
        <v>30.256168463240002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251.46600000000001</v>
      </c>
      <c r="BK140" s="71">
        <v>0</v>
      </c>
      <c r="BL140" s="71">
        <v>73.712000000000003</v>
      </c>
      <c r="BM140" s="71">
        <v>0</v>
      </c>
      <c r="BN140" s="72"/>
      <c r="BO140" s="71">
        <v>0</v>
      </c>
      <c r="BP140" s="71">
        <v>0</v>
      </c>
      <c r="BQ140" s="71">
        <v>17</v>
      </c>
      <c r="BR140" s="71">
        <v>0</v>
      </c>
      <c r="BS140" s="71">
        <v>13</v>
      </c>
      <c r="BT140" s="71">
        <v>0</v>
      </c>
      <c r="BU140"/>
      <c r="BV140" s="70">
        <v>318.91199999999998</v>
      </c>
      <c r="BW140" s="70">
        <v>0</v>
      </c>
      <c r="BX140" s="70">
        <v>6.266</v>
      </c>
      <c r="BY140" s="70">
        <v>0</v>
      </c>
      <c r="BZ140" s="70">
        <v>0</v>
      </c>
      <c r="CA140" s="70">
        <v>0</v>
      </c>
      <c r="CB140" s="70">
        <v>0</v>
      </c>
      <c r="CC140" s="70">
        <v>0</v>
      </c>
      <c r="CD140" s="70">
        <v>0</v>
      </c>
    </row>
    <row r="141" spans="1:82">
      <c r="A141" s="70" t="s">
        <v>1774</v>
      </c>
      <c r="B141" s="70">
        <v>75</v>
      </c>
      <c r="C141" s="70">
        <v>7</v>
      </c>
      <c r="D141" s="70">
        <v>5</v>
      </c>
      <c r="E141" s="70">
        <v>2010</v>
      </c>
      <c r="F141" s="70" t="s">
        <v>177</v>
      </c>
      <c r="G141" s="1064" t="s">
        <v>1767</v>
      </c>
      <c r="H141" s="70" t="s">
        <v>1768</v>
      </c>
      <c r="I141" s="148"/>
      <c r="J141" s="71">
        <v>517.79472251674554</v>
      </c>
      <c r="K141" s="71">
        <v>19.313294900370131</v>
      </c>
      <c r="L141" s="71">
        <v>24.76340505455504</v>
      </c>
      <c r="M141" s="71">
        <v>604.37574505176576</v>
      </c>
      <c r="N141" s="71">
        <v>468.64852448011521</v>
      </c>
      <c r="O141" s="71">
        <v>322.54685801635389</v>
      </c>
      <c r="P141" s="71">
        <v>195.88440722687761</v>
      </c>
      <c r="Q141" s="71">
        <v>17.7320642499885</v>
      </c>
      <c r="R141" s="71">
        <v>0</v>
      </c>
      <c r="S141" s="71">
        <v>20.55207360264</v>
      </c>
      <c r="T141" s="72"/>
      <c r="U141" s="71">
        <v>63817115</v>
      </c>
      <c r="V141" s="71">
        <v>9719</v>
      </c>
      <c r="W141" s="71">
        <v>552</v>
      </c>
      <c r="X141" s="71">
        <v>119378</v>
      </c>
      <c r="Y141" s="71">
        <v>115902</v>
      </c>
      <c r="Z141" s="71">
        <v>163813</v>
      </c>
      <c r="AA141" s="71">
        <v>38441</v>
      </c>
      <c r="AB141" s="71">
        <v>291459</v>
      </c>
      <c r="AC141" s="71">
        <v>0</v>
      </c>
      <c r="AD141" s="71">
        <v>20.55207360264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271.24799999999999</v>
      </c>
      <c r="BK141" s="71">
        <v>0</v>
      </c>
      <c r="BL141" s="71">
        <v>58.457999999999998</v>
      </c>
      <c r="BM141" s="71">
        <v>0</v>
      </c>
      <c r="BN141" s="72"/>
      <c r="BO141" s="71">
        <v>0</v>
      </c>
      <c r="BP141" s="71">
        <v>0</v>
      </c>
      <c r="BQ141" s="71">
        <v>18</v>
      </c>
      <c r="BR141" s="71">
        <v>0</v>
      </c>
      <c r="BS141" s="71">
        <v>9</v>
      </c>
      <c r="BT141" s="71">
        <v>0</v>
      </c>
      <c r="BU141"/>
      <c r="BV141" s="70">
        <v>322.709</v>
      </c>
      <c r="BW141" s="70">
        <v>0</v>
      </c>
      <c r="BX141" s="70">
        <v>6.9969999999999999</v>
      </c>
      <c r="BY141" s="70">
        <v>0</v>
      </c>
      <c r="BZ141" s="70">
        <v>0</v>
      </c>
      <c r="CA141" s="70">
        <v>0</v>
      </c>
      <c r="CB141" s="70">
        <v>0</v>
      </c>
      <c r="CC141" s="70">
        <v>0</v>
      </c>
      <c r="CD141" s="70">
        <v>0</v>
      </c>
    </row>
    <row r="142" spans="1:82">
      <c r="A142" s="70" t="s">
        <v>1775</v>
      </c>
      <c r="B142" s="70">
        <v>76</v>
      </c>
      <c r="C142" s="70">
        <v>8</v>
      </c>
      <c r="D142" s="70">
        <v>5</v>
      </c>
      <c r="E142" s="70">
        <v>2011</v>
      </c>
      <c r="F142" s="70" t="s">
        <v>178</v>
      </c>
      <c r="G142" s="70" t="s">
        <v>1767</v>
      </c>
      <c r="H142" s="70" t="s">
        <v>1768</v>
      </c>
      <c r="I142" s="148"/>
      <c r="J142" s="71">
        <v>592.23893489830311</v>
      </c>
      <c r="K142" s="71">
        <v>25.942859064792628</v>
      </c>
      <c r="L142" s="71">
        <v>23.117871110897319</v>
      </c>
      <c r="M142" s="71">
        <v>703.37444917065329</v>
      </c>
      <c r="N142" s="71">
        <v>546.45017213492406</v>
      </c>
      <c r="O142" s="71">
        <v>319.691168956784</v>
      </c>
      <c r="P142" s="71">
        <v>191.5102629258146</v>
      </c>
      <c r="Q142" s="71">
        <v>20.0291593241366</v>
      </c>
      <c r="R142" s="71">
        <v>0</v>
      </c>
      <c r="S142" s="71">
        <v>21.54193838874</v>
      </c>
      <c r="T142" s="72"/>
      <c r="U142" s="71">
        <v>60190164</v>
      </c>
      <c r="V142" s="71">
        <v>9719</v>
      </c>
      <c r="W142" s="71">
        <v>552</v>
      </c>
      <c r="X142" s="71">
        <v>119378</v>
      </c>
      <c r="Y142" s="71">
        <v>115458</v>
      </c>
      <c r="Z142" s="71">
        <v>165890</v>
      </c>
      <c r="AA142" s="71">
        <v>38701</v>
      </c>
      <c r="AB142" s="71">
        <v>285409</v>
      </c>
      <c r="AC142" s="71">
        <v>0</v>
      </c>
      <c r="AD142" s="71">
        <v>21.54193838874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248.74199999999999</v>
      </c>
      <c r="BK142" s="71">
        <v>0</v>
      </c>
      <c r="BL142" s="71">
        <v>57.972000000000001</v>
      </c>
      <c r="BM142" s="71">
        <v>0</v>
      </c>
      <c r="BN142" s="72"/>
      <c r="BO142" s="71">
        <v>0</v>
      </c>
      <c r="BP142" s="71">
        <v>0</v>
      </c>
      <c r="BQ142" s="71">
        <v>19</v>
      </c>
      <c r="BR142" s="71">
        <v>0</v>
      </c>
      <c r="BS142" s="71">
        <v>11</v>
      </c>
      <c r="BT142" s="71">
        <v>0</v>
      </c>
      <c r="BU142"/>
      <c r="BV142" s="70">
        <v>300.178</v>
      </c>
      <c r="BW142" s="70">
        <v>0</v>
      </c>
      <c r="BX142" s="70">
        <v>6.5359999999999996</v>
      </c>
      <c r="BY142" s="70">
        <v>0</v>
      </c>
      <c r="BZ142" s="70">
        <v>0</v>
      </c>
      <c r="CA142" s="70">
        <v>0</v>
      </c>
      <c r="CB142" s="70">
        <v>0</v>
      </c>
      <c r="CC142" s="70">
        <v>0</v>
      </c>
      <c r="CD142" s="70">
        <v>0</v>
      </c>
    </row>
    <row r="143" spans="1:82">
      <c r="A143" s="70" t="s">
        <v>1776</v>
      </c>
      <c r="B143" s="70">
        <v>77</v>
      </c>
      <c r="C143" s="70">
        <v>9</v>
      </c>
      <c r="D143" s="70">
        <v>5</v>
      </c>
      <c r="E143" s="70">
        <v>2012</v>
      </c>
      <c r="F143" s="70" t="s">
        <v>179</v>
      </c>
      <c r="G143" s="70" t="s">
        <v>1767</v>
      </c>
      <c r="H143" s="70" t="s">
        <v>1768</v>
      </c>
      <c r="I143" s="148"/>
      <c r="J143" s="71">
        <v>656.27108942176119</v>
      </c>
      <c r="K143" s="71">
        <v>24.354381695493089</v>
      </c>
      <c r="L143" s="71">
        <v>23.186915493940141</v>
      </c>
      <c r="M143" s="71">
        <v>791.38127605932198</v>
      </c>
      <c r="N143" s="71">
        <v>587.01540384925681</v>
      </c>
      <c r="O143" s="71">
        <v>324.280323071076</v>
      </c>
      <c r="P143" s="71">
        <v>198.91020541746894</v>
      </c>
      <c r="Q143" s="71">
        <v>21.6916654734137</v>
      </c>
      <c r="R143" s="71">
        <v>0</v>
      </c>
      <c r="S143" s="71">
        <v>47.76313720041</v>
      </c>
      <c r="T143" s="72"/>
      <c r="U143" s="71">
        <v>61168249</v>
      </c>
      <c r="V143" s="71">
        <v>9719</v>
      </c>
      <c r="W143" s="71">
        <v>552</v>
      </c>
      <c r="X143" s="71">
        <v>119378</v>
      </c>
      <c r="Y143" s="71">
        <v>116644</v>
      </c>
      <c r="Z143" s="71">
        <v>169606</v>
      </c>
      <c r="AA143" s="71">
        <v>39969</v>
      </c>
      <c r="AB143" s="71">
        <v>284496</v>
      </c>
      <c r="AC143" s="71">
        <v>0</v>
      </c>
      <c r="AD143" s="71">
        <v>47.76313720041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275.60899999999998</v>
      </c>
      <c r="BK143" s="71">
        <v>0</v>
      </c>
      <c r="BL143" s="71">
        <v>69.507000000000005</v>
      </c>
      <c r="BM143" s="71">
        <v>0</v>
      </c>
      <c r="BN143" s="72"/>
      <c r="BO143" s="71">
        <v>0</v>
      </c>
      <c r="BP143" s="71">
        <v>0</v>
      </c>
      <c r="BQ143" s="71">
        <v>18</v>
      </c>
      <c r="BR143" s="71">
        <v>0</v>
      </c>
      <c r="BS143" s="71">
        <v>11</v>
      </c>
      <c r="BT143" s="71">
        <v>0</v>
      </c>
      <c r="BU143"/>
      <c r="BV143" s="70">
        <v>339.15100000000001</v>
      </c>
      <c r="BW143" s="70">
        <v>0</v>
      </c>
      <c r="BX143" s="70">
        <v>5.9649999999999999</v>
      </c>
      <c r="BY143" s="70">
        <v>0</v>
      </c>
      <c r="BZ143" s="70">
        <v>0</v>
      </c>
      <c r="CA143" s="70">
        <v>0</v>
      </c>
      <c r="CB143" s="70">
        <v>0</v>
      </c>
      <c r="CC143" s="70">
        <v>0</v>
      </c>
      <c r="CD143" s="70">
        <v>0</v>
      </c>
    </row>
    <row r="144" spans="1:82">
      <c r="A144" s="70" t="s">
        <v>1777</v>
      </c>
      <c r="B144" s="70">
        <v>78</v>
      </c>
      <c r="C144" s="70">
        <v>10</v>
      </c>
      <c r="D144" s="70">
        <v>5</v>
      </c>
      <c r="E144" s="70">
        <v>2013</v>
      </c>
      <c r="F144" s="70" t="s">
        <v>180</v>
      </c>
      <c r="G144" s="70" t="s">
        <v>1767</v>
      </c>
      <c r="H144" s="70" t="s">
        <v>1768</v>
      </c>
      <c r="I144" s="148"/>
      <c r="J144" s="71">
        <v>602.7612802761987</v>
      </c>
      <c r="K144" s="71">
        <v>20.676246939899229</v>
      </c>
      <c r="L144" s="71">
        <v>16.82088221278633</v>
      </c>
      <c r="M144" s="71">
        <v>683.01197189539357</v>
      </c>
      <c r="N144" s="71">
        <v>584.91920511242688</v>
      </c>
      <c r="O144" s="71">
        <v>316.9070047147855</v>
      </c>
      <c r="P144" s="71">
        <v>205.97883587263419</v>
      </c>
      <c r="Q144" s="71">
        <v>22.057438546924899</v>
      </c>
      <c r="R144" s="71">
        <v>0</v>
      </c>
      <c r="S144" s="71">
        <v>40.063893117100001</v>
      </c>
      <c r="T144" s="72"/>
      <c r="U144" s="71">
        <v>61767463</v>
      </c>
      <c r="V144" s="71">
        <v>9719</v>
      </c>
      <c r="W144" s="71">
        <v>552</v>
      </c>
      <c r="X144" s="71">
        <v>119378</v>
      </c>
      <c r="Y144" s="71">
        <v>118167</v>
      </c>
      <c r="Z144" s="71">
        <v>173150</v>
      </c>
      <c r="AA144" s="71">
        <v>41234</v>
      </c>
      <c r="AB144" s="71">
        <v>285146</v>
      </c>
      <c r="AC144" s="71">
        <v>0</v>
      </c>
      <c r="AD144" s="71">
        <v>40.063893117100001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280.20999999999998</v>
      </c>
      <c r="BK144" s="71">
        <v>0</v>
      </c>
      <c r="BL144" s="71">
        <v>74.135999999999996</v>
      </c>
      <c r="BM144" s="71">
        <v>0</v>
      </c>
      <c r="BN144" s="72"/>
      <c r="BO144" s="71">
        <v>0</v>
      </c>
      <c r="BP144" s="71">
        <v>0</v>
      </c>
      <c r="BQ144" s="71">
        <v>17</v>
      </c>
      <c r="BR144" s="71">
        <v>0</v>
      </c>
      <c r="BS144" s="71">
        <v>11</v>
      </c>
      <c r="BT144" s="71">
        <v>0</v>
      </c>
      <c r="BU144"/>
      <c r="BV144" s="70">
        <v>349.13400000000001</v>
      </c>
      <c r="BW144" s="70">
        <v>0</v>
      </c>
      <c r="BX144" s="70">
        <v>5.2119999999999997</v>
      </c>
      <c r="BY144" s="70">
        <v>0</v>
      </c>
      <c r="BZ144" s="70">
        <v>0</v>
      </c>
      <c r="CA144" s="70">
        <v>0</v>
      </c>
      <c r="CB144" s="70">
        <v>0</v>
      </c>
      <c r="CC144" s="70">
        <v>0</v>
      </c>
      <c r="CD144" s="70">
        <v>0</v>
      </c>
    </row>
    <row r="145" spans="1:82">
      <c r="A145" s="70" t="s">
        <v>1778</v>
      </c>
      <c r="B145" s="70">
        <v>79</v>
      </c>
      <c r="C145" s="70">
        <v>11</v>
      </c>
      <c r="D145" s="70">
        <v>5</v>
      </c>
      <c r="E145" s="70">
        <v>2014</v>
      </c>
      <c r="F145" s="70" t="s">
        <v>181</v>
      </c>
      <c r="G145" s="70" t="s">
        <v>1767</v>
      </c>
      <c r="H145" s="70" t="s">
        <v>1768</v>
      </c>
      <c r="I145" s="148"/>
      <c r="J145" s="71">
        <v>578.16910015423127</v>
      </c>
      <c r="K145" s="71">
        <v>21.810130427046921</v>
      </c>
      <c r="L145" s="71">
        <v>18.954696633210279</v>
      </c>
      <c r="M145" s="71">
        <v>771.83187030577255</v>
      </c>
      <c r="N145" s="71">
        <v>578.37813158409631</v>
      </c>
      <c r="O145" s="71">
        <v>305.55513084245985</v>
      </c>
      <c r="P145" s="71">
        <v>209.81623471383963</v>
      </c>
      <c r="Q145" s="71">
        <v>21.1481034240547</v>
      </c>
      <c r="R145" s="71">
        <v>0</v>
      </c>
      <c r="S145" s="71">
        <v>36.732489168119997</v>
      </c>
      <c r="T145" s="72"/>
      <c r="U145" s="71">
        <v>63721652</v>
      </c>
      <c r="V145" s="71">
        <v>9438</v>
      </c>
      <c r="W145" s="71">
        <v>413</v>
      </c>
      <c r="X145" s="71">
        <v>120655</v>
      </c>
      <c r="Y145" s="71">
        <v>119634</v>
      </c>
      <c r="Z145" s="71">
        <v>175833</v>
      </c>
      <c r="AA145" s="71">
        <v>41785</v>
      </c>
      <c r="AB145" s="71">
        <v>284948</v>
      </c>
      <c r="AC145" s="71">
        <v>0</v>
      </c>
      <c r="AD145" s="71">
        <v>36.732489168119997</v>
      </c>
      <c r="AE145" s="72"/>
      <c r="AF145" s="71"/>
      <c r="AG145" s="71"/>
      <c r="AH145" s="71"/>
      <c r="AI145" s="71"/>
      <c r="AJ145" s="71"/>
      <c r="AK145" s="71"/>
      <c r="AL145" s="71"/>
      <c r="AM145" s="71"/>
      <c r="AN145" s="71"/>
      <c r="AO145" s="71"/>
      <c r="AP145" s="71"/>
      <c r="AQ145" s="72"/>
      <c r="AR145" s="71">
        <v>6234</v>
      </c>
      <c r="AS145" s="71">
        <v>561</v>
      </c>
      <c r="AT145" s="71">
        <v>0</v>
      </c>
      <c r="AU145" s="71">
        <v>2</v>
      </c>
      <c r="AV145" s="71">
        <v>0</v>
      </c>
      <c r="AW145" s="71">
        <v>2</v>
      </c>
      <c r="AX145" s="71"/>
      <c r="AY145" s="72"/>
      <c r="AZ145" s="71">
        <v>25298.2</v>
      </c>
      <c r="BA145" s="71">
        <v>21168.2</v>
      </c>
      <c r="BB145" s="71">
        <v>0</v>
      </c>
      <c r="BC145" s="71">
        <v>2640</v>
      </c>
      <c r="BD145" s="71">
        <v>0</v>
      </c>
      <c r="BE145" s="71">
        <v>3929</v>
      </c>
      <c r="BF145" s="71"/>
      <c r="BG145" s="72"/>
      <c r="BH145" s="71">
        <v>0</v>
      </c>
      <c r="BI145" s="71">
        <v>0</v>
      </c>
      <c r="BJ145" s="71">
        <v>284.548</v>
      </c>
      <c r="BK145" s="71">
        <v>0</v>
      </c>
      <c r="BL145" s="71">
        <v>135.34899999999999</v>
      </c>
      <c r="BM145" s="71">
        <v>0</v>
      </c>
      <c r="BN145" s="72"/>
      <c r="BO145" s="71">
        <v>0</v>
      </c>
      <c r="BP145" s="71">
        <v>0</v>
      </c>
      <c r="BQ145" s="71">
        <v>18</v>
      </c>
      <c r="BR145" s="71">
        <v>0</v>
      </c>
      <c r="BS145" s="71">
        <v>14</v>
      </c>
      <c r="BT145" s="71">
        <v>0</v>
      </c>
      <c r="BU145"/>
      <c r="BV145" s="70">
        <v>361.51100000000002</v>
      </c>
      <c r="BW145" s="70">
        <v>0</v>
      </c>
      <c r="BX145" s="70">
        <v>58.386000000000003</v>
      </c>
      <c r="BY145" s="70">
        <v>0</v>
      </c>
      <c r="BZ145" s="70">
        <v>0</v>
      </c>
      <c r="CA145" s="70">
        <v>0</v>
      </c>
      <c r="CB145" s="70">
        <v>0</v>
      </c>
      <c r="CC145" s="70">
        <v>0</v>
      </c>
      <c r="CD145" s="70">
        <v>0</v>
      </c>
    </row>
    <row r="146" spans="1:82">
      <c r="A146" s="70" t="s">
        <v>1779</v>
      </c>
      <c r="B146" s="70">
        <v>80</v>
      </c>
      <c r="C146" s="70">
        <v>12</v>
      </c>
      <c r="D146" s="70">
        <v>5</v>
      </c>
      <c r="E146" s="70">
        <v>2015</v>
      </c>
      <c r="F146" s="70" t="s">
        <v>182</v>
      </c>
      <c r="G146" s="70" t="s">
        <v>1767</v>
      </c>
      <c r="H146" s="70" t="s">
        <v>1768</v>
      </c>
      <c r="I146" s="148"/>
      <c r="J146" s="71">
        <v>521.61649843058331</v>
      </c>
      <c r="K146" s="71">
        <v>22.04148572601634</v>
      </c>
      <c r="L146" s="71">
        <v>19.28086407079018</v>
      </c>
      <c r="M146" s="71">
        <v>759.32717020266671</v>
      </c>
      <c r="N146" s="71">
        <v>525.84034356122959</v>
      </c>
      <c r="O146" s="71">
        <v>307.60644501395734</v>
      </c>
      <c r="P146" s="71">
        <v>209.32368799766203</v>
      </c>
      <c r="Q146" s="71">
        <v>20.7082972987318</v>
      </c>
      <c r="R146" s="71">
        <v>0</v>
      </c>
      <c r="S146" s="71">
        <v>45.230848175879999</v>
      </c>
      <c r="T146" s="72"/>
      <c r="U146" s="71">
        <v>63652511</v>
      </c>
      <c r="V146" s="71">
        <v>9438</v>
      </c>
      <c r="W146" s="71">
        <v>413</v>
      </c>
      <c r="X146" s="71">
        <v>120655</v>
      </c>
      <c r="Y146" s="71">
        <v>121308</v>
      </c>
      <c r="Z146" s="71">
        <v>178717</v>
      </c>
      <c r="AA146" s="71">
        <v>41654</v>
      </c>
      <c r="AB146" s="71">
        <v>285026</v>
      </c>
      <c r="AC146" s="71">
        <v>0</v>
      </c>
      <c r="AD146" s="71">
        <v>45.230848175879999</v>
      </c>
      <c r="AE146" s="72"/>
      <c r="AF146" s="71">
        <v>554838354.78749859</v>
      </c>
      <c r="AG146" s="71">
        <v>16208335.47837064</v>
      </c>
      <c r="AH146" s="71">
        <v>3353593.2398383622</v>
      </c>
      <c r="AI146" s="71">
        <v>850149633.82268155</v>
      </c>
      <c r="AJ146" s="71">
        <v>699808619.23987556</v>
      </c>
      <c r="AK146" s="71">
        <v>0</v>
      </c>
      <c r="AL146" s="71">
        <v>0</v>
      </c>
      <c r="AM146" s="71">
        <v>39061617.660898842</v>
      </c>
      <c r="AN146" s="71">
        <v>0</v>
      </c>
      <c r="AO146" s="71">
        <v>0</v>
      </c>
      <c r="AP146" s="71">
        <v>2163420154.2291636</v>
      </c>
      <c r="AQ146" s="72"/>
      <c r="AR146" s="71">
        <v>7001</v>
      </c>
      <c r="AS146" s="71">
        <v>868</v>
      </c>
      <c r="AT146" s="71">
        <v>0</v>
      </c>
      <c r="AU146" s="71">
        <v>3</v>
      </c>
      <c r="AV146" s="71">
        <v>1</v>
      </c>
      <c r="AW146" s="71">
        <v>2</v>
      </c>
      <c r="AX146" s="71"/>
      <c r="AY146" s="72"/>
      <c r="AZ146" s="71">
        <v>28908.799999999999</v>
      </c>
      <c r="BA146" s="71">
        <v>35782.300000000003</v>
      </c>
      <c r="BB146" s="71">
        <v>0</v>
      </c>
      <c r="BC146" s="71">
        <v>2780</v>
      </c>
      <c r="BD146" s="71">
        <v>440</v>
      </c>
      <c r="BE146" s="71">
        <v>3929</v>
      </c>
      <c r="BF146" s="71"/>
      <c r="BG146" s="72"/>
      <c r="BH146" s="71">
        <v>0</v>
      </c>
      <c r="BI146" s="71">
        <v>0</v>
      </c>
      <c r="BJ146" s="71">
        <v>274.44</v>
      </c>
      <c r="BK146" s="71">
        <v>0</v>
      </c>
      <c r="BL146" s="71">
        <v>129.78</v>
      </c>
      <c r="BM146" s="71">
        <v>0</v>
      </c>
      <c r="BN146" s="72"/>
      <c r="BO146" s="71">
        <v>0</v>
      </c>
      <c r="BP146" s="71">
        <v>0</v>
      </c>
      <c r="BQ146" s="71">
        <v>18</v>
      </c>
      <c r="BR146" s="71">
        <v>0</v>
      </c>
      <c r="BS146" s="71">
        <v>14</v>
      </c>
      <c r="BT146" s="71">
        <v>0</v>
      </c>
      <c r="BU146"/>
      <c r="BV146" s="70">
        <v>343.56700000000001</v>
      </c>
      <c r="BW146" s="70">
        <v>0</v>
      </c>
      <c r="BX146" s="70">
        <v>60.652999999999999</v>
      </c>
      <c r="BY146" s="70">
        <v>0</v>
      </c>
      <c r="BZ146" s="70">
        <v>0</v>
      </c>
      <c r="CA146" s="70">
        <v>0</v>
      </c>
      <c r="CB146" s="70">
        <v>0</v>
      </c>
      <c r="CC146" s="70">
        <v>0</v>
      </c>
      <c r="CD146" s="70">
        <v>0</v>
      </c>
    </row>
    <row r="147" spans="1:82">
      <c r="A147" s="70" t="s">
        <v>1780</v>
      </c>
      <c r="B147" s="70">
        <v>81</v>
      </c>
      <c r="C147" s="70">
        <v>13</v>
      </c>
      <c r="D147" s="70">
        <v>5</v>
      </c>
      <c r="E147" s="70">
        <v>2016</v>
      </c>
      <c r="F147" s="70" t="s">
        <v>155</v>
      </c>
      <c r="G147" s="70" t="s">
        <v>1767</v>
      </c>
      <c r="H147" s="70" t="s">
        <v>1768</v>
      </c>
      <c r="I147" s="148"/>
      <c r="J147" s="71">
        <v>469.94072412758618</v>
      </c>
      <c r="K147" s="71">
        <v>22.641627650530609</v>
      </c>
      <c r="L147" s="71">
        <v>21.139414430907227</v>
      </c>
      <c r="M147" s="71">
        <v>554.74500718638888</v>
      </c>
      <c r="N147" s="71">
        <v>492.35069006944786</v>
      </c>
      <c r="O147" s="71">
        <v>306.55579254478664</v>
      </c>
      <c r="P147" s="71">
        <v>198.28444212901792</v>
      </c>
      <c r="Q147" s="71">
        <v>20.023685471650314</v>
      </c>
      <c r="R147" s="71">
        <v>0</v>
      </c>
      <c r="S147" s="71">
        <v>37.341019669786832</v>
      </c>
      <c r="T147" s="72"/>
      <c r="U147" s="71">
        <v>56510000</v>
      </c>
      <c r="V147" s="71">
        <v>9438</v>
      </c>
      <c r="W147" s="71">
        <v>413</v>
      </c>
      <c r="X147" s="71">
        <v>120655</v>
      </c>
      <c r="Y147" s="71">
        <v>122078</v>
      </c>
      <c r="Z147" s="71">
        <v>180296</v>
      </c>
      <c r="AA147" s="71">
        <v>40810</v>
      </c>
      <c r="AB147" s="71">
        <v>283493</v>
      </c>
      <c r="AC147" s="71">
        <v>0</v>
      </c>
      <c r="AD147" s="71">
        <v>37.341019669786832</v>
      </c>
      <c r="AE147" s="72"/>
      <c r="AF147" s="71">
        <v>521877460.38295251</v>
      </c>
      <c r="AG147" s="71">
        <v>15976979.998826461</v>
      </c>
      <c r="AH147" s="71">
        <v>2950525.840662532</v>
      </c>
      <c r="AI147" s="71">
        <v>757245805.64369333</v>
      </c>
      <c r="AJ147" s="71">
        <v>627651544.4755609</v>
      </c>
      <c r="AK147" s="71">
        <v>0</v>
      </c>
      <c r="AL147" s="71">
        <v>0</v>
      </c>
      <c r="AM147" s="71">
        <v>38881710.265559487</v>
      </c>
      <c r="AN147" s="71">
        <v>0</v>
      </c>
      <c r="AO147" s="71">
        <v>0</v>
      </c>
      <c r="AP147" s="71">
        <v>1964584026.6072552</v>
      </c>
      <c r="AQ147" s="72"/>
      <c r="AR147" s="71">
        <v>7797</v>
      </c>
      <c r="AS147" s="71">
        <v>1032</v>
      </c>
      <c r="AT147" s="71">
        <v>0</v>
      </c>
      <c r="AU147" s="71">
        <v>3</v>
      </c>
      <c r="AV147" s="71">
        <v>1</v>
      </c>
      <c r="AW147" s="71">
        <v>2</v>
      </c>
      <c r="AX147" s="71"/>
      <c r="AY147" s="72"/>
      <c r="AZ147" s="71">
        <v>32866.300000000003</v>
      </c>
      <c r="BA147" s="71">
        <v>44945.8</v>
      </c>
      <c r="BB147" s="71">
        <v>0</v>
      </c>
      <c r="BC147" s="71">
        <v>2780</v>
      </c>
      <c r="BD147" s="71">
        <v>440</v>
      </c>
      <c r="BE147" s="71">
        <v>3929</v>
      </c>
      <c r="BF147" s="71"/>
      <c r="BG147" s="72"/>
      <c r="BH147" s="71">
        <v>0</v>
      </c>
      <c r="BI147" s="71">
        <v>0</v>
      </c>
      <c r="BJ147" s="71">
        <v>250.13499999999999</v>
      </c>
      <c r="BK147" s="71">
        <v>0</v>
      </c>
      <c r="BL147" s="71">
        <v>131.97499999999999</v>
      </c>
      <c r="BM147" s="71">
        <v>0</v>
      </c>
      <c r="BN147" s="72"/>
      <c r="BO147" s="71">
        <v>0</v>
      </c>
      <c r="BP147" s="71">
        <v>0</v>
      </c>
      <c r="BQ147" s="71">
        <v>17</v>
      </c>
      <c r="BR147" s="71">
        <v>0</v>
      </c>
      <c r="BS147" s="71">
        <v>14</v>
      </c>
      <c r="BT147" s="71">
        <v>0</v>
      </c>
      <c r="BU147"/>
      <c r="BV147" s="70">
        <v>326.13600000000002</v>
      </c>
      <c r="BW147" s="70">
        <v>0</v>
      </c>
      <c r="BX147" s="70">
        <v>55.973999999999997</v>
      </c>
      <c r="BY147" s="70">
        <v>0</v>
      </c>
      <c r="BZ147" s="70">
        <v>0</v>
      </c>
      <c r="CA147" s="70">
        <v>0</v>
      </c>
      <c r="CB147" s="70">
        <v>0</v>
      </c>
      <c r="CC147" s="70">
        <v>0</v>
      </c>
      <c r="CD147" s="70">
        <v>0</v>
      </c>
    </row>
    <row r="148" spans="1:82">
      <c r="A148" s="70" t="s">
        <v>1781</v>
      </c>
      <c r="B148" s="70">
        <v>82</v>
      </c>
      <c r="C148" s="70">
        <v>14</v>
      </c>
      <c r="D148" s="70">
        <v>5</v>
      </c>
      <c r="E148" s="70">
        <v>2017</v>
      </c>
      <c r="F148" s="70" t="s">
        <v>156</v>
      </c>
      <c r="G148" s="70" t="s">
        <v>1767</v>
      </c>
      <c r="H148" s="70" t="s">
        <v>1768</v>
      </c>
      <c r="I148" s="148"/>
      <c r="J148" s="71">
        <v>449.69309798343011</v>
      </c>
      <c r="K148" s="71">
        <v>23.272431248687926</v>
      </c>
      <c r="L148" s="71">
        <v>21.901091530420725</v>
      </c>
      <c r="M148" s="71">
        <v>514.18341469338759</v>
      </c>
      <c r="N148" s="71">
        <v>523.67604837118938</v>
      </c>
      <c r="O148" s="71">
        <v>302.73602317766085</v>
      </c>
      <c r="P148" s="71">
        <v>192.74599496156301</v>
      </c>
      <c r="Q148" s="71">
        <v>19.224353475946501</v>
      </c>
      <c r="R148" s="71">
        <v>0</v>
      </c>
      <c r="S148" s="71">
        <v>38.702230609699996</v>
      </c>
      <c r="T148" s="72"/>
      <c r="U148" s="71">
        <v>57168750</v>
      </c>
      <c r="V148" s="71">
        <v>9438</v>
      </c>
      <c r="W148" s="71">
        <v>413</v>
      </c>
      <c r="X148" s="71">
        <v>120655</v>
      </c>
      <c r="Y148" s="71">
        <v>122360</v>
      </c>
      <c r="Z148" s="71">
        <v>181003</v>
      </c>
      <c r="AA148" s="71">
        <v>39923</v>
      </c>
      <c r="AB148" s="71">
        <v>281458</v>
      </c>
      <c r="AC148" s="71">
        <v>0</v>
      </c>
      <c r="AD148" s="71">
        <v>38.702230609700003</v>
      </c>
      <c r="AE148" s="72"/>
      <c r="AF148" s="71">
        <v>510369063.40542072</v>
      </c>
      <c r="AG148" s="71">
        <v>16736167.599908881</v>
      </c>
      <c r="AH148" s="71">
        <v>4131787.5457625701</v>
      </c>
      <c r="AI148" s="71">
        <v>742816951.09505808</v>
      </c>
      <c r="AJ148" s="71">
        <v>692184407.96882057</v>
      </c>
      <c r="AK148" s="71">
        <v>0</v>
      </c>
      <c r="AL148" s="71">
        <v>0</v>
      </c>
      <c r="AM148" s="71">
        <v>38663007.923331916</v>
      </c>
      <c r="AN148" s="71">
        <v>0</v>
      </c>
      <c r="AO148" s="71">
        <v>0</v>
      </c>
      <c r="AP148" s="71">
        <v>2004901385.5383027</v>
      </c>
      <c r="AQ148" s="72"/>
      <c r="AR148" s="71">
        <v>8398</v>
      </c>
      <c r="AS148" s="71">
        <v>1123</v>
      </c>
      <c r="AT148" s="71">
        <v>0</v>
      </c>
      <c r="AU148" s="71">
        <v>3</v>
      </c>
      <c r="AV148" s="71">
        <v>1</v>
      </c>
      <c r="AW148" s="71">
        <v>2</v>
      </c>
      <c r="AX148" s="71"/>
      <c r="AY148" s="72"/>
      <c r="AZ148" s="71">
        <v>35839.5</v>
      </c>
      <c r="BA148" s="71">
        <v>69199.900000000009</v>
      </c>
      <c r="BB148" s="71">
        <v>0</v>
      </c>
      <c r="BC148" s="71">
        <v>2780</v>
      </c>
      <c r="BD148" s="71">
        <v>440</v>
      </c>
      <c r="BE148" s="71">
        <v>3929</v>
      </c>
      <c r="BF148" s="71"/>
      <c r="BG148" s="72"/>
      <c r="BH148" s="71">
        <v>0</v>
      </c>
      <c r="BI148" s="71">
        <v>0</v>
      </c>
      <c r="BJ148" s="71">
        <v>259.54500000000002</v>
      </c>
      <c r="BK148" s="71">
        <v>0</v>
      </c>
      <c r="BL148" s="71">
        <v>118.88399999999999</v>
      </c>
      <c r="BM148" s="71">
        <v>0</v>
      </c>
      <c r="BN148" s="72"/>
      <c r="BO148" s="71">
        <v>0</v>
      </c>
      <c r="BP148" s="71">
        <v>0</v>
      </c>
      <c r="BQ148" s="71">
        <v>18</v>
      </c>
      <c r="BR148" s="71">
        <v>0</v>
      </c>
      <c r="BS148" s="71">
        <v>13</v>
      </c>
      <c r="BT148" s="71">
        <v>0</v>
      </c>
      <c r="BU148"/>
      <c r="BV148" s="70">
        <v>322.62400000000002</v>
      </c>
      <c r="BW148" s="70">
        <v>0</v>
      </c>
      <c r="BX148" s="70">
        <v>55.805</v>
      </c>
      <c r="BY148" s="70">
        <v>0</v>
      </c>
      <c r="BZ148" s="70">
        <v>0</v>
      </c>
      <c r="CA148" s="70">
        <v>0</v>
      </c>
      <c r="CB148" s="70">
        <v>0</v>
      </c>
      <c r="CC148" s="70">
        <v>0</v>
      </c>
      <c r="CD148" s="70">
        <v>0</v>
      </c>
    </row>
    <row r="149" spans="1:82">
      <c r="A149" s="70" t="s">
        <v>1782</v>
      </c>
      <c r="B149" s="70">
        <v>83</v>
      </c>
      <c r="C149" s="70">
        <v>15</v>
      </c>
      <c r="D149" s="70">
        <v>5</v>
      </c>
      <c r="E149" s="70">
        <v>2018</v>
      </c>
      <c r="F149" s="70" t="s">
        <v>183</v>
      </c>
      <c r="G149" s="70" t="s">
        <v>1767</v>
      </c>
      <c r="H149" s="70" t="s">
        <v>1768</v>
      </c>
      <c r="I149" s="148"/>
      <c r="J149" s="71">
        <v>459.76698065852258</v>
      </c>
      <c r="K149" s="71">
        <v>22.120253217620956</v>
      </c>
      <c r="L149" s="71">
        <v>19.85977465798036</v>
      </c>
      <c r="M149" s="71">
        <v>545.37123220005935</v>
      </c>
      <c r="N149" s="71">
        <v>482.28781656391249</v>
      </c>
      <c r="O149" s="71">
        <v>297.63415509025913</v>
      </c>
      <c r="P149" s="71">
        <v>187.68697102248396</v>
      </c>
      <c r="Q149" s="71">
        <v>17.7027104289233</v>
      </c>
      <c r="R149" s="71">
        <v>0</v>
      </c>
      <c r="S149" s="71">
        <v>37.931920264400006</v>
      </c>
      <c r="T149" s="72"/>
      <c r="U149" s="71">
        <v>56368672</v>
      </c>
      <c r="V149" s="71">
        <v>9438</v>
      </c>
      <c r="W149" s="71">
        <v>413</v>
      </c>
      <c r="X149" s="71">
        <v>120655</v>
      </c>
      <c r="Y149" s="71">
        <v>122770</v>
      </c>
      <c r="Z149" s="71">
        <v>181360</v>
      </c>
      <c r="AA149" s="71">
        <v>39266</v>
      </c>
      <c r="AB149" s="71">
        <v>279307</v>
      </c>
      <c r="AC149" s="71">
        <v>0</v>
      </c>
      <c r="AD149" s="71">
        <v>37.931920264400013</v>
      </c>
      <c r="AE149" s="72"/>
      <c r="AF149" s="71">
        <v>526555906.30718428</v>
      </c>
      <c r="AG149" s="71">
        <v>14874785.067452639</v>
      </c>
      <c r="AH149" s="71">
        <v>3917480.3649243088</v>
      </c>
      <c r="AI149" s="71">
        <v>740937096.41614163</v>
      </c>
      <c r="AJ149" s="71">
        <v>610445138.23769522</v>
      </c>
      <c r="AK149" s="71">
        <v>0</v>
      </c>
      <c r="AL149" s="71">
        <v>0</v>
      </c>
      <c r="AM149" s="71">
        <v>38446918.779538497</v>
      </c>
      <c r="AN149" s="71">
        <v>0</v>
      </c>
      <c r="AO149" s="71">
        <v>0</v>
      </c>
      <c r="AP149" s="71">
        <v>1935177325.1729364</v>
      </c>
      <c r="AQ149" s="72"/>
      <c r="AR149" s="71">
        <v>9054</v>
      </c>
      <c r="AS149" s="71">
        <v>1206</v>
      </c>
      <c r="AT149" s="71">
        <v>0</v>
      </c>
      <c r="AU149" s="71">
        <v>4</v>
      </c>
      <c r="AV149" s="71">
        <v>1</v>
      </c>
      <c r="AW149" s="71">
        <v>3</v>
      </c>
      <c r="AX149" s="71"/>
      <c r="AY149" s="72"/>
      <c r="AZ149" s="71">
        <v>39073.199999999983</v>
      </c>
      <c r="BA149" s="71">
        <v>72388.7</v>
      </c>
      <c r="BB149" s="71">
        <v>0</v>
      </c>
      <c r="BC149" s="71">
        <v>2895</v>
      </c>
      <c r="BD149" s="71">
        <v>440</v>
      </c>
      <c r="BE149" s="71">
        <v>3969</v>
      </c>
      <c r="BF149" s="71"/>
      <c r="BG149" s="72"/>
      <c r="BH149" s="71">
        <v>0</v>
      </c>
      <c r="BI149" s="71">
        <v>0</v>
      </c>
      <c r="BJ149" s="71">
        <v>245.29900000000001</v>
      </c>
      <c r="BK149" s="71">
        <v>0</v>
      </c>
      <c r="BL149" s="71">
        <v>112.681</v>
      </c>
      <c r="BM149" s="71">
        <v>0</v>
      </c>
      <c r="BN149" s="72"/>
      <c r="BO149" s="71">
        <v>0</v>
      </c>
      <c r="BP149" s="71">
        <v>0</v>
      </c>
      <c r="BQ149" s="71">
        <v>20</v>
      </c>
      <c r="BR149" s="71">
        <v>0</v>
      </c>
      <c r="BS149" s="71">
        <v>12</v>
      </c>
      <c r="BT149" s="71">
        <v>0</v>
      </c>
      <c r="BU149"/>
      <c r="BV149" s="70">
        <v>305.12099999999998</v>
      </c>
      <c r="BW149" s="70">
        <v>0</v>
      </c>
      <c r="BX149" s="70">
        <v>52.859000000000002</v>
      </c>
      <c r="BY149" s="70">
        <v>0</v>
      </c>
      <c r="BZ149" s="70">
        <v>0</v>
      </c>
      <c r="CA149" s="70">
        <v>0</v>
      </c>
      <c r="CB149" s="70">
        <v>0</v>
      </c>
      <c r="CC149" s="70">
        <v>0</v>
      </c>
      <c r="CD149" s="70">
        <v>0</v>
      </c>
    </row>
    <row r="150" spans="1:82">
      <c r="A150" s="70" t="s">
        <v>1783</v>
      </c>
      <c r="B150" s="70">
        <v>84</v>
      </c>
      <c r="C150" s="70">
        <v>16</v>
      </c>
      <c r="D150" s="70">
        <v>5</v>
      </c>
      <c r="E150" s="70">
        <v>2019</v>
      </c>
      <c r="F150" s="70" t="s">
        <v>158</v>
      </c>
      <c r="G150" s="70" t="s">
        <v>1767</v>
      </c>
      <c r="H150" s="70" t="s">
        <v>1768</v>
      </c>
      <c r="I150" s="148"/>
      <c r="J150" s="71">
        <v>388.21926158256917</v>
      </c>
      <c r="K150" s="71">
        <v>20.476067992639436</v>
      </c>
      <c r="L150" s="71">
        <v>20.055444905677206</v>
      </c>
      <c r="M150" s="71">
        <v>545.99861557724716</v>
      </c>
      <c r="N150" s="71">
        <v>471.08975472888181</v>
      </c>
      <c r="O150" s="71">
        <v>290.46571023651546</v>
      </c>
      <c r="P150" s="71">
        <v>185.56270527758343</v>
      </c>
      <c r="Q150" s="71">
        <v>17.101938272880201</v>
      </c>
      <c r="R150" s="71">
        <v>0</v>
      </c>
      <c r="S150" s="71">
        <v>33.70147829706</v>
      </c>
      <c r="T150" s="72"/>
      <c r="U150" s="71">
        <v>47680628</v>
      </c>
      <c r="V150" s="71">
        <v>9438</v>
      </c>
      <c r="W150" s="71">
        <v>413</v>
      </c>
      <c r="X150" s="71">
        <v>120655</v>
      </c>
      <c r="Y150" s="71">
        <v>123163</v>
      </c>
      <c r="Z150" s="71">
        <v>181851</v>
      </c>
      <c r="AA150" s="71">
        <v>38531</v>
      </c>
      <c r="AB150" s="71">
        <v>277133</v>
      </c>
      <c r="AC150" s="71">
        <v>0</v>
      </c>
      <c r="AD150" s="71">
        <v>33.70147829706</v>
      </c>
      <c r="AE150" s="72"/>
      <c r="AF150" s="71">
        <v>470443835.83708239</v>
      </c>
      <c r="AG150" s="71">
        <v>14403184.116580339</v>
      </c>
      <c r="AH150" s="71">
        <v>4112411.8071452202</v>
      </c>
      <c r="AI150" s="71">
        <v>791571873.31818473</v>
      </c>
      <c r="AJ150" s="71">
        <v>636939150.98026049</v>
      </c>
      <c r="AK150" s="71">
        <v>0</v>
      </c>
      <c r="AL150" s="71">
        <v>0</v>
      </c>
      <c r="AM150" s="71">
        <v>37743428.343892969</v>
      </c>
      <c r="AN150" s="71">
        <v>0</v>
      </c>
      <c r="AO150" s="71">
        <v>0</v>
      </c>
      <c r="AP150" s="71">
        <v>1955213884.4031463</v>
      </c>
      <c r="AQ150" s="72"/>
      <c r="AR150" s="71">
        <v>9630</v>
      </c>
      <c r="AS150" s="71">
        <v>1292</v>
      </c>
      <c r="AT150" s="71">
        <v>0</v>
      </c>
      <c r="AU150" s="71">
        <v>5</v>
      </c>
      <c r="AV150" s="71">
        <v>1</v>
      </c>
      <c r="AW150" s="71">
        <v>2</v>
      </c>
      <c r="AX150" s="71"/>
      <c r="AY150" s="72"/>
      <c r="AZ150" s="71">
        <v>41968.600000000108</v>
      </c>
      <c r="BA150" s="71">
        <v>78223.900000000038</v>
      </c>
      <c r="BB150" s="71">
        <v>0</v>
      </c>
      <c r="BC150" s="71">
        <v>2944.9</v>
      </c>
      <c r="BD150" s="71">
        <v>440</v>
      </c>
      <c r="BE150" s="71">
        <v>3929</v>
      </c>
      <c r="BF150" s="71"/>
      <c r="BG150" s="72"/>
      <c r="BH150" s="71">
        <v>0</v>
      </c>
      <c r="BI150" s="71">
        <v>0</v>
      </c>
      <c r="BJ150" s="71">
        <v>237.60599999999999</v>
      </c>
      <c r="BK150" s="71">
        <v>0</v>
      </c>
      <c r="BL150" s="71">
        <v>109.91200000000001</v>
      </c>
      <c r="BM150" s="71">
        <v>0</v>
      </c>
      <c r="BN150" s="72"/>
      <c r="BO150" s="71">
        <v>0</v>
      </c>
      <c r="BP150" s="71">
        <v>0</v>
      </c>
      <c r="BQ150" s="71">
        <v>20</v>
      </c>
      <c r="BR150" s="71">
        <v>0</v>
      </c>
      <c r="BS150" s="71">
        <v>12</v>
      </c>
      <c r="BT150" s="71">
        <v>0</v>
      </c>
      <c r="BU150"/>
      <c r="BV150" s="70">
        <v>299.99799999999999</v>
      </c>
      <c r="BW150" s="70">
        <v>0</v>
      </c>
      <c r="BX150" s="70">
        <v>47.52</v>
      </c>
      <c r="BY150" s="70">
        <v>0</v>
      </c>
      <c r="BZ150" s="70">
        <v>0</v>
      </c>
      <c r="CA150" s="70">
        <v>0</v>
      </c>
      <c r="CB150" s="70">
        <v>0</v>
      </c>
      <c r="CC150" s="70">
        <v>0</v>
      </c>
      <c r="CD150" s="70">
        <v>0</v>
      </c>
    </row>
    <row r="151" spans="1:82">
      <c r="A151" s="70" t="s">
        <v>1784</v>
      </c>
      <c r="B151" s="70">
        <v>85</v>
      </c>
      <c r="C151" s="70">
        <v>17</v>
      </c>
      <c r="D151" s="70">
        <v>5</v>
      </c>
      <c r="E151" s="70">
        <v>2020</v>
      </c>
      <c r="F151" s="70" t="s">
        <v>159</v>
      </c>
      <c r="G151" s="70" t="s">
        <v>1767</v>
      </c>
      <c r="H151" s="70" t="s">
        <v>1768</v>
      </c>
      <c r="I151" s="148"/>
      <c r="J151" s="71">
        <v>343.56628943442701</v>
      </c>
      <c r="K151" s="71">
        <v>22.327836484517238</v>
      </c>
      <c r="L151" s="71">
        <v>25.689033498977548</v>
      </c>
      <c r="M151" s="71">
        <v>425.76601370700672</v>
      </c>
      <c r="N151" s="71">
        <v>422.58698943558272</v>
      </c>
      <c r="O151" s="71">
        <v>255.07259433136286</v>
      </c>
      <c r="P151" s="71">
        <v>173.29561030788213</v>
      </c>
      <c r="Q151" s="71">
        <v>16.252287562018601</v>
      </c>
      <c r="R151" s="71">
        <v>0</v>
      </c>
      <c r="S151" s="71">
        <v>35.291683629239998</v>
      </c>
      <c r="T151" s="72"/>
      <c r="U151" s="71">
        <v>44546564</v>
      </c>
      <c r="V151" s="71">
        <v>10204</v>
      </c>
      <c r="W151" s="71">
        <v>647</v>
      </c>
      <c r="X151" s="71">
        <v>112630</v>
      </c>
      <c r="Y151" s="71">
        <v>123878</v>
      </c>
      <c r="Z151" s="71">
        <v>182268</v>
      </c>
      <c r="AA151" s="71">
        <v>38247</v>
      </c>
      <c r="AB151" s="71">
        <v>275646</v>
      </c>
      <c r="AC151" s="71">
        <v>0</v>
      </c>
      <c r="AD151" s="71">
        <v>35.291683629239998</v>
      </c>
      <c r="AE151" s="72"/>
      <c r="AF151" s="71">
        <v>417380222.35754979</v>
      </c>
      <c r="AG151" s="71">
        <v>15278095.615049938</v>
      </c>
      <c r="AH151" s="71">
        <v>5307788.2381749749</v>
      </c>
      <c r="AI151" s="71">
        <v>632210706.40997446</v>
      </c>
      <c r="AJ151" s="71">
        <v>625528406.78828871</v>
      </c>
      <c r="AK151" s="71"/>
      <c r="AL151" s="71"/>
      <c r="AM151" s="71">
        <v>35974865.490934514</v>
      </c>
      <c r="AN151" s="71"/>
      <c r="AO151" s="71"/>
      <c r="AP151" s="71">
        <v>1731680084.8999727</v>
      </c>
      <c r="AQ151" s="72"/>
      <c r="AR151" s="71">
        <v>10100</v>
      </c>
      <c r="AS151" s="71">
        <v>1350</v>
      </c>
      <c r="AT151" s="71">
        <v>0</v>
      </c>
      <c r="AU151" s="71">
        <v>5</v>
      </c>
      <c r="AV151" s="71">
        <v>1</v>
      </c>
      <c r="AW151" s="71">
        <v>2</v>
      </c>
      <c r="AX151" s="71"/>
      <c r="AY151" s="72"/>
      <c r="AZ151" s="71">
        <v>44448.200000000317</v>
      </c>
      <c r="BA151" s="71">
        <v>98678.49999999984</v>
      </c>
      <c r="BB151" s="71">
        <v>0</v>
      </c>
      <c r="BC151" s="71">
        <v>2944.9</v>
      </c>
      <c r="BD151" s="71">
        <v>440</v>
      </c>
      <c r="BE151" s="71">
        <v>3929</v>
      </c>
      <c r="BF151" s="71"/>
      <c r="BG151" s="72"/>
      <c r="BH151" s="71">
        <v>0</v>
      </c>
      <c r="BI151" s="71">
        <v>0</v>
      </c>
      <c r="BJ151" s="71">
        <v>225.90899999999999</v>
      </c>
      <c r="BK151" s="71">
        <v>0</v>
      </c>
      <c r="BL151" s="71">
        <v>109.56700000000001</v>
      </c>
      <c r="BM151" s="71">
        <v>0</v>
      </c>
      <c r="BN151" s="72"/>
      <c r="BO151" s="71">
        <v>0</v>
      </c>
      <c r="BP151" s="71">
        <v>0</v>
      </c>
      <c r="BQ151" s="71">
        <v>19</v>
      </c>
      <c r="BR151" s="71">
        <v>0</v>
      </c>
      <c r="BS151" s="71">
        <v>13</v>
      </c>
      <c r="BT151" s="71">
        <v>0</v>
      </c>
      <c r="BU151"/>
      <c r="BV151" s="70">
        <v>286.98099999999999</v>
      </c>
      <c r="BW151" s="70">
        <v>0</v>
      </c>
      <c r="BX151" s="70">
        <v>48.494999999999997</v>
      </c>
      <c r="BY151" s="70">
        <v>0</v>
      </c>
      <c r="BZ151" s="70">
        <v>0</v>
      </c>
      <c r="CA151" s="70">
        <v>0</v>
      </c>
      <c r="CB151" s="70">
        <v>0</v>
      </c>
      <c r="CC151" s="70">
        <v>0</v>
      </c>
      <c r="CD151" s="70">
        <v>0</v>
      </c>
    </row>
    <row r="152" spans="1:82">
      <c r="A152" s="70" t="s">
        <v>1785</v>
      </c>
      <c r="B152" s="70">
        <v>85</v>
      </c>
      <c r="C152" s="70">
        <v>18</v>
      </c>
      <c r="D152" s="70">
        <v>5</v>
      </c>
      <c r="E152" s="70">
        <v>2021</v>
      </c>
      <c r="F152" s="70" t="s">
        <v>160</v>
      </c>
      <c r="G152" s="70" t="s">
        <v>1767</v>
      </c>
      <c r="H152" s="70" t="s">
        <v>1768</v>
      </c>
      <c r="I152" s="148"/>
      <c r="J152" s="71">
        <v>345.2649011561362</v>
      </c>
      <c r="K152" s="71">
        <v>24.452585446484672</v>
      </c>
      <c r="L152" s="71">
        <v>21.155016483943516</v>
      </c>
      <c r="M152" s="71">
        <v>467.02532819284454</v>
      </c>
      <c r="N152" s="71">
        <v>472.2112755741137</v>
      </c>
      <c r="O152" s="71">
        <v>247.23493268635065</v>
      </c>
      <c r="P152" s="71">
        <v>177.60272366002334</v>
      </c>
      <c r="Q152" s="71">
        <v>15.9599990328743</v>
      </c>
      <c r="R152" s="71">
        <v>0</v>
      </c>
      <c r="S152" s="71">
        <v>29.230301667919999</v>
      </c>
      <c r="T152" s="72"/>
      <c r="U152" s="71">
        <v>46431895</v>
      </c>
      <c r="V152" s="71">
        <v>10204</v>
      </c>
      <c r="W152" s="71">
        <v>647</v>
      </c>
      <c r="X152" s="71">
        <v>112630</v>
      </c>
      <c r="Y152" s="71">
        <v>124222</v>
      </c>
      <c r="Z152" s="71">
        <v>181906</v>
      </c>
      <c r="AA152" s="71">
        <v>38222</v>
      </c>
      <c r="AB152" s="71">
        <v>273348</v>
      </c>
      <c r="AC152" s="71">
        <v>0</v>
      </c>
      <c r="AD152" s="71">
        <v>29.230301667919999</v>
      </c>
      <c r="AE152" s="72"/>
      <c r="AF152" s="71">
        <v>424646276.44973588</v>
      </c>
      <c r="AG152" s="71">
        <v>16359884.741147265</v>
      </c>
      <c r="AH152" s="71">
        <v>4238308.1600581994</v>
      </c>
      <c r="AI152" s="71">
        <v>700279915.6284014</v>
      </c>
      <c r="AJ152" s="71">
        <v>647954218.56563723</v>
      </c>
      <c r="AK152" s="71">
        <v>0</v>
      </c>
      <c r="AL152" s="71">
        <v>0</v>
      </c>
      <c r="AM152" s="71">
        <v>35880721.204487316</v>
      </c>
      <c r="AN152" s="71">
        <v>0</v>
      </c>
      <c r="AO152" s="71">
        <v>0</v>
      </c>
      <c r="AP152" s="71">
        <v>1829359324.7494674</v>
      </c>
      <c r="AQ152" s="72"/>
      <c r="AR152" s="71">
        <v>10589</v>
      </c>
      <c r="AS152" s="71">
        <v>1377</v>
      </c>
      <c r="AT152" s="71">
        <v>0</v>
      </c>
      <c r="AU152" s="71">
        <v>6</v>
      </c>
      <c r="AV152" s="71">
        <v>1</v>
      </c>
      <c r="AW152" s="71">
        <v>2</v>
      </c>
      <c r="AX152" s="71"/>
      <c r="AY152" s="72"/>
      <c r="AZ152" s="71">
        <v>46916.500000000407</v>
      </c>
      <c r="BA152" s="71">
        <v>106959.39999999981</v>
      </c>
      <c r="BB152" s="71">
        <v>0</v>
      </c>
      <c r="BC152" s="71">
        <v>2994.8</v>
      </c>
      <c r="BD152" s="71">
        <v>440</v>
      </c>
      <c r="BE152" s="71">
        <v>3929</v>
      </c>
      <c r="BF152" s="71"/>
      <c r="BG152" s="72"/>
      <c r="BH152" s="71">
        <v>0</v>
      </c>
      <c r="BI152" s="71">
        <v>0</v>
      </c>
      <c r="BJ152" s="71">
        <v>222.47499999999999</v>
      </c>
      <c r="BK152" s="71">
        <v>0</v>
      </c>
      <c r="BL152" s="71">
        <v>105.68699999999998</v>
      </c>
      <c r="BM152" s="71">
        <v>0</v>
      </c>
      <c r="BN152" s="72"/>
      <c r="BO152" s="71">
        <v>0</v>
      </c>
      <c r="BP152" s="71">
        <v>0</v>
      </c>
      <c r="BQ152" s="71">
        <v>20</v>
      </c>
      <c r="BR152" s="71">
        <v>0</v>
      </c>
      <c r="BS152" s="71">
        <v>12</v>
      </c>
      <c r="BT152" s="71">
        <v>0</v>
      </c>
      <c r="BU152"/>
      <c r="BV152" s="70">
        <v>278.43799999999999</v>
      </c>
      <c r="BW152" s="70">
        <v>0</v>
      </c>
      <c r="BX152" s="70">
        <v>49.723999999999997</v>
      </c>
      <c r="BY152" s="70">
        <v>0</v>
      </c>
      <c r="BZ152" s="70">
        <v>0</v>
      </c>
      <c r="CA152" s="70">
        <v>0</v>
      </c>
      <c r="CB152" s="70">
        <v>0</v>
      </c>
      <c r="CC152" s="70">
        <v>0</v>
      </c>
      <c r="CD152" s="70">
        <v>0</v>
      </c>
    </row>
    <row r="153" spans="1:82">
      <c r="A153" s="70" t="s">
        <v>1786</v>
      </c>
      <c r="B153" s="70">
        <v>85</v>
      </c>
      <c r="C153" s="70">
        <v>19</v>
      </c>
      <c r="D153" s="70">
        <v>5</v>
      </c>
      <c r="E153" s="70">
        <v>2022</v>
      </c>
      <c r="F153" s="70" t="s">
        <v>161</v>
      </c>
      <c r="G153" s="70" t="s">
        <v>1767</v>
      </c>
      <c r="H153" s="70" t="s">
        <v>1768</v>
      </c>
      <c r="I153" s="148"/>
      <c r="J153" s="71">
        <v>297.47730539882144</v>
      </c>
      <c r="K153" s="71">
        <v>21.909221535181516</v>
      </c>
      <c r="L153" s="71">
        <v>19.378863313443116</v>
      </c>
      <c r="M153" s="71">
        <v>464.78230530257343</v>
      </c>
      <c r="N153" s="71">
        <v>457.46620349423171</v>
      </c>
      <c r="O153" s="71">
        <v>261.72264586766477</v>
      </c>
      <c r="P153" s="71">
        <v>175.45768630955456</v>
      </c>
      <c r="Q153" s="71">
        <v>15.938656639738022</v>
      </c>
      <c r="R153" s="71">
        <v>0</v>
      </c>
      <c r="S153" s="71">
        <v>28.29868921848</v>
      </c>
      <c r="T153" s="72"/>
      <c r="U153" s="71">
        <v>48319603</v>
      </c>
      <c r="V153" s="71">
        <v>10204</v>
      </c>
      <c r="W153" s="71">
        <v>647</v>
      </c>
      <c r="X153" s="71">
        <v>112630</v>
      </c>
      <c r="Y153" s="71">
        <v>124704</v>
      </c>
      <c r="Z153" s="71">
        <v>182958</v>
      </c>
      <c r="AA153" s="71">
        <v>38336</v>
      </c>
      <c r="AB153" s="71">
        <v>270744</v>
      </c>
      <c r="AC153" s="71">
        <v>0</v>
      </c>
      <c r="AD153" s="71">
        <v>28.29868921848</v>
      </c>
      <c r="AE153" s="72"/>
      <c r="AF153" s="71">
        <v>340081973.30404991</v>
      </c>
      <c r="AG153" s="71">
        <v>15909890.882133003</v>
      </c>
      <c r="AH153" s="71">
        <v>4436162.7740080841</v>
      </c>
      <c r="AI153" s="71">
        <v>668109377.69068468</v>
      </c>
      <c r="AJ153" s="71">
        <v>655835950.65761495</v>
      </c>
      <c r="AK153" s="71">
        <v>0</v>
      </c>
      <c r="AL153" s="71">
        <v>0</v>
      </c>
      <c r="AM153" s="71">
        <v>34960440.196960092</v>
      </c>
      <c r="AN153" s="71">
        <v>0</v>
      </c>
      <c r="AO153" s="71">
        <v>0</v>
      </c>
      <c r="AP153" s="71">
        <v>1719333795.5054507</v>
      </c>
      <c r="AQ153" s="72"/>
      <c r="AR153" s="71">
        <v>11129</v>
      </c>
      <c r="AS153" s="71">
        <v>1388</v>
      </c>
      <c r="AT153" s="71">
        <v>0</v>
      </c>
      <c r="AU153" s="71">
        <v>6</v>
      </c>
      <c r="AV153" s="71">
        <v>1</v>
      </c>
      <c r="AW153" s="71">
        <v>2</v>
      </c>
      <c r="AX153" s="71"/>
      <c r="AY153" s="72"/>
      <c r="AZ153" s="71">
        <v>49751.000000000473</v>
      </c>
      <c r="BA153" s="71">
        <v>195829.40000000034</v>
      </c>
      <c r="BB153" s="71">
        <v>0</v>
      </c>
      <c r="BC153" s="71">
        <v>2994.8</v>
      </c>
      <c r="BD153" s="71">
        <v>440</v>
      </c>
      <c r="BE153" s="71">
        <v>3929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1787</v>
      </c>
      <c r="B154" s="70">
        <v>85</v>
      </c>
      <c r="C154" s="70">
        <v>20</v>
      </c>
      <c r="D154" s="70">
        <v>5</v>
      </c>
      <c r="E154" s="70">
        <v>2023</v>
      </c>
      <c r="F154" s="70" t="s">
        <v>1539</v>
      </c>
      <c r="G154" s="70" t="s">
        <v>1767</v>
      </c>
      <c r="H154" s="70" t="s">
        <v>1768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11708</v>
      </c>
      <c r="AS154" s="71">
        <v>1393</v>
      </c>
      <c r="AT154" s="71">
        <v>1</v>
      </c>
      <c r="AU154" s="71">
        <v>6</v>
      </c>
      <c r="AV154" s="71">
        <v>1</v>
      </c>
      <c r="AW154" s="71">
        <v>2</v>
      </c>
      <c r="AX154" s="71"/>
      <c r="AY154" s="72"/>
      <c r="AZ154" s="71">
        <v>52768.900000000838</v>
      </c>
      <c r="BA154" s="71">
        <v>196507.10000000036</v>
      </c>
      <c r="BB154" s="71">
        <v>32000</v>
      </c>
      <c r="BC154" s="71">
        <v>2994.8</v>
      </c>
      <c r="BD154" s="71">
        <v>440</v>
      </c>
      <c r="BE154" s="71">
        <v>3929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1788</v>
      </c>
      <c r="B155" s="70">
        <v>85</v>
      </c>
      <c r="C155" s="70">
        <v>21</v>
      </c>
      <c r="D155" s="70">
        <v>5</v>
      </c>
      <c r="E155" s="70">
        <v>2024</v>
      </c>
      <c r="F155" s="70" t="s">
        <v>1554</v>
      </c>
      <c r="G155" s="70" t="s">
        <v>1767</v>
      </c>
      <c r="H155" s="70" t="s">
        <v>1768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1789</v>
      </c>
      <c r="B156" s="70">
        <v>1</v>
      </c>
      <c r="C156" s="70">
        <v>1</v>
      </c>
      <c r="D156" s="70">
        <v>1</v>
      </c>
      <c r="E156" s="70">
        <v>1990</v>
      </c>
      <c r="F156" s="70" t="s">
        <v>787</v>
      </c>
      <c r="G156" s="70" t="s">
        <v>1790</v>
      </c>
      <c r="H156" s="70" t="s">
        <v>1791</v>
      </c>
      <c r="I156" s="148" t="s">
        <v>793</v>
      </c>
      <c r="J156" s="71">
        <v>631.20898239694327</v>
      </c>
      <c r="K156" s="71">
        <v>41.447047215172937</v>
      </c>
      <c r="L156" s="71">
        <v>51.185643038943297</v>
      </c>
      <c r="M156" s="71">
        <v>285.25478444181311</v>
      </c>
      <c r="N156" s="71">
        <v>462.81265459527913</v>
      </c>
      <c r="O156" s="71">
        <v>187.96693888433239</v>
      </c>
      <c r="P156" s="71">
        <v>232.86415461719349</v>
      </c>
      <c r="Q156" s="71">
        <v>19.017642085823901</v>
      </c>
      <c r="R156" s="71">
        <v>145.58471687356669</v>
      </c>
      <c r="S156" s="71">
        <v>21.860295813397371</v>
      </c>
      <c r="T156" s="72"/>
      <c r="U156" s="71">
        <v>13393805</v>
      </c>
      <c r="V156" s="71">
        <v>12774</v>
      </c>
      <c r="W156" s="71">
        <v>674</v>
      </c>
      <c r="X156" s="71">
        <v>118578</v>
      </c>
      <c r="Y156" s="71">
        <v>101634</v>
      </c>
      <c r="Z156" s="71">
        <v>77313</v>
      </c>
      <c r="AA156" s="71">
        <v>56542</v>
      </c>
      <c r="AB156" s="71">
        <v>308782</v>
      </c>
      <c r="AC156" s="71">
        <v>25215535</v>
      </c>
      <c r="AD156" s="71">
        <v>21.860295813397371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1792</v>
      </c>
      <c r="B157" s="70">
        <v>2</v>
      </c>
      <c r="C157" s="70">
        <v>2</v>
      </c>
      <c r="D157" s="70">
        <v>1</v>
      </c>
      <c r="E157" s="70">
        <v>2005</v>
      </c>
      <c r="F157" s="70" t="s">
        <v>789</v>
      </c>
      <c r="G157" s="70" t="s">
        <v>1790</v>
      </c>
      <c r="H157" s="70" t="s">
        <v>1791</v>
      </c>
      <c r="I157" s="148"/>
      <c r="J157" s="71">
        <v>403.58082156318142</v>
      </c>
      <c r="K157" s="71">
        <v>38.324498373486421</v>
      </c>
      <c r="L157" s="71">
        <v>23.932453194956551</v>
      </c>
      <c r="M157" s="71">
        <v>595.47764224414982</v>
      </c>
      <c r="N157" s="71">
        <v>849.41579515755052</v>
      </c>
      <c r="O157" s="71">
        <v>302.74427897650008</v>
      </c>
      <c r="P157" s="71">
        <v>220.01408580351321</v>
      </c>
      <c r="Q157" s="71">
        <v>18.483365396686601</v>
      </c>
      <c r="R157" s="71">
        <v>171.44112999947879</v>
      </c>
      <c r="S157" s="71">
        <v>21.113189584018532</v>
      </c>
      <c r="T157" s="72"/>
      <c r="U157" s="71">
        <v>10078561</v>
      </c>
      <c r="V157" s="71">
        <v>12916</v>
      </c>
      <c r="W157" s="71">
        <v>245</v>
      </c>
      <c r="X157" s="71">
        <v>98992</v>
      </c>
      <c r="Y157" s="71">
        <v>129598</v>
      </c>
      <c r="Z157" s="71">
        <v>144096</v>
      </c>
      <c r="AA157" s="71">
        <v>43752</v>
      </c>
      <c r="AB157" s="71">
        <v>313733</v>
      </c>
      <c r="AC157" s="71">
        <v>30315814</v>
      </c>
      <c r="AD157" s="71">
        <v>21.113189584018532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1793</v>
      </c>
      <c r="B158" s="70">
        <v>3</v>
      </c>
      <c r="C158" s="70">
        <v>3</v>
      </c>
      <c r="D158" s="70">
        <v>1</v>
      </c>
      <c r="E158" s="70">
        <v>2006</v>
      </c>
      <c r="F158" s="70" t="s">
        <v>790</v>
      </c>
      <c r="G158" s="1064" t="s">
        <v>1790</v>
      </c>
      <c r="H158" s="70" t="s">
        <v>1791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1794</v>
      </c>
      <c r="B159" s="70">
        <v>4</v>
      </c>
      <c r="C159" s="70">
        <v>4</v>
      </c>
      <c r="D159" s="70">
        <v>1</v>
      </c>
      <c r="E159" s="70">
        <v>2007</v>
      </c>
      <c r="F159" s="70" t="s">
        <v>791</v>
      </c>
      <c r="G159" s="1064" t="s">
        <v>1790</v>
      </c>
      <c r="H159" s="70" t="s">
        <v>1791</v>
      </c>
      <c r="I159" s="148"/>
      <c r="J159" s="71">
        <v>238.36569944966399</v>
      </c>
      <c r="K159" s="71">
        <v>36.909123328913452</v>
      </c>
      <c r="L159" s="71">
        <v>33.793603603463673</v>
      </c>
      <c r="M159" s="71">
        <v>547.0922198444199</v>
      </c>
      <c r="N159" s="71">
        <v>741.38834196906112</v>
      </c>
      <c r="O159" s="71">
        <v>289.63121585722013</v>
      </c>
      <c r="P159" s="71">
        <v>212.01172555648</v>
      </c>
      <c r="Q159" s="71">
        <v>19.197034129455002</v>
      </c>
      <c r="R159" s="71">
        <v>171.688191982066</v>
      </c>
      <c r="S159" s="71">
        <v>43.709159123886018</v>
      </c>
      <c r="T159" s="72"/>
      <c r="U159" s="71">
        <v>9250269</v>
      </c>
      <c r="V159" s="71">
        <v>11607</v>
      </c>
      <c r="W159" s="71">
        <v>401</v>
      </c>
      <c r="X159" s="71">
        <v>118407</v>
      </c>
      <c r="Y159" s="71">
        <v>131389</v>
      </c>
      <c r="Z159" s="71">
        <v>143307</v>
      </c>
      <c r="AA159" s="71">
        <v>41518</v>
      </c>
      <c r="AB159" s="71">
        <v>308616</v>
      </c>
      <c r="AC159" s="71">
        <v>31230594</v>
      </c>
      <c r="AD159" s="71">
        <v>43.709159123886018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1795</v>
      </c>
      <c r="B160" s="70">
        <v>5</v>
      </c>
      <c r="C160" s="70">
        <v>5</v>
      </c>
      <c r="D160" s="70">
        <v>1</v>
      </c>
      <c r="E160" s="70">
        <v>2008</v>
      </c>
      <c r="F160" s="70" t="s">
        <v>792</v>
      </c>
      <c r="G160" s="70" t="s">
        <v>1790</v>
      </c>
      <c r="H160" s="70" t="s">
        <v>1791</v>
      </c>
      <c r="I160" s="148"/>
      <c r="J160" s="71">
        <v>252.84548824896819</v>
      </c>
      <c r="K160" s="71">
        <v>26.607697412728921</v>
      </c>
      <c r="L160" s="71">
        <v>30.05471191019544</v>
      </c>
      <c r="M160" s="71">
        <v>576.63607654833538</v>
      </c>
      <c r="N160" s="71">
        <v>708.41946541211655</v>
      </c>
      <c r="O160" s="71">
        <v>279.70883124632081</v>
      </c>
      <c r="P160" s="71">
        <v>203.32337775859349</v>
      </c>
      <c r="Q160" s="71">
        <v>18.7423965442533</v>
      </c>
      <c r="R160" s="71">
        <v>185.82131141246529</v>
      </c>
      <c r="S160" s="71">
        <v>41.024778838004408</v>
      </c>
      <c r="T160" s="72"/>
      <c r="U160" s="71">
        <v>10759678</v>
      </c>
      <c r="V160" s="71">
        <v>11607</v>
      </c>
      <c r="W160" s="71">
        <v>401</v>
      </c>
      <c r="X160" s="71">
        <v>118407</v>
      </c>
      <c r="Y160" s="71">
        <v>132008</v>
      </c>
      <c r="Z160" s="71">
        <v>143255</v>
      </c>
      <c r="AA160" s="71">
        <v>39862</v>
      </c>
      <c r="AB160" s="71">
        <v>306263</v>
      </c>
      <c r="AC160" s="71">
        <v>35099089</v>
      </c>
      <c r="AD160" s="71">
        <v>41.024778838004408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1796</v>
      </c>
      <c r="B161" s="70">
        <v>6</v>
      </c>
      <c r="C161" s="70">
        <v>6</v>
      </c>
      <c r="D161" s="70">
        <v>1</v>
      </c>
      <c r="E161" s="70">
        <v>2009</v>
      </c>
      <c r="F161" s="70" t="s">
        <v>176</v>
      </c>
      <c r="G161" s="70" t="s">
        <v>1790</v>
      </c>
      <c r="H161" s="70" t="s">
        <v>1791</v>
      </c>
      <c r="I161" s="148"/>
      <c r="J161" s="71">
        <v>240.26741984359239</v>
      </c>
      <c r="K161" s="71">
        <v>25.330197866454512</v>
      </c>
      <c r="L161" s="71">
        <v>28.905056263280049</v>
      </c>
      <c r="M161" s="71">
        <v>595.97495197148737</v>
      </c>
      <c r="N161" s="71">
        <v>728.12100309622258</v>
      </c>
      <c r="O161" s="71">
        <v>284.14453022554369</v>
      </c>
      <c r="P161" s="71">
        <v>192.47801946840141</v>
      </c>
      <c r="Q161" s="71">
        <v>17.741110392437101</v>
      </c>
      <c r="R161" s="71">
        <v>120.0338508230414</v>
      </c>
      <c r="S161" s="71">
        <v>36.349284915024242</v>
      </c>
      <c r="T161" s="72"/>
      <c r="U161" s="71">
        <v>9657335</v>
      </c>
      <c r="V161" s="71">
        <v>11485</v>
      </c>
      <c r="W161" s="71">
        <v>484</v>
      </c>
      <c r="X161" s="71">
        <v>125165</v>
      </c>
      <c r="Y161" s="71">
        <v>132864</v>
      </c>
      <c r="Z161" s="71">
        <v>143642</v>
      </c>
      <c r="AA161" s="71">
        <v>38740</v>
      </c>
      <c r="AB161" s="71">
        <v>304321</v>
      </c>
      <c r="AC161" s="71">
        <v>22119078</v>
      </c>
      <c r="AD161" s="71">
        <v>36.349284915024242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13.725</v>
      </c>
      <c r="BK161" s="71">
        <v>0</v>
      </c>
      <c r="BL161" s="71">
        <v>498.82199999999995</v>
      </c>
      <c r="BM161" s="71">
        <v>0</v>
      </c>
      <c r="BN161" s="72"/>
      <c r="BO161" s="71">
        <v>0</v>
      </c>
      <c r="BP161" s="71">
        <v>0</v>
      </c>
      <c r="BQ161" s="71">
        <v>3</v>
      </c>
      <c r="BR161" s="71">
        <v>0</v>
      </c>
      <c r="BS161" s="71">
        <v>16</v>
      </c>
      <c r="BT161" s="71">
        <v>0</v>
      </c>
      <c r="BU161"/>
      <c r="BV161" s="70">
        <v>82.997</v>
      </c>
      <c r="BW161" s="70">
        <v>0</v>
      </c>
      <c r="BX161" s="70">
        <v>416.173</v>
      </c>
      <c r="BY161" s="70">
        <v>0</v>
      </c>
      <c r="BZ161" s="70">
        <v>13.377000000000001</v>
      </c>
      <c r="CA161" s="70">
        <v>0</v>
      </c>
      <c r="CB161" s="70">
        <v>0</v>
      </c>
      <c r="CC161" s="70">
        <v>0</v>
      </c>
      <c r="CD161" s="70">
        <v>0</v>
      </c>
    </row>
    <row r="162" spans="1:82">
      <c r="A162" s="70" t="s">
        <v>1797</v>
      </c>
      <c r="B162" s="70">
        <v>7</v>
      </c>
      <c r="C162" s="70">
        <v>7</v>
      </c>
      <c r="D162" s="70">
        <v>1</v>
      </c>
      <c r="E162" s="70">
        <v>2010</v>
      </c>
      <c r="F162" s="70" t="s">
        <v>177</v>
      </c>
      <c r="G162" s="70" t="s">
        <v>1790</v>
      </c>
      <c r="H162" s="70" t="s">
        <v>1791</v>
      </c>
      <c r="I162" s="148"/>
      <c r="J162" s="71">
        <v>250.34853042330889</v>
      </c>
      <c r="K162" s="71">
        <v>29.427662793494171</v>
      </c>
      <c r="L162" s="71">
        <v>26.682726313490111</v>
      </c>
      <c r="M162" s="71">
        <v>566.32643213826839</v>
      </c>
      <c r="N162" s="71">
        <v>747.63029010860885</v>
      </c>
      <c r="O162" s="71">
        <v>285.0355482175616</v>
      </c>
      <c r="P162" s="71">
        <v>193.04099786623141</v>
      </c>
      <c r="Q162" s="71">
        <v>18.4315906833681</v>
      </c>
      <c r="R162" s="71">
        <v>130.48457956215131</v>
      </c>
      <c r="S162" s="71">
        <v>37.775617986197418</v>
      </c>
      <c r="T162" s="72"/>
      <c r="U162" s="71">
        <v>9920693</v>
      </c>
      <c r="V162" s="71">
        <v>11485</v>
      </c>
      <c r="W162" s="71">
        <v>484</v>
      </c>
      <c r="X162" s="71">
        <v>125165</v>
      </c>
      <c r="Y162" s="71">
        <v>133707</v>
      </c>
      <c r="Z162" s="71">
        <v>144762</v>
      </c>
      <c r="AA162" s="71">
        <v>37883</v>
      </c>
      <c r="AB162" s="71">
        <v>302957</v>
      </c>
      <c r="AC162" s="71">
        <v>22786335</v>
      </c>
      <c r="AD162" s="71">
        <v>37.775617986197418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13.590999999999999</v>
      </c>
      <c r="BK162" s="71">
        <v>0</v>
      </c>
      <c r="BL162" s="71">
        <v>488.22199999999998</v>
      </c>
      <c r="BM162" s="71">
        <v>0</v>
      </c>
      <c r="BN162" s="72"/>
      <c r="BO162" s="71">
        <v>0</v>
      </c>
      <c r="BP162" s="71">
        <v>0</v>
      </c>
      <c r="BQ162" s="71">
        <v>3</v>
      </c>
      <c r="BR162" s="71">
        <v>0</v>
      </c>
      <c r="BS162" s="71">
        <v>17</v>
      </c>
      <c r="BT162" s="71">
        <v>0</v>
      </c>
      <c r="BU162"/>
      <c r="BV162" s="70">
        <v>82.682000000000002</v>
      </c>
      <c r="BW162" s="70">
        <v>0</v>
      </c>
      <c r="BX162" s="70">
        <v>406.45600000000002</v>
      </c>
      <c r="BY162" s="70">
        <v>0</v>
      </c>
      <c r="BZ162" s="70">
        <v>12.675000000000001</v>
      </c>
      <c r="CA162" s="70">
        <v>0</v>
      </c>
      <c r="CB162" s="70">
        <v>0</v>
      </c>
      <c r="CC162" s="70">
        <v>0</v>
      </c>
      <c r="CD162" s="70">
        <v>0</v>
      </c>
    </row>
    <row r="163" spans="1:82">
      <c r="A163" s="70" t="s">
        <v>1798</v>
      </c>
      <c r="B163" s="70">
        <v>8</v>
      </c>
      <c r="C163" s="70">
        <v>8</v>
      </c>
      <c r="D163" s="70">
        <v>1</v>
      </c>
      <c r="E163" s="70">
        <v>2011</v>
      </c>
      <c r="F163" s="70" t="s">
        <v>178</v>
      </c>
      <c r="G163" s="70" t="s">
        <v>1790</v>
      </c>
      <c r="H163" s="70" t="s">
        <v>1791</v>
      </c>
      <c r="I163" s="148"/>
      <c r="J163" s="71">
        <v>250.63391923242239</v>
      </c>
      <c r="K163" s="71">
        <v>34.21898423296026</v>
      </c>
      <c r="L163" s="71">
        <v>24.159390352178711</v>
      </c>
      <c r="M163" s="71">
        <v>667.11757646043543</v>
      </c>
      <c r="N163" s="71">
        <v>855.10672126244492</v>
      </c>
      <c r="O163" s="71">
        <v>282.43401439989992</v>
      </c>
      <c r="P163" s="71">
        <v>186.01747483642015</v>
      </c>
      <c r="Q163" s="71">
        <v>21.1077102796168</v>
      </c>
      <c r="R163" s="71">
        <v>158.04470692663079</v>
      </c>
      <c r="S163" s="71">
        <v>36.100913865218068</v>
      </c>
      <c r="T163" s="72"/>
      <c r="U163" s="71">
        <v>9406890</v>
      </c>
      <c r="V163" s="71">
        <v>11485</v>
      </c>
      <c r="W163" s="71">
        <v>484</v>
      </c>
      <c r="X163" s="71">
        <v>125165</v>
      </c>
      <c r="Y163" s="71">
        <v>134288</v>
      </c>
      <c r="Z163" s="71">
        <v>146557</v>
      </c>
      <c r="AA163" s="71">
        <v>37591</v>
      </c>
      <c r="AB163" s="71">
        <v>300778</v>
      </c>
      <c r="AC163" s="71">
        <v>27553475</v>
      </c>
      <c r="AD163" s="71">
        <v>36.100913865218068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12.675000000000001</v>
      </c>
      <c r="BK163" s="71">
        <v>0</v>
      </c>
      <c r="BL163" s="71">
        <v>504.23900000000003</v>
      </c>
      <c r="BM163" s="71">
        <v>0</v>
      </c>
      <c r="BN163" s="72"/>
      <c r="BO163" s="71">
        <v>0</v>
      </c>
      <c r="BP163" s="71">
        <v>0</v>
      </c>
      <c r="BQ163" s="71">
        <v>3</v>
      </c>
      <c r="BR163" s="71">
        <v>0</v>
      </c>
      <c r="BS163" s="71">
        <v>18</v>
      </c>
      <c r="BT163" s="71">
        <v>0</v>
      </c>
      <c r="BU163"/>
      <c r="BV163" s="70">
        <v>79.313999999999993</v>
      </c>
      <c r="BW163" s="70">
        <v>0</v>
      </c>
      <c r="BX163" s="70">
        <v>425.35899999999998</v>
      </c>
      <c r="BY163" s="70">
        <v>0</v>
      </c>
      <c r="BZ163" s="70">
        <v>12.241</v>
      </c>
      <c r="CA163" s="70">
        <v>0</v>
      </c>
      <c r="CB163" s="70">
        <v>0</v>
      </c>
      <c r="CC163" s="70">
        <v>0</v>
      </c>
      <c r="CD163" s="70">
        <v>0</v>
      </c>
    </row>
    <row r="164" spans="1:82">
      <c r="A164" s="70" t="s">
        <v>1799</v>
      </c>
      <c r="B164" s="70">
        <v>9</v>
      </c>
      <c r="C164" s="70">
        <v>9</v>
      </c>
      <c r="D164" s="70">
        <v>1</v>
      </c>
      <c r="E164" s="70">
        <v>2012</v>
      </c>
      <c r="F164" s="70" t="s">
        <v>179</v>
      </c>
      <c r="G164" s="70" t="s">
        <v>1790</v>
      </c>
      <c r="H164" s="70" t="s">
        <v>1791</v>
      </c>
      <c r="I164" s="148"/>
      <c r="J164" s="71">
        <v>306.60586065788078</v>
      </c>
      <c r="K164" s="71">
        <v>37.633278437339818</v>
      </c>
      <c r="L164" s="71">
        <v>23.542238126519429</v>
      </c>
      <c r="M164" s="71">
        <v>723.39654889644623</v>
      </c>
      <c r="N164" s="71">
        <v>861.89810223147651</v>
      </c>
      <c r="O164" s="71">
        <v>283.37006003349592</v>
      </c>
      <c r="P164" s="71">
        <v>186.5333713492349</v>
      </c>
      <c r="Q164" s="71">
        <v>22.756516297332901</v>
      </c>
      <c r="R164" s="71">
        <v>146.24099712174461</v>
      </c>
      <c r="S164" s="71">
        <v>37.021022125830903</v>
      </c>
      <c r="T164" s="72"/>
      <c r="U164" s="71">
        <v>10188026</v>
      </c>
      <c r="V164" s="71">
        <v>11485</v>
      </c>
      <c r="W164" s="71">
        <v>484</v>
      </c>
      <c r="X164" s="71">
        <v>125165</v>
      </c>
      <c r="Y164" s="71">
        <v>135118</v>
      </c>
      <c r="Z164" s="71">
        <v>148209</v>
      </c>
      <c r="AA164" s="71">
        <v>37482</v>
      </c>
      <c r="AB164" s="71">
        <v>298462</v>
      </c>
      <c r="AC164" s="71">
        <v>24835262</v>
      </c>
      <c r="AD164" s="71">
        <v>37.021022125830903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20.370999999999999</v>
      </c>
      <c r="BK164" s="71">
        <v>0</v>
      </c>
      <c r="BL164" s="71">
        <v>516.80499999999995</v>
      </c>
      <c r="BM164" s="71">
        <v>0</v>
      </c>
      <c r="BN164" s="72"/>
      <c r="BO164" s="71">
        <v>0</v>
      </c>
      <c r="BP164" s="71">
        <v>0</v>
      </c>
      <c r="BQ164" s="71">
        <v>4</v>
      </c>
      <c r="BR164" s="71">
        <v>0</v>
      </c>
      <c r="BS164" s="71">
        <v>18</v>
      </c>
      <c r="BT164" s="71">
        <v>0</v>
      </c>
      <c r="BU164"/>
      <c r="BV164" s="70">
        <v>95.445999999999998</v>
      </c>
      <c r="BW164" s="70">
        <v>0</v>
      </c>
      <c r="BX164" s="70">
        <v>428.27800000000002</v>
      </c>
      <c r="BY164" s="70">
        <v>0</v>
      </c>
      <c r="BZ164" s="70">
        <v>13.452</v>
      </c>
      <c r="CA164" s="70">
        <v>0</v>
      </c>
      <c r="CB164" s="70">
        <v>0</v>
      </c>
      <c r="CC164" s="70">
        <v>0</v>
      </c>
      <c r="CD164" s="70">
        <v>0</v>
      </c>
    </row>
    <row r="165" spans="1:82">
      <c r="A165" s="70" t="s">
        <v>1800</v>
      </c>
      <c r="B165" s="70">
        <v>10</v>
      </c>
      <c r="C165" s="70">
        <v>10</v>
      </c>
      <c r="D165" s="70">
        <v>1</v>
      </c>
      <c r="E165" s="70">
        <v>2013</v>
      </c>
      <c r="F165" s="70" t="s">
        <v>180</v>
      </c>
      <c r="G165" s="70" t="s">
        <v>1790</v>
      </c>
      <c r="H165" s="70" t="s">
        <v>1791</v>
      </c>
      <c r="I165" s="148"/>
      <c r="J165" s="71">
        <v>309.68890159715198</v>
      </c>
      <c r="K165" s="71">
        <v>34.778756474794058</v>
      </c>
      <c r="L165" s="71">
        <v>20.319338878292331</v>
      </c>
      <c r="M165" s="71">
        <v>674.26023953354309</v>
      </c>
      <c r="N165" s="71">
        <v>854.07455456944888</v>
      </c>
      <c r="O165" s="71">
        <v>274.1689425311589</v>
      </c>
      <c r="P165" s="71">
        <v>186.90653642650437</v>
      </c>
      <c r="Q165" s="71">
        <v>23.083937987624399</v>
      </c>
      <c r="R165" s="71">
        <v>147.95093954942271</v>
      </c>
      <c r="S165" s="71">
        <v>32.255410955547241</v>
      </c>
      <c r="T165" s="72"/>
      <c r="U165" s="71">
        <v>10307959</v>
      </c>
      <c r="V165" s="71">
        <v>11485</v>
      </c>
      <c r="W165" s="71">
        <v>484</v>
      </c>
      <c r="X165" s="71">
        <v>125165</v>
      </c>
      <c r="Y165" s="71">
        <v>136339</v>
      </c>
      <c r="Z165" s="71">
        <v>149799</v>
      </c>
      <c r="AA165" s="71">
        <v>37416</v>
      </c>
      <c r="AB165" s="71">
        <v>298416</v>
      </c>
      <c r="AC165" s="71">
        <v>24526095</v>
      </c>
      <c r="AD165" s="71">
        <v>32.255410955547241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20.010999999999999</v>
      </c>
      <c r="BK165" s="71">
        <v>0</v>
      </c>
      <c r="BL165" s="71">
        <v>500.51099999999997</v>
      </c>
      <c r="BM165" s="71">
        <v>0</v>
      </c>
      <c r="BN165" s="72"/>
      <c r="BO165" s="71">
        <v>0</v>
      </c>
      <c r="BP165" s="71">
        <v>0</v>
      </c>
      <c r="BQ165" s="71">
        <v>4</v>
      </c>
      <c r="BR165" s="71">
        <v>0</v>
      </c>
      <c r="BS165" s="71">
        <v>17</v>
      </c>
      <c r="BT165" s="71">
        <v>0</v>
      </c>
      <c r="BU165"/>
      <c r="BV165" s="70">
        <v>94.019000000000005</v>
      </c>
      <c r="BW165" s="70">
        <v>0</v>
      </c>
      <c r="BX165" s="70">
        <v>413.09500000000003</v>
      </c>
      <c r="BY165" s="70">
        <v>0</v>
      </c>
      <c r="BZ165" s="70">
        <v>13.407999999999999</v>
      </c>
      <c r="CA165" s="70">
        <v>0</v>
      </c>
      <c r="CB165" s="70">
        <v>0</v>
      </c>
      <c r="CC165" s="70">
        <v>0</v>
      </c>
      <c r="CD165" s="70">
        <v>0</v>
      </c>
    </row>
    <row r="166" spans="1:82">
      <c r="A166" s="70" t="s">
        <v>1801</v>
      </c>
      <c r="B166" s="70">
        <v>11</v>
      </c>
      <c r="C166" s="70">
        <v>11</v>
      </c>
      <c r="D166" s="70">
        <v>1</v>
      </c>
      <c r="E166" s="70">
        <v>2014</v>
      </c>
      <c r="F166" s="70" t="s">
        <v>181</v>
      </c>
      <c r="G166" s="70" t="s">
        <v>1790</v>
      </c>
      <c r="H166" s="70" t="s">
        <v>1791</v>
      </c>
      <c r="I166" s="148"/>
      <c r="J166" s="71">
        <v>260.56371213576409</v>
      </c>
      <c r="K166" s="71">
        <v>33.34582684429364</v>
      </c>
      <c r="L166" s="71">
        <v>18.91449496268611</v>
      </c>
      <c r="M166" s="71">
        <v>657.7121605523854</v>
      </c>
      <c r="N166" s="71">
        <v>821.01778254566193</v>
      </c>
      <c r="O166" s="71">
        <v>261.59160149823327</v>
      </c>
      <c r="P166" s="71">
        <v>186.41684130073702</v>
      </c>
      <c r="Q166" s="71">
        <v>21.9607840973474</v>
      </c>
      <c r="R166" s="71">
        <v>154.42264542384839</v>
      </c>
      <c r="S166" s="71">
        <v>34.680235443868277</v>
      </c>
      <c r="T166" s="72"/>
      <c r="U166" s="71">
        <v>10221521</v>
      </c>
      <c r="V166" s="71">
        <v>10005</v>
      </c>
      <c r="W166" s="71">
        <v>372</v>
      </c>
      <c r="X166" s="71">
        <v>119377</v>
      </c>
      <c r="Y166" s="71">
        <v>136561</v>
      </c>
      <c r="Z166" s="71">
        <v>150534</v>
      </c>
      <c r="AA166" s="71">
        <v>37125</v>
      </c>
      <c r="AB166" s="71">
        <v>295898</v>
      </c>
      <c r="AC166" s="71">
        <v>25679414</v>
      </c>
      <c r="AD166" s="71">
        <v>34.680235443868277</v>
      </c>
      <c r="AE166" s="72"/>
      <c r="AF166" s="71"/>
      <c r="AG166" s="71"/>
      <c r="AH166" s="71"/>
      <c r="AI166" s="71"/>
      <c r="AJ166" s="71"/>
      <c r="AK166" s="71"/>
      <c r="AL166" s="71"/>
      <c r="AM166" s="71"/>
      <c r="AN166" s="71"/>
      <c r="AO166" s="71"/>
      <c r="AP166" s="71"/>
      <c r="AQ166" s="72"/>
      <c r="AR166" s="71">
        <v>766</v>
      </c>
      <c r="AS166" s="71">
        <v>71</v>
      </c>
      <c r="AT166" s="71">
        <v>0</v>
      </c>
      <c r="AU166" s="71">
        <v>0</v>
      </c>
      <c r="AV166" s="71">
        <v>0</v>
      </c>
      <c r="AW166" s="71">
        <v>1</v>
      </c>
      <c r="AX166" s="71"/>
      <c r="AY166" s="72"/>
      <c r="AZ166" s="71">
        <v>3063.5</v>
      </c>
      <c r="BA166" s="71">
        <v>2159.5</v>
      </c>
      <c r="BB166" s="71">
        <v>0</v>
      </c>
      <c r="BC166" s="71">
        <v>0</v>
      </c>
      <c r="BD166" s="71">
        <v>0</v>
      </c>
      <c r="BE166" s="71">
        <v>4284</v>
      </c>
      <c r="BF166" s="71"/>
      <c r="BG166" s="72"/>
      <c r="BH166" s="71">
        <v>0</v>
      </c>
      <c r="BI166" s="71">
        <v>0</v>
      </c>
      <c r="BJ166" s="71">
        <v>20.486000000000001</v>
      </c>
      <c r="BK166" s="71">
        <v>0</v>
      </c>
      <c r="BL166" s="71">
        <v>438.577</v>
      </c>
      <c r="BM166" s="71">
        <v>0</v>
      </c>
      <c r="BN166" s="72"/>
      <c r="BO166" s="71">
        <v>0</v>
      </c>
      <c r="BP166" s="71">
        <v>0</v>
      </c>
      <c r="BQ166" s="71">
        <v>4</v>
      </c>
      <c r="BR166" s="71">
        <v>0</v>
      </c>
      <c r="BS166" s="71">
        <v>18</v>
      </c>
      <c r="BT166" s="71">
        <v>0</v>
      </c>
      <c r="BU166"/>
      <c r="BV166" s="70">
        <v>96.162999999999997</v>
      </c>
      <c r="BW166" s="70">
        <v>0</v>
      </c>
      <c r="BX166" s="70">
        <v>351.125</v>
      </c>
      <c r="BY166" s="70">
        <v>0</v>
      </c>
      <c r="BZ166" s="70">
        <v>11.775</v>
      </c>
      <c r="CA166" s="70">
        <v>0</v>
      </c>
      <c r="CB166" s="70">
        <v>0</v>
      </c>
      <c r="CC166" s="70">
        <v>0</v>
      </c>
      <c r="CD166" s="70">
        <v>0</v>
      </c>
    </row>
    <row r="167" spans="1:82">
      <c r="A167" s="70" t="s">
        <v>1802</v>
      </c>
      <c r="B167" s="70">
        <v>12</v>
      </c>
      <c r="C167" s="70">
        <v>12</v>
      </c>
      <c r="D167" s="70">
        <v>1</v>
      </c>
      <c r="E167" s="70">
        <v>2015</v>
      </c>
      <c r="F167" s="70" t="s">
        <v>182</v>
      </c>
      <c r="G167" s="70" t="s">
        <v>1790</v>
      </c>
      <c r="H167" s="70" t="s">
        <v>1791</v>
      </c>
      <c r="I167" s="148"/>
      <c r="J167" s="71">
        <v>279.3912458613878</v>
      </c>
      <c r="K167" s="71">
        <v>32.128179189379331</v>
      </c>
      <c r="L167" s="71">
        <v>16.718216695828559</v>
      </c>
      <c r="M167" s="71">
        <v>569.34436270814376</v>
      </c>
      <c r="N167" s="71">
        <v>761.39162425544805</v>
      </c>
      <c r="O167" s="71">
        <v>259.96210225735689</v>
      </c>
      <c r="P167" s="71">
        <v>185.05150734205372</v>
      </c>
      <c r="Q167" s="71">
        <v>21.292435974788699</v>
      </c>
      <c r="R167" s="71">
        <v>155.84063661307735</v>
      </c>
      <c r="S167" s="71">
        <v>40.318947046426302</v>
      </c>
      <c r="T167" s="72"/>
      <c r="U167" s="71">
        <v>10943569</v>
      </c>
      <c r="V167" s="71">
        <v>10005</v>
      </c>
      <c r="W167" s="71">
        <v>372</v>
      </c>
      <c r="X167" s="71">
        <v>119377</v>
      </c>
      <c r="Y167" s="71">
        <v>136713</v>
      </c>
      <c r="Z167" s="71">
        <v>151036</v>
      </c>
      <c r="AA167" s="71">
        <v>36824</v>
      </c>
      <c r="AB167" s="71">
        <v>293066</v>
      </c>
      <c r="AC167" s="71">
        <v>26638414</v>
      </c>
      <c r="AD167" s="71">
        <v>40.318947046426302</v>
      </c>
      <c r="AE167" s="72"/>
      <c r="AF167" s="71">
        <v>153026947.91821259</v>
      </c>
      <c r="AG167" s="71">
        <v>25054874.41519507</v>
      </c>
      <c r="AH167" s="71">
        <v>2515636.8884322979</v>
      </c>
      <c r="AI167" s="71">
        <v>728953858.12043226</v>
      </c>
      <c r="AJ167" s="71">
        <v>727221075.65242851</v>
      </c>
      <c r="AK167" s="71">
        <v>0</v>
      </c>
      <c r="AL167" s="71">
        <v>0</v>
      </c>
      <c r="AM167" s="71">
        <v>40163465.934367329</v>
      </c>
      <c r="AN167" s="71">
        <v>0</v>
      </c>
      <c r="AO167" s="71">
        <v>0</v>
      </c>
      <c r="AP167" s="71">
        <v>1676935858.9290683</v>
      </c>
      <c r="AQ167" s="72"/>
      <c r="AR167" s="71">
        <v>822</v>
      </c>
      <c r="AS167" s="71">
        <v>119</v>
      </c>
      <c r="AT167" s="71">
        <v>0</v>
      </c>
      <c r="AU167" s="71">
        <v>0</v>
      </c>
      <c r="AV167" s="71">
        <v>0</v>
      </c>
      <c r="AW167" s="71">
        <v>2</v>
      </c>
      <c r="AX167" s="71"/>
      <c r="AY167" s="72"/>
      <c r="AZ167" s="71">
        <v>3342</v>
      </c>
      <c r="BA167" s="71">
        <v>4811.3</v>
      </c>
      <c r="BB167" s="71">
        <v>0</v>
      </c>
      <c r="BC167" s="71">
        <v>0</v>
      </c>
      <c r="BD167" s="71">
        <v>0</v>
      </c>
      <c r="BE167" s="71">
        <v>4494</v>
      </c>
      <c r="BF167" s="71"/>
      <c r="BG167" s="72"/>
      <c r="BH167" s="71">
        <v>0</v>
      </c>
      <c r="BI167" s="71">
        <v>0</v>
      </c>
      <c r="BJ167" s="71">
        <v>16.826000000000001</v>
      </c>
      <c r="BK167" s="71">
        <v>0</v>
      </c>
      <c r="BL167" s="71">
        <v>421.42099999999999</v>
      </c>
      <c r="BM167" s="71">
        <v>0</v>
      </c>
      <c r="BN167" s="72"/>
      <c r="BO167" s="71">
        <v>0</v>
      </c>
      <c r="BP167" s="71">
        <v>0</v>
      </c>
      <c r="BQ167" s="71">
        <v>3</v>
      </c>
      <c r="BR167" s="71">
        <v>0</v>
      </c>
      <c r="BS167" s="71">
        <v>18</v>
      </c>
      <c r="BT167" s="71">
        <v>0</v>
      </c>
      <c r="BU167"/>
      <c r="BV167" s="70">
        <v>85.206999999999994</v>
      </c>
      <c r="BW167" s="70">
        <v>0</v>
      </c>
      <c r="BX167" s="70">
        <v>342.19600000000003</v>
      </c>
      <c r="BY167" s="70">
        <v>0</v>
      </c>
      <c r="BZ167" s="70">
        <v>10.843999999999999</v>
      </c>
      <c r="CA167" s="70">
        <v>0</v>
      </c>
      <c r="CB167" s="70">
        <v>0</v>
      </c>
      <c r="CC167" s="70">
        <v>0</v>
      </c>
      <c r="CD167" s="70">
        <v>0</v>
      </c>
    </row>
    <row r="168" spans="1:82">
      <c r="A168" s="70" t="s">
        <v>1803</v>
      </c>
      <c r="B168" s="70">
        <v>13</v>
      </c>
      <c r="C168" s="70">
        <v>13</v>
      </c>
      <c r="D168" s="70">
        <v>1</v>
      </c>
      <c r="E168" s="70">
        <v>2016</v>
      </c>
      <c r="F168" s="70" t="s">
        <v>155</v>
      </c>
      <c r="G168" s="70" t="s">
        <v>1790</v>
      </c>
      <c r="H168" s="70" t="s">
        <v>1791</v>
      </c>
      <c r="I168" s="148"/>
      <c r="J168" s="71">
        <v>228.34000611055239</v>
      </c>
      <c r="K168" s="71">
        <v>29.572471612120928</v>
      </c>
      <c r="L168" s="71">
        <v>20.77345073774547</v>
      </c>
      <c r="M168" s="71">
        <v>535.72879077397113</v>
      </c>
      <c r="N168" s="71">
        <v>826.06774547328484</v>
      </c>
      <c r="O168" s="71">
        <v>258.55485753052187</v>
      </c>
      <c r="P168" s="71">
        <v>188.6398790899074</v>
      </c>
      <c r="Q168" s="71">
        <v>20.492964664694391</v>
      </c>
      <c r="R168" s="71">
        <v>158.50487540133378</v>
      </c>
      <c r="S168" s="71">
        <v>34.836570588510561</v>
      </c>
      <c r="T168" s="72"/>
      <c r="U168" s="71">
        <v>10237711</v>
      </c>
      <c r="V168" s="71">
        <v>10005</v>
      </c>
      <c r="W168" s="71">
        <v>372</v>
      </c>
      <c r="X168" s="71">
        <v>119377</v>
      </c>
      <c r="Y168" s="71">
        <v>136744</v>
      </c>
      <c r="Z168" s="71">
        <v>152065</v>
      </c>
      <c r="AA168" s="71">
        <v>38825</v>
      </c>
      <c r="AB168" s="71">
        <v>290137</v>
      </c>
      <c r="AC168" s="71">
        <v>27071072.47896938</v>
      </c>
      <c r="AD168" s="71">
        <v>34.836570588510561</v>
      </c>
      <c r="AE168" s="72"/>
      <c r="AF168" s="71">
        <v>125193964.79203761</v>
      </c>
      <c r="AG168" s="71">
        <v>23483485.117633302</v>
      </c>
      <c r="AH168" s="71">
        <v>2304708.7004601629</v>
      </c>
      <c r="AI168" s="71">
        <v>744267480.16158605</v>
      </c>
      <c r="AJ168" s="71">
        <v>736062290.18219936</v>
      </c>
      <c r="AK168" s="71">
        <v>0</v>
      </c>
      <c r="AL168" s="71">
        <v>0</v>
      </c>
      <c r="AM168" s="71">
        <v>39792949.989307098</v>
      </c>
      <c r="AN168" s="71">
        <v>0</v>
      </c>
      <c r="AO168" s="71">
        <v>0</v>
      </c>
      <c r="AP168" s="71">
        <v>1671104878.9432237</v>
      </c>
      <c r="AQ168" s="72"/>
      <c r="AR168" s="71">
        <v>892</v>
      </c>
      <c r="AS168" s="71">
        <v>142</v>
      </c>
      <c r="AT168" s="71">
        <v>1</v>
      </c>
      <c r="AU168" s="71">
        <v>0</v>
      </c>
      <c r="AV168" s="71">
        <v>0</v>
      </c>
      <c r="AW168" s="71">
        <v>3</v>
      </c>
      <c r="AX168" s="71"/>
      <c r="AY168" s="72"/>
      <c r="AZ168" s="71">
        <v>3690.9</v>
      </c>
      <c r="BA168" s="71">
        <v>35473</v>
      </c>
      <c r="BB168" s="71">
        <v>9.8000000000000007</v>
      </c>
      <c r="BC168" s="71">
        <v>0</v>
      </c>
      <c r="BD168" s="71">
        <v>0</v>
      </c>
      <c r="BE168" s="71">
        <v>5244</v>
      </c>
      <c r="BF168" s="71"/>
      <c r="BG168" s="72"/>
      <c r="BH168" s="71">
        <v>0</v>
      </c>
      <c r="BI168" s="71">
        <v>0</v>
      </c>
      <c r="BJ168" s="71">
        <v>20.571000000000002</v>
      </c>
      <c r="BK168" s="71">
        <v>0</v>
      </c>
      <c r="BL168" s="71">
        <v>437.05700000000002</v>
      </c>
      <c r="BM168" s="71">
        <v>0</v>
      </c>
      <c r="BN168" s="72"/>
      <c r="BO168" s="71">
        <v>0</v>
      </c>
      <c r="BP168" s="71">
        <v>0</v>
      </c>
      <c r="BQ168" s="71">
        <v>4</v>
      </c>
      <c r="BR168" s="71">
        <v>0</v>
      </c>
      <c r="BS168" s="71">
        <v>18</v>
      </c>
      <c r="BT168" s="71">
        <v>0</v>
      </c>
      <c r="BU168"/>
      <c r="BV168" s="70">
        <v>96.474000000000004</v>
      </c>
      <c r="BW168" s="70">
        <v>0</v>
      </c>
      <c r="BX168" s="70">
        <v>350.476</v>
      </c>
      <c r="BY168" s="70">
        <v>0</v>
      </c>
      <c r="BZ168" s="70">
        <v>10.678000000000001</v>
      </c>
      <c r="CA168" s="70">
        <v>0</v>
      </c>
      <c r="CB168" s="70">
        <v>0</v>
      </c>
      <c r="CC168" s="70">
        <v>0</v>
      </c>
      <c r="CD168" s="70">
        <v>0</v>
      </c>
    </row>
    <row r="169" spans="1:82">
      <c r="A169" s="70" t="s">
        <v>1804</v>
      </c>
      <c r="B169" s="70">
        <v>14</v>
      </c>
      <c r="C169" s="70">
        <v>14</v>
      </c>
      <c r="D169" s="70">
        <v>1</v>
      </c>
      <c r="E169" s="70">
        <v>2017</v>
      </c>
      <c r="F169" s="70" t="s">
        <v>156</v>
      </c>
      <c r="G169" s="70" t="s">
        <v>1790</v>
      </c>
      <c r="H169" s="70" t="s">
        <v>1791</v>
      </c>
      <c r="I169" s="148"/>
      <c r="J169" s="71">
        <v>225.61591870524381</v>
      </c>
      <c r="K169" s="71">
        <v>32.361657596556554</v>
      </c>
      <c r="L169" s="71">
        <v>20.275141782465898</v>
      </c>
      <c r="M169" s="71">
        <v>477.71246484112959</v>
      </c>
      <c r="N169" s="71">
        <v>748.93319618694977</v>
      </c>
      <c r="O169" s="71">
        <v>255.54176470678439</v>
      </c>
      <c r="P169" s="71">
        <v>186.89452723886146</v>
      </c>
      <c r="Q169" s="71">
        <v>19.6420930529309</v>
      </c>
      <c r="R169" s="71">
        <v>183.41530292050587</v>
      </c>
      <c r="S169" s="71">
        <v>30.267020121421826</v>
      </c>
      <c r="T169" s="72"/>
      <c r="U169" s="71">
        <v>10323440</v>
      </c>
      <c r="V169" s="71">
        <v>10005</v>
      </c>
      <c r="W169" s="71">
        <v>372</v>
      </c>
      <c r="X169" s="71">
        <v>119377</v>
      </c>
      <c r="Y169" s="71">
        <v>136975</v>
      </c>
      <c r="Z169" s="71">
        <v>152786</v>
      </c>
      <c r="AA169" s="71">
        <v>38711</v>
      </c>
      <c r="AB169" s="71">
        <v>287574</v>
      </c>
      <c r="AC169" s="71">
        <v>31947091.999999989</v>
      </c>
      <c r="AD169" s="71">
        <v>30.26702012142183</v>
      </c>
      <c r="AE169" s="72"/>
      <c r="AF169" s="71">
        <v>131433613.3471837</v>
      </c>
      <c r="AG169" s="71">
        <v>25167812.38047741</v>
      </c>
      <c r="AH169" s="71">
        <v>3116195.322310925</v>
      </c>
      <c r="AI169" s="71">
        <v>692532927.95097947</v>
      </c>
      <c r="AJ169" s="71">
        <v>744409733.72269988</v>
      </c>
      <c r="AK169" s="71">
        <v>0</v>
      </c>
      <c r="AL169" s="71">
        <v>0</v>
      </c>
      <c r="AM169" s="71">
        <v>39503143.774716847</v>
      </c>
      <c r="AN169" s="71">
        <v>0</v>
      </c>
      <c r="AO169" s="71">
        <v>0</v>
      </c>
      <c r="AP169" s="71">
        <v>1636163426.4983683</v>
      </c>
      <c r="AQ169" s="72"/>
      <c r="AR169" s="71">
        <v>985</v>
      </c>
      <c r="AS169" s="71">
        <v>159</v>
      </c>
      <c r="AT169" s="71">
        <v>3</v>
      </c>
      <c r="AU169" s="71">
        <v>0</v>
      </c>
      <c r="AV169" s="71">
        <v>0</v>
      </c>
      <c r="AW169" s="71">
        <v>3</v>
      </c>
      <c r="AX169" s="71"/>
      <c r="AY169" s="72"/>
      <c r="AZ169" s="71">
        <v>4188.7</v>
      </c>
      <c r="BA169" s="71">
        <v>36748.1</v>
      </c>
      <c r="BB169" s="71">
        <v>48.3</v>
      </c>
      <c r="BC169" s="71">
        <v>0</v>
      </c>
      <c r="BD169" s="71">
        <v>0</v>
      </c>
      <c r="BE169" s="71">
        <v>5244</v>
      </c>
      <c r="BF169" s="71"/>
      <c r="BG169" s="72"/>
      <c r="BH169" s="71">
        <v>0</v>
      </c>
      <c r="BI169" s="71">
        <v>0</v>
      </c>
      <c r="BJ169" s="71">
        <v>19.718</v>
      </c>
      <c r="BK169" s="71">
        <v>0</v>
      </c>
      <c r="BL169" s="71">
        <v>418.92</v>
      </c>
      <c r="BM169" s="71">
        <v>0</v>
      </c>
      <c r="BN169" s="72"/>
      <c r="BO169" s="71">
        <v>0</v>
      </c>
      <c r="BP169" s="71">
        <v>0</v>
      </c>
      <c r="BQ169" s="71">
        <v>4</v>
      </c>
      <c r="BR169" s="71">
        <v>0</v>
      </c>
      <c r="BS169" s="71">
        <v>18</v>
      </c>
      <c r="BT169" s="71">
        <v>0</v>
      </c>
      <c r="BU169"/>
      <c r="BV169" s="70">
        <v>90.590999999999994</v>
      </c>
      <c r="BW169" s="70">
        <v>0</v>
      </c>
      <c r="BX169" s="70">
        <v>337.07600000000002</v>
      </c>
      <c r="BY169" s="70">
        <v>0</v>
      </c>
      <c r="BZ169" s="70">
        <v>10.971</v>
      </c>
      <c r="CA169" s="70">
        <v>0</v>
      </c>
      <c r="CB169" s="70">
        <v>0</v>
      </c>
      <c r="CC169" s="70">
        <v>0</v>
      </c>
      <c r="CD169" s="70">
        <v>0</v>
      </c>
    </row>
    <row r="170" spans="1:82">
      <c r="A170" s="70" t="s">
        <v>1805</v>
      </c>
      <c r="B170" s="70">
        <v>15</v>
      </c>
      <c r="C170" s="70">
        <v>15</v>
      </c>
      <c r="D170" s="70">
        <v>1</v>
      </c>
      <c r="E170" s="70">
        <v>2018</v>
      </c>
      <c r="F170" s="70" t="s">
        <v>183</v>
      </c>
      <c r="G170" s="70" t="s">
        <v>1790</v>
      </c>
      <c r="H170" s="70" t="s">
        <v>1791</v>
      </c>
      <c r="I170" s="148"/>
      <c r="J170" s="71">
        <v>265.65353419789608</v>
      </c>
      <c r="K170" s="71">
        <v>30.198911157025861</v>
      </c>
      <c r="L170" s="71">
        <v>18.710726957534355</v>
      </c>
      <c r="M170" s="71">
        <v>517.88281759922108</v>
      </c>
      <c r="N170" s="71">
        <v>725.11539486032791</v>
      </c>
      <c r="O170" s="71">
        <v>251.43160564023674</v>
      </c>
      <c r="P170" s="71">
        <v>184.9576565913263</v>
      </c>
      <c r="Q170" s="71">
        <v>18.033811902501402</v>
      </c>
      <c r="R170" s="71">
        <v>184.75486468058639</v>
      </c>
      <c r="S170" s="71">
        <v>29.868866009506128</v>
      </c>
      <c r="T170" s="72"/>
      <c r="U170" s="71">
        <v>11293214</v>
      </c>
      <c r="V170" s="71">
        <v>10005</v>
      </c>
      <c r="W170" s="71">
        <v>372</v>
      </c>
      <c r="X170" s="71">
        <v>119377</v>
      </c>
      <c r="Y170" s="71">
        <v>137006</v>
      </c>
      <c r="Z170" s="71">
        <v>153207</v>
      </c>
      <c r="AA170" s="71">
        <v>38695</v>
      </c>
      <c r="AB170" s="71">
        <v>284531</v>
      </c>
      <c r="AC170" s="71">
        <v>32054296</v>
      </c>
      <c r="AD170" s="71">
        <v>29.868866009506132</v>
      </c>
      <c r="AE170" s="72"/>
      <c r="AF170" s="71">
        <v>153779233.04356551</v>
      </c>
      <c r="AG170" s="71">
        <v>23073169.571748249</v>
      </c>
      <c r="AH170" s="71">
        <v>2965653.0984120029</v>
      </c>
      <c r="AI170" s="71">
        <v>732771409.11121547</v>
      </c>
      <c r="AJ170" s="71">
        <v>676416137.84911966</v>
      </c>
      <c r="AK170" s="71">
        <v>0</v>
      </c>
      <c r="AL170" s="71">
        <v>0</v>
      </c>
      <c r="AM170" s="71">
        <v>39166008.181896158</v>
      </c>
      <c r="AN170" s="71">
        <v>0</v>
      </c>
      <c r="AO170" s="71">
        <v>0</v>
      </c>
      <c r="AP170" s="71">
        <v>1628171610.855957</v>
      </c>
      <c r="AQ170" s="72"/>
      <c r="AR170" s="71">
        <v>1092</v>
      </c>
      <c r="AS170" s="71">
        <v>170</v>
      </c>
      <c r="AT170" s="71">
        <v>7</v>
      </c>
      <c r="AU170" s="71">
        <v>0</v>
      </c>
      <c r="AV170" s="71">
        <v>0</v>
      </c>
      <c r="AW170" s="71">
        <v>3</v>
      </c>
      <c r="AX170" s="71"/>
      <c r="AY170" s="72"/>
      <c r="AZ170" s="71">
        <v>4734.3000000000011</v>
      </c>
      <c r="BA170" s="71">
        <v>37137</v>
      </c>
      <c r="BB170" s="71">
        <v>126</v>
      </c>
      <c r="BC170" s="71">
        <v>0</v>
      </c>
      <c r="BD170" s="71">
        <v>0</v>
      </c>
      <c r="BE170" s="71">
        <v>5267</v>
      </c>
      <c r="BF170" s="71"/>
      <c r="BG170" s="72"/>
      <c r="BH170" s="71">
        <v>0</v>
      </c>
      <c r="BI170" s="71">
        <v>0</v>
      </c>
      <c r="BJ170" s="71">
        <v>19.03</v>
      </c>
      <c r="BK170" s="71">
        <v>0</v>
      </c>
      <c r="BL170" s="71">
        <v>406.61600000000004</v>
      </c>
      <c r="BM170" s="71">
        <v>0</v>
      </c>
      <c r="BN170" s="72"/>
      <c r="BO170" s="71">
        <v>0</v>
      </c>
      <c r="BP170" s="71">
        <v>0</v>
      </c>
      <c r="BQ170" s="71">
        <v>4</v>
      </c>
      <c r="BR170" s="71">
        <v>0</v>
      </c>
      <c r="BS170" s="71">
        <v>18</v>
      </c>
      <c r="BT170" s="71">
        <v>0</v>
      </c>
      <c r="BU170"/>
      <c r="BV170" s="70">
        <v>88.763999999999996</v>
      </c>
      <c r="BW170" s="70">
        <v>0</v>
      </c>
      <c r="BX170" s="70">
        <v>324.87700000000001</v>
      </c>
      <c r="BY170" s="70">
        <v>0</v>
      </c>
      <c r="BZ170" s="70">
        <v>12.005000000000001</v>
      </c>
      <c r="CA170" s="70">
        <v>0</v>
      </c>
      <c r="CB170" s="70">
        <v>0</v>
      </c>
      <c r="CC170" s="70">
        <v>0</v>
      </c>
      <c r="CD170" s="70">
        <v>0</v>
      </c>
    </row>
    <row r="171" spans="1:82">
      <c r="A171" s="70" t="s">
        <v>1806</v>
      </c>
      <c r="B171" s="70">
        <v>16</v>
      </c>
      <c r="C171" s="70">
        <v>16</v>
      </c>
      <c r="D171" s="70">
        <v>1</v>
      </c>
      <c r="E171" s="70">
        <v>2019</v>
      </c>
      <c r="F171" s="70" t="s">
        <v>158</v>
      </c>
      <c r="G171" s="70" t="s">
        <v>1790</v>
      </c>
      <c r="H171" s="70" t="s">
        <v>1791</v>
      </c>
      <c r="I171" s="148"/>
      <c r="J171" s="71">
        <v>270.5698901473624</v>
      </c>
      <c r="K171" s="71">
        <v>26.798034835193594</v>
      </c>
      <c r="L171" s="71">
        <v>18.906160596150784</v>
      </c>
      <c r="M171" s="71">
        <v>479.57801569429529</v>
      </c>
      <c r="N171" s="71">
        <v>711.71472579697024</v>
      </c>
      <c r="O171" s="71">
        <v>244.79008871162202</v>
      </c>
      <c r="P171" s="71">
        <v>174.601642309797</v>
      </c>
      <c r="Q171" s="71">
        <v>17.354888462790999</v>
      </c>
      <c r="R171" s="71">
        <v>181.68601930691452</v>
      </c>
      <c r="S171" s="71">
        <v>23.893289828519553</v>
      </c>
      <c r="T171" s="72"/>
      <c r="U171" s="71">
        <v>11554705</v>
      </c>
      <c r="V171" s="71">
        <v>10005</v>
      </c>
      <c r="W171" s="71">
        <v>372</v>
      </c>
      <c r="X171" s="71">
        <v>119377</v>
      </c>
      <c r="Y171" s="71">
        <v>136888</v>
      </c>
      <c r="Z171" s="71">
        <v>153255</v>
      </c>
      <c r="AA171" s="71">
        <v>36255</v>
      </c>
      <c r="AB171" s="71">
        <v>281232</v>
      </c>
      <c r="AC171" s="71">
        <v>32038153</v>
      </c>
      <c r="AD171" s="71">
        <v>23.893289828519549</v>
      </c>
      <c r="AE171" s="72"/>
      <c r="AF171" s="71">
        <v>152578947.958635</v>
      </c>
      <c r="AG171" s="71">
        <v>20210606.42772714</v>
      </c>
      <c r="AH171" s="71">
        <v>3148622.262144397</v>
      </c>
      <c r="AI171" s="71">
        <v>700066504.49815464</v>
      </c>
      <c r="AJ171" s="71">
        <v>688058778.89005566</v>
      </c>
      <c r="AK171" s="71">
        <v>0</v>
      </c>
      <c r="AL171" s="71">
        <v>0</v>
      </c>
      <c r="AM171" s="71">
        <v>38301681.2866375</v>
      </c>
      <c r="AN171" s="71">
        <v>0</v>
      </c>
      <c r="AO171" s="71">
        <v>0</v>
      </c>
      <c r="AP171" s="71">
        <v>1602365141.3233545</v>
      </c>
      <c r="AQ171" s="72"/>
      <c r="AR171" s="71">
        <v>1256</v>
      </c>
      <c r="AS171" s="71">
        <v>196</v>
      </c>
      <c r="AT171" s="71">
        <v>7</v>
      </c>
      <c r="AU171" s="71">
        <v>0</v>
      </c>
      <c r="AV171" s="71">
        <v>0</v>
      </c>
      <c r="AW171" s="71">
        <v>3</v>
      </c>
      <c r="AX171" s="71"/>
      <c r="AY171" s="72"/>
      <c r="AZ171" s="71">
        <v>5638.4000000000042</v>
      </c>
      <c r="BA171" s="71">
        <v>40111</v>
      </c>
      <c r="BB171" s="71">
        <v>126.3</v>
      </c>
      <c r="BC171" s="71">
        <v>0</v>
      </c>
      <c r="BD171" s="71">
        <v>0</v>
      </c>
      <c r="BE171" s="71">
        <v>5266.5889999999999</v>
      </c>
      <c r="BF171" s="71"/>
      <c r="BG171" s="72"/>
      <c r="BH171" s="71">
        <v>0</v>
      </c>
      <c r="BI171" s="71">
        <v>0</v>
      </c>
      <c r="BJ171" s="71">
        <v>18.606000000000002</v>
      </c>
      <c r="BK171" s="71">
        <v>0</v>
      </c>
      <c r="BL171" s="71">
        <v>412.69</v>
      </c>
      <c r="BM171" s="71">
        <v>0</v>
      </c>
      <c r="BN171" s="72"/>
      <c r="BO171" s="71">
        <v>0</v>
      </c>
      <c r="BP171" s="71">
        <v>0</v>
      </c>
      <c r="BQ171" s="71">
        <v>4</v>
      </c>
      <c r="BR171" s="71">
        <v>0</v>
      </c>
      <c r="BS171" s="71">
        <v>17</v>
      </c>
      <c r="BT171" s="71">
        <v>0</v>
      </c>
      <c r="BU171"/>
      <c r="BV171" s="70">
        <v>83.426000000000002</v>
      </c>
      <c r="BW171" s="70">
        <v>0</v>
      </c>
      <c r="BX171" s="70">
        <v>335.43</v>
      </c>
      <c r="BY171" s="70">
        <v>0</v>
      </c>
      <c r="BZ171" s="70">
        <v>12.44</v>
      </c>
      <c r="CA171" s="70">
        <v>0</v>
      </c>
      <c r="CB171" s="70">
        <v>0</v>
      </c>
      <c r="CC171" s="70">
        <v>0</v>
      </c>
      <c r="CD171" s="70">
        <v>0</v>
      </c>
    </row>
    <row r="172" spans="1:82">
      <c r="A172" s="70" t="s">
        <v>1807</v>
      </c>
      <c r="B172" s="70">
        <v>17</v>
      </c>
      <c r="C172" s="70">
        <v>17</v>
      </c>
      <c r="D172" s="70">
        <v>1</v>
      </c>
      <c r="E172" s="70">
        <v>2020</v>
      </c>
      <c r="F172" s="70" t="s">
        <v>159</v>
      </c>
      <c r="G172" s="70" t="s">
        <v>1790</v>
      </c>
      <c r="H172" s="70" t="s">
        <v>1791</v>
      </c>
      <c r="I172" s="148"/>
      <c r="J172" s="71">
        <v>233.51406051698149</v>
      </c>
      <c r="K172" s="71">
        <v>29.563154944113744</v>
      </c>
      <c r="L172" s="71">
        <v>20.839327536213951</v>
      </c>
      <c r="M172" s="71">
        <v>425.23796223128386</v>
      </c>
      <c r="N172" s="71">
        <v>624.85768251221191</v>
      </c>
      <c r="O172" s="71">
        <v>215.02490394149399</v>
      </c>
      <c r="P172" s="71">
        <v>163.56310917207199</v>
      </c>
      <c r="Q172" s="71">
        <v>16.417377587535601</v>
      </c>
      <c r="R172" s="71">
        <v>183.89700411874622</v>
      </c>
      <c r="S172" s="71">
        <v>33.407975357181208</v>
      </c>
      <c r="T172" s="72"/>
      <c r="U172" s="71">
        <v>11758639</v>
      </c>
      <c r="V172" s="71">
        <v>9856</v>
      </c>
      <c r="W172" s="71">
        <v>443</v>
      </c>
      <c r="X172" s="71">
        <v>114889</v>
      </c>
      <c r="Y172" s="71">
        <v>137347</v>
      </c>
      <c r="Z172" s="71">
        <v>153651</v>
      </c>
      <c r="AA172" s="71">
        <v>36099</v>
      </c>
      <c r="AB172" s="71">
        <v>278446</v>
      </c>
      <c r="AC172" s="71">
        <v>32599378.999999996</v>
      </c>
      <c r="AD172" s="71">
        <v>33.407975357181208</v>
      </c>
      <c r="AE172" s="72"/>
      <c r="AF172" s="71">
        <v>137595907.69378769</v>
      </c>
      <c r="AG172" s="71">
        <v>22775778.50083724</v>
      </c>
      <c r="AH172" s="71">
        <v>3633758.9231626159</v>
      </c>
      <c r="AI172" s="71">
        <v>649266014.84727669</v>
      </c>
      <c r="AJ172" s="71">
        <v>660211092.50787246</v>
      </c>
      <c r="AK172" s="71"/>
      <c r="AL172" s="71"/>
      <c r="AM172" s="71">
        <v>36340296.59958335</v>
      </c>
      <c r="AN172" s="71"/>
      <c r="AO172" s="71"/>
      <c r="AP172" s="71">
        <v>1509822849.07252</v>
      </c>
      <c r="AQ172" s="72"/>
      <c r="AR172" s="71">
        <v>1408</v>
      </c>
      <c r="AS172" s="71">
        <v>213</v>
      </c>
      <c r="AT172" s="71">
        <v>7</v>
      </c>
      <c r="AU172" s="71">
        <v>0</v>
      </c>
      <c r="AV172" s="71">
        <v>0</v>
      </c>
      <c r="AW172" s="71">
        <v>3</v>
      </c>
      <c r="AX172" s="71"/>
      <c r="AY172" s="72"/>
      <c r="AZ172" s="71">
        <v>6472.5000000000045</v>
      </c>
      <c r="BA172" s="71">
        <v>40952.000000000022</v>
      </c>
      <c r="BB172" s="71">
        <v>126.3</v>
      </c>
      <c r="BC172" s="71">
        <v>0</v>
      </c>
      <c r="BD172" s="71">
        <v>0</v>
      </c>
      <c r="BE172" s="71">
        <v>5266.5889999999999</v>
      </c>
      <c r="BF172" s="71"/>
      <c r="BG172" s="72"/>
      <c r="BH172" s="71">
        <v>0</v>
      </c>
      <c r="BI172" s="71">
        <v>0</v>
      </c>
      <c r="BJ172" s="71">
        <v>17.268000000000001</v>
      </c>
      <c r="BK172" s="71">
        <v>0</v>
      </c>
      <c r="BL172" s="71">
        <v>417.52100000000002</v>
      </c>
      <c r="BM172" s="71">
        <v>0</v>
      </c>
      <c r="BN172" s="72"/>
      <c r="BO172" s="71">
        <v>0</v>
      </c>
      <c r="BP172" s="71">
        <v>0</v>
      </c>
      <c r="BQ172" s="71">
        <v>4</v>
      </c>
      <c r="BR172" s="71">
        <v>0</v>
      </c>
      <c r="BS172" s="71">
        <v>16</v>
      </c>
      <c r="BT172" s="71">
        <v>0</v>
      </c>
      <c r="BU172"/>
      <c r="BV172" s="70">
        <v>80.495999999999995</v>
      </c>
      <c r="BW172" s="70">
        <v>0</v>
      </c>
      <c r="BX172" s="70">
        <v>341.06400000000002</v>
      </c>
      <c r="BY172" s="70">
        <v>0</v>
      </c>
      <c r="BZ172" s="70">
        <v>13.228999999999999</v>
      </c>
      <c r="CA172" s="70">
        <v>0</v>
      </c>
      <c r="CB172" s="70">
        <v>0</v>
      </c>
      <c r="CC172" s="70">
        <v>0</v>
      </c>
      <c r="CD172" s="70">
        <v>0</v>
      </c>
    </row>
    <row r="173" spans="1:82">
      <c r="A173" s="70" t="s">
        <v>1808</v>
      </c>
      <c r="B173" s="70">
        <v>17</v>
      </c>
      <c r="C173" s="70">
        <v>18</v>
      </c>
      <c r="D173" s="70">
        <v>1</v>
      </c>
      <c r="E173" s="70">
        <v>2021</v>
      </c>
      <c r="F173" s="70" t="s">
        <v>160</v>
      </c>
      <c r="G173" s="70" t="s">
        <v>1790</v>
      </c>
      <c r="H173" s="70" t="s">
        <v>1791</v>
      </c>
      <c r="I173" s="148"/>
      <c r="J173" s="71">
        <v>280.54033891876946</v>
      </c>
      <c r="K173" s="71">
        <v>35.04068979365028</v>
      </c>
      <c r="L173" s="71">
        <v>16.622527229349263</v>
      </c>
      <c r="M173" s="71">
        <v>484.0239834828937</v>
      </c>
      <c r="N173" s="71">
        <v>631.73158485429144</v>
      </c>
      <c r="O173" s="71">
        <v>208.34462470372645</v>
      </c>
      <c r="P173" s="71">
        <v>167.63574542103143</v>
      </c>
      <c r="Q173" s="71">
        <v>16.062234857927201</v>
      </c>
      <c r="R173" s="71">
        <v>191.19027586772503</v>
      </c>
      <c r="S173" s="71">
        <v>32.789341217358754</v>
      </c>
      <c r="T173" s="72"/>
      <c r="U173" s="71">
        <v>13039209</v>
      </c>
      <c r="V173" s="71">
        <v>9856</v>
      </c>
      <c r="W173" s="71">
        <v>443</v>
      </c>
      <c r="X173" s="71">
        <v>114889</v>
      </c>
      <c r="Y173" s="71">
        <v>137258</v>
      </c>
      <c r="Z173" s="71">
        <v>153292</v>
      </c>
      <c r="AA173" s="71">
        <v>36077</v>
      </c>
      <c r="AB173" s="71">
        <v>275099</v>
      </c>
      <c r="AC173" s="71">
        <v>32879462.999999993</v>
      </c>
      <c r="AD173" s="71">
        <v>32.789341217358754</v>
      </c>
      <c r="AE173" s="72"/>
      <c r="AF173" s="71">
        <v>165431726.17902336</v>
      </c>
      <c r="AG173" s="71">
        <v>25217784.552167248</v>
      </c>
      <c r="AH173" s="71">
        <v>2788712.5385903209</v>
      </c>
      <c r="AI173" s="71">
        <v>728908164.00844574</v>
      </c>
      <c r="AJ173" s="71">
        <v>683414694.20541096</v>
      </c>
      <c r="AK173" s="71">
        <v>0</v>
      </c>
      <c r="AL173" s="71">
        <v>0</v>
      </c>
      <c r="AM173" s="71">
        <v>36110564.27203878</v>
      </c>
      <c r="AN173" s="71">
        <v>0</v>
      </c>
      <c r="AO173" s="71">
        <v>0</v>
      </c>
      <c r="AP173" s="71">
        <v>1641871645.7556763</v>
      </c>
      <c r="AQ173" s="72"/>
      <c r="AR173" s="71">
        <v>1550</v>
      </c>
      <c r="AS173" s="71">
        <v>217</v>
      </c>
      <c r="AT173" s="71">
        <v>6</v>
      </c>
      <c r="AU173" s="71">
        <v>0</v>
      </c>
      <c r="AV173" s="71">
        <v>0</v>
      </c>
      <c r="AW173" s="71">
        <v>3</v>
      </c>
      <c r="AX173" s="71"/>
      <c r="AY173" s="72"/>
      <c r="AZ173" s="71">
        <v>7290.099999999994</v>
      </c>
      <c r="BA173" s="71">
        <v>41090.60000000002</v>
      </c>
      <c r="BB173" s="71">
        <v>116.5</v>
      </c>
      <c r="BC173" s="71">
        <v>0</v>
      </c>
      <c r="BD173" s="71">
        <v>0</v>
      </c>
      <c r="BE173" s="71">
        <v>5266.5889999999999</v>
      </c>
      <c r="BF173" s="71"/>
      <c r="BG173" s="72"/>
      <c r="BH173" s="71">
        <v>0</v>
      </c>
      <c r="BI173" s="71">
        <v>0</v>
      </c>
      <c r="BJ173" s="71">
        <v>16.887</v>
      </c>
      <c r="BK173" s="71">
        <v>0</v>
      </c>
      <c r="BL173" s="71">
        <v>423.16200000000003</v>
      </c>
      <c r="BM173" s="71">
        <v>0</v>
      </c>
      <c r="BN173" s="72"/>
      <c r="BO173" s="71">
        <v>0</v>
      </c>
      <c r="BP173" s="71">
        <v>0</v>
      </c>
      <c r="BQ173" s="71">
        <v>4</v>
      </c>
      <c r="BR173" s="71">
        <v>0</v>
      </c>
      <c r="BS173" s="71">
        <v>16</v>
      </c>
      <c r="BT173" s="71">
        <v>0</v>
      </c>
      <c r="BU173"/>
      <c r="BV173" s="70">
        <v>70.02</v>
      </c>
      <c r="BW173" s="70">
        <v>0</v>
      </c>
      <c r="BX173" s="70">
        <v>357.34399999999999</v>
      </c>
      <c r="BY173" s="70">
        <v>0</v>
      </c>
      <c r="BZ173" s="70">
        <v>12.685</v>
      </c>
      <c r="CA173" s="70">
        <v>0</v>
      </c>
      <c r="CB173" s="70">
        <v>0</v>
      </c>
      <c r="CC173" s="70">
        <v>0</v>
      </c>
      <c r="CD173" s="70">
        <v>0</v>
      </c>
    </row>
    <row r="174" spans="1:82">
      <c r="A174" s="70" t="s">
        <v>1809</v>
      </c>
      <c r="B174" s="70">
        <v>17</v>
      </c>
      <c r="C174" s="70">
        <v>19</v>
      </c>
      <c r="D174" s="70">
        <v>1</v>
      </c>
      <c r="E174" s="70">
        <v>2022</v>
      </c>
      <c r="F174" s="70" t="s">
        <v>161</v>
      </c>
      <c r="G174" s="70" t="s">
        <v>1790</v>
      </c>
      <c r="H174" s="70" t="s">
        <v>1791</v>
      </c>
      <c r="I174" s="148"/>
      <c r="J174" s="71">
        <v>243.6687547345831</v>
      </c>
      <c r="K174" s="71">
        <v>32.052707076795123</v>
      </c>
      <c r="L174" s="71">
        <v>16.789953740355276</v>
      </c>
      <c r="M174" s="71">
        <v>461.7101006021224</v>
      </c>
      <c r="N174" s="71">
        <v>667.86529492143541</v>
      </c>
      <c r="O174" s="71">
        <v>219.47835234063669</v>
      </c>
      <c r="P174" s="71">
        <v>167.26514513431189</v>
      </c>
      <c r="Q174" s="71">
        <v>15.985752513743691</v>
      </c>
      <c r="R174" s="71">
        <v>190.06316303607159</v>
      </c>
      <c r="S174" s="71">
        <v>33.116061819197547</v>
      </c>
      <c r="T174" s="72"/>
      <c r="U174" s="71">
        <v>14401435</v>
      </c>
      <c r="V174" s="71">
        <v>9856</v>
      </c>
      <c r="W174" s="71">
        <v>443</v>
      </c>
      <c r="X174" s="71">
        <v>114889</v>
      </c>
      <c r="Y174" s="71">
        <v>137074</v>
      </c>
      <c r="Z174" s="71">
        <v>153427</v>
      </c>
      <c r="AA174" s="71">
        <v>36546</v>
      </c>
      <c r="AB174" s="71">
        <v>271544</v>
      </c>
      <c r="AC174" s="71">
        <v>33096143.999999989</v>
      </c>
      <c r="AD174" s="71">
        <v>33.116061819197547</v>
      </c>
      <c r="AE174" s="72"/>
      <c r="AF174" s="71">
        <v>142916201.0873985</v>
      </c>
      <c r="AG174" s="71">
        <v>26431323.708489329</v>
      </c>
      <c r="AH174" s="71">
        <v>3415906.0309278294</v>
      </c>
      <c r="AI174" s="71">
        <v>682583029.06233966</v>
      </c>
      <c r="AJ174" s="71">
        <v>785316642.68487132</v>
      </c>
      <c r="AK174" s="71">
        <v>0</v>
      </c>
      <c r="AL174" s="71">
        <v>0</v>
      </c>
      <c r="AM174" s="71">
        <v>35063742.032485791</v>
      </c>
      <c r="AN174" s="71">
        <v>0</v>
      </c>
      <c r="AO174" s="71">
        <v>0</v>
      </c>
      <c r="AP174" s="71">
        <v>1675726844.6065123</v>
      </c>
      <c r="AQ174" s="72"/>
      <c r="AR174" s="71">
        <v>1752</v>
      </c>
      <c r="AS174" s="71">
        <v>218</v>
      </c>
      <c r="AT174" s="71">
        <v>6</v>
      </c>
      <c r="AU174" s="71">
        <v>0</v>
      </c>
      <c r="AV174" s="71">
        <v>0</v>
      </c>
      <c r="AW174" s="71">
        <v>3</v>
      </c>
      <c r="AX174" s="71"/>
      <c r="AY174" s="72"/>
      <c r="AZ174" s="71">
        <v>8540.0999999999804</v>
      </c>
      <c r="BA174" s="71">
        <v>57415.200000000026</v>
      </c>
      <c r="BB174" s="71">
        <v>116.5</v>
      </c>
      <c r="BC174" s="71">
        <v>0</v>
      </c>
      <c r="BD174" s="71">
        <v>0</v>
      </c>
      <c r="BE174" s="71">
        <v>5266.5889999999999</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1810</v>
      </c>
      <c r="B175" s="70">
        <v>17</v>
      </c>
      <c r="C175" s="70">
        <v>20</v>
      </c>
      <c r="D175" s="70">
        <v>1</v>
      </c>
      <c r="E175" s="70">
        <v>2023</v>
      </c>
      <c r="F175" s="70" t="s">
        <v>1539</v>
      </c>
      <c r="G175" s="70" t="s">
        <v>1790</v>
      </c>
      <c r="H175" s="70" t="s">
        <v>1791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1940</v>
      </c>
      <c r="AS175" s="71">
        <v>219</v>
      </c>
      <c r="AT175" s="71">
        <v>6</v>
      </c>
      <c r="AU175" s="71">
        <v>0</v>
      </c>
      <c r="AV175" s="71">
        <v>0</v>
      </c>
      <c r="AW175" s="71">
        <v>3</v>
      </c>
      <c r="AX175" s="71"/>
      <c r="AY175" s="72"/>
      <c r="AZ175" s="71">
        <v>9618.7999999999611</v>
      </c>
      <c r="BA175" s="71">
        <v>107415.19999999992</v>
      </c>
      <c r="BB175" s="71">
        <v>116.5</v>
      </c>
      <c r="BC175" s="71">
        <v>0</v>
      </c>
      <c r="BD175" s="71">
        <v>0</v>
      </c>
      <c r="BE175" s="71">
        <v>5266.5889999999999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1811</v>
      </c>
      <c r="B176" s="70">
        <v>17</v>
      </c>
      <c r="C176" s="70">
        <v>21</v>
      </c>
      <c r="D176" s="70">
        <v>1</v>
      </c>
      <c r="E176" s="70">
        <v>2024</v>
      </c>
      <c r="F176" s="70" t="s">
        <v>1554</v>
      </c>
      <c r="G176" s="70" t="s">
        <v>1790</v>
      </c>
      <c r="H176" s="70" t="s">
        <v>1791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1812</v>
      </c>
      <c r="B177" s="70">
        <v>256</v>
      </c>
      <c r="C177" s="70">
        <v>1</v>
      </c>
      <c r="D177" s="70">
        <v>16</v>
      </c>
      <c r="E177" s="70">
        <v>1990</v>
      </c>
      <c r="F177" s="70" t="s">
        <v>787</v>
      </c>
      <c r="G177" s="70" t="s">
        <v>1813</v>
      </c>
      <c r="H177" s="70" t="s">
        <v>1814</v>
      </c>
      <c r="I177" s="148"/>
      <c r="J177" s="71">
        <v>235.28197927838841</v>
      </c>
      <c r="K177" s="71">
        <v>130.76088392997701</v>
      </c>
      <c r="L177" s="71">
        <v>5.1452123477115812</v>
      </c>
      <c r="M177" s="71">
        <v>1574.434011953228</v>
      </c>
      <c r="N177" s="71">
        <v>159.44789248051131</v>
      </c>
      <c r="O177" s="71">
        <v>163.84654515143549</v>
      </c>
      <c r="P177" s="71">
        <v>152.93782288757879</v>
      </c>
      <c r="Q177" s="71">
        <v>9.7618295527621495</v>
      </c>
      <c r="R177" s="71">
        <v>46.899855572111193</v>
      </c>
      <c r="S177" s="71">
        <v>12.275974500297449</v>
      </c>
      <c r="T177" s="72"/>
      <c r="U177" s="71">
        <v>58690061</v>
      </c>
      <c r="V177" s="71">
        <v>50206</v>
      </c>
      <c r="W177" s="71">
        <v>47</v>
      </c>
      <c r="X177" s="71">
        <v>656725</v>
      </c>
      <c r="Y177" s="71">
        <v>69800</v>
      </c>
      <c r="Z177" s="71">
        <v>67392</v>
      </c>
      <c r="AA177" s="71">
        <v>37135</v>
      </c>
      <c r="AB177" s="71">
        <v>158499</v>
      </c>
      <c r="AC177" s="71">
        <v>8123139.4000000004</v>
      </c>
      <c r="AD177" s="71">
        <v>12.275974500297449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1815</v>
      </c>
      <c r="B178" s="70">
        <v>257</v>
      </c>
      <c r="C178" s="70">
        <v>2</v>
      </c>
      <c r="D178" s="70">
        <v>16</v>
      </c>
      <c r="E178" s="70">
        <v>2005</v>
      </c>
      <c r="F178" s="70" t="s">
        <v>789</v>
      </c>
      <c r="G178" s="1064" t="s">
        <v>1813</v>
      </c>
      <c r="H178" s="70" t="s">
        <v>1814</v>
      </c>
      <c r="I178" s="148"/>
      <c r="J178" s="71">
        <v>82.973334891766541</v>
      </c>
      <c r="K178" s="71">
        <v>95.910683418616713</v>
      </c>
      <c r="L178" s="71">
        <v>4.745390961680263</v>
      </c>
      <c r="M178" s="71">
        <v>2761.7978508676342</v>
      </c>
      <c r="N178" s="71">
        <v>270.50726506460268</v>
      </c>
      <c r="O178" s="71">
        <v>137.73671331016399</v>
      </c>
      <c r="P178" s="71">
        <v>86.39746773153594</v>
      </c>
      <c r="Q178" s="71">
        <v>10.661429365133399</v>
      </c>
      <c r="R178" s="71">
        <v>48.775437594719051</v>
      </c>
      <c r="S178" s="71">
        <v>11.72210083002525</v>
      </c>
      <c r="T178" s="72"/>
      <c r="U178" s="71">
        <v>10543961</v>
      </c>
      <c r="V178" s="71">
        <v>44947</v>
      </c>
      <c r="W178" s="71">
        <v>57</v>
      </c>
      <c r="X178" s="71">
        <v>657721</v>
      </c>
      <c r="Y178" s="71">
        <v>102203</v>
      </c>
      <c r="Z178" s="71">
        <v>65558</v>
      </c>
      <c r="AA178" s="71">
        <v>17181</v>
      </c>
      <c r="AB178" s="71">
        <v>180965</v>
      </c>
      <c r="AC178" s="71">
        <v>8624926.1999999993</v>
      </c>
      <c r="AD178" s="71">
        <v>11.72210083002525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1816</v>
      </c>
      <c r="B179" s="70">
        <v>258</v>
      </c>
      <c r="C179" s="70">
        <v>3</v>
      </c>
      <c r="D179" s="70">
        <v>16</v>
      </c>
      <c r="E179" s="70">
        <v>2006</v>
      </c>
      <c r="F179" s="70" t="s">
        <v>790</v>
      </c>
      <c r="G179" s="1064" t="s">
        <v>1813</v>
      </c>
      <c r="H179" s="70" t="s">
        <v>1814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1817</v>
      </c>
      <c r="B180" s="70">
        <v>259</v>
      </c>
      <c r="C180" s="70">
        <v>4</v>
      </c>
      <c r="D180" s="70">
        <v>16</v>
      </c>
      <c r="E180" s="70">
        <v>2007</v>
      </c>
      <c r="F180" s="70" t="s">
        <v>791</v>
      </c>
      <c r="G180" s="70" t="s">
        <v>1813</v>
      </c>
      <c r="H180" s="70" t="s">
        <v>1814</v>
      </c>
      <c r="I180" s="148"/>
      <c r="J180" s="71">
        <v>63.115418989522617</v>
      </c>
      <c r="K180" s="71">
        <v>99.075670758297804</v>
      </c>
      <c r="L180" s="71">
        <v>8.0365564096610758</v>
      </c>
      <c r="M180" s="71">
        <v>3016.9536926203818</v>
      </c>
      <c r="N180" s="71">
        <v>310.06453561128808</v>
      </c>
      <c r="O180" s="71">
        <v>135.14991616311951</v>
      </c>
      <c r="P180" s="71">
        <v>82.08190367057324</v>
      </c>
      <c r="Q180" s="71">
        <v>12.1874319637214</v>
      </c>
      <c r="R180" s="71">
        <v>45.754643129000009</v>
      </c>
      <c r="S180" s="71">
        <v>17.363932340664569</v>
      </c>
      <c r="T180" s="72"/>
      <c r="U180" s="71">
        <v>6941946</v>
      </c>
      <c r="V180" s="71">
        <v>41801</v>
      </c>
      <c r="W180" s="71">
        <v>72</v>
      </c>
      <c r="X180" s="71">
        <v>769601</v>
      </c>
      <c r="Y180" s="71">
        <v>111613</v>
      </c>
      <c r="Z180" s="71">
        <v>66871</v>
      </c>
      <c r="AA180" s="71">
        <v>16074</v>
      </c>
      <c r="AB180" s="71">
        <v>195928</v>
      </c>
      <c r="AC180" s="71">
        <v>8322906</v>
      </c>
      <c r="AD180" s="71">
        <v>17.363932340664569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1818</v>
      </c>
      <c r="B181" s="70">
        <v>260</v>
      </c>
      <c r="C181" s="70">
        <v>5</v>
      </c>
      <c r="D181" s="70">
        <v>16</v>
      </c>
      <c r="E181" s="70">
        <v>2008</v>
      </c>
      <c r="F181" s="70" t="s">
        <v>792</v>
      </c>
      <c r="G181" s="70" t="s">
        <v>1813</v>
      </c>
      <c r="H181" s="70" t="s">
        <v>1814</v>
      </c>
      <c r="I181" s="148"/>
      <c r="J181" s="71">
        <v>49.946006035532733</v>
      </c>
      <c r="K181" s="71">
        <v>78.592809464479728</v>
      </c>
      <c r="L181" s="71">
        <v>7.1917030948650416</v>
      </c>
      <c r="M181" s="71">
        <v>3010.6098622699351</v>
      </c>
      <c r="N181" s="71">
        <v>311.31270870186057</v>
      </c>
      <c r="O181" s="71">
        <v>128.3062121928692</v>
      </c>
      <c r="P181" s="71">
        <v>78.218955344138067</v>
      </c>
      <c r="Q181" s="71">
        <v>12.2296825532308</v>
      </c>
      <c r="R181" s="71">
        <v>41.16746016615393</v>
      </c>
      <c r="S181" s="71">
        <v>22.219153632566989</v>
      </c>
      <c r="T181" s="72"/>
      <c r="U181" s="71">
        <v>7005620</v>
      </c>
      <c r="V181" s="71">
        <v>41801</v>
      </c>
      <c r="W181" s="71">
        <v>72</v>
      </c>
      <c r="X181" s="71">
        <v>769601</v>
      </c>
      <c r="Y181" s="71">
        <v>113986</v>
      </c>
      <c r="Z181" s="71">
        <v>65713</v>
      </c>
      <c r="AA181" s="71">
        <v>15335</v>
      </c>
      <c r="AB181" s="71">
        <v>199841</v>
      </c>
      <c r="AC181" s="71">
        <v>7775966.7999999998</v>
      </c>
      <c r="AD181" s="71">
        <v>22.219153632566989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1819</v>
      </c>
      <c r="B182" s="70">
        <v>261</v>
      </c>
      <c r="C182" s="70">
        <v>6</v>
      </c>
      <c r="D182" s="70">
        <v>16</v>
      </c>
      <c r="E182" s="70">
        <v>2009</v>
      </c>
      <c r="F182" s="70" t="s">
        <v>176</v>
      </c>
      <c r="G182" s="70" t="s">
        <v>1813</v>
      </c>
      <c r="H182" s="70" t="s">
        <v>1814</v>
      </c>
      <c r="I182" s="148"/>
      <c r="J182" s="71">
        <v>49.550829445605487</v>
      </c>
      <c r="K182" s="71">
        <v>90.184503228945047</v>
      </c>
      <c r="L182" s="71">
        <v>12.856608978736331</v>
      </c>
      <c r="M182" s="71">
        <v>2979.9774277967431</v>
      </c>
      <c r="N182" s="71">
        <v>287.8724554339455</v>
      </c>
      <c r="O182" s="71">
        <v>128.57341189255001</v>
      </c>
      <c r="P182" s="71">
        <v>73.120779879103338</v>
      </c>
      <c r="Q182" s="71">
        <v>11.8055065540021</v>
      </c>
      <c r="R182" s="71">
        <v>39.359927387506282</v>
      </c>
      <c r="S182" s="71">
        <v>24.623959459553141</v>
      </c>
      <c r="T182" s="72"/>
      <c r="U182" s="71">
        <v>6121185</v>
      </c>
      <c r="V182" s="71">
        <v>55302</v>
      </c>
      <c r="W182" s="71">
        <v>124</v>
      </c>
      <c r="X182" s="71">
        <v>870439</v>
      </c>
      <c r="Y182" s="71">
        <v>115501</v>
      </c>
      <c r="Z182" s="71">
        <v>64997</v>
      </c>
      <c r="AA182" s="71">
        <v>14717</v>
      </c>
      <c r="AB182" s="71">
        <v>202505</v>
      </c>
      <c r="AC182" s="71">
        <v>7252998.2000000002</v>
      </c>
      <c r="AD182" s="71">
        <v>24.623959459553141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13.106999999999999</v>
      </c>
      <c r="BJ182" s="71">
        <v>51.12</v>
      </c>
      <c r="BK182" s="71">
        <v>31.928999999999998</v>
      </c>
      <c r="BL182" s="71">
        <v>1202.6199999999999</v>
      </c>
      <c r="BM182" s="71">
        <v>3.03</v>
      </c>
      <c r="BN182" s="72"/>
      <c r="BO182" s="71">
        <v>0</v>
      </c>
      <c r="BP182" s="71">
        <v>3</v>
      </c>
      <c r="BQ182" s="71">
        <v>9</v>
      </c>
      <c r="BR182" s="71">
        <v>16</v>
      </c>
      <c r="BS182" s="71">
        <v>130</v>
      </c>
      <c r="BT182" s="71">
        <v>1</v>
      </c>
      <c r="BU182"/>
      <c r="BV182" s="70">
        <v>1221.3209999999999</v>
      </c>
      <c r="BW182" s="70">
        <v>0</v>
      </c>
      <c r="BX182" s="70">
        <v>61.8</v>
      </c>
      <c r="BY182" s="70">
        <v>4.13</v>
      </c>
      <c r="BZ182" s="70">
        <v>14.555</v>
      </c>
      <c r="CA182" s="70">
        <v>0</v>
      </c>
      <c r="CB182" s="70">
        <v>0</v>
      </c>
      <c r="CC182" s="70">
        <v>0</v>
      </c>
      <c r="CD182" s="70">
        <v>0</v>
      </c>
    </row>
    <row r="183" spans="1:82">
      <c r="A183" s="70" t="s">
        <v>1820</v>
      </c>
      <c r="B183" s="70">
        <v>262</v>
      </c>
      <c r="C183" s="70">
        <v>7</v>
      </c>
      <c r="D183" s="70">
        <v>16</v>
      </c>
      <c r="E183" s="70">
        <v>2010</v>
      </c>
      <c r="F183" s="70" t="s">
        <v>177</v>
      </c>
      <c r="G183" s="70" t="s">
        <v>1813</v>
      </c>
      <c r="H183" s="70" t="s">
        <v>1814</v>
      </c>
      <c r="I183" s="148"/>
      <c r="J183" s="71">
        <v>43.425486446852233</v>
      </c>
      <c r="K183" s="71">
        <v>80.846878476345168</v>
      </c>
      <c r="L183" s="71">
        <v>12.008751945028299</v>
      </c>
      <c r="M183" s="71">
        <v>3014.642676692019</v>
      </c>
      <c r="N183" s="71">
        <v>297.86580494685688</v>
      </c>
      <c r="O183" s="71">
        <v>128.16577488966391</v>
      </c>
      <c r="P183" s="71">
        <v>72.868734511182041</v>
      </c>
      <c r="Q183" s="71">
        <v>12.561482190494599</v>
      </c>
      <c r="R183" s="71">
        <v>41.308947153860302</v>
      </c>
      <c r="S183" s="71">
        <v>36.665978776448434</v>
      </c>
      <c r="T183" s="72"/>
      <c r="U183" s="71">
        <v>5734171</v>
      </c>
      <c r="V183" s="71">
        <v>55302</v>
      </c>
      <c r="W183" s="71">
        <v>124</v>
      </c>
      <c r="X183" s="71">
        <v>870439</v>
      </c>
      <c r="Y183" s="71">
        <v>117886</v>
      </c>
      <c r="Z183" s="71">
        <v>65092</v>
      </c>
      <c r="AA183" s="71">
        <v>14300</v>
      </c>
      <c r="AB183" s="71">
        <v>206471</v>
      </c>
      <c r="AC183" s="71">
        <v>7213722.2000000002</v>
      </c>
      <c r="AD183" s="71">
        <v>36.665978776448434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13.106999999999999</v>
      </c>
      <c r="BJ183" s="71">
        <v>46.223999999999997</v>
      </c>
      <c r="BK183" s="71">
        <v>23.613</v>
      </c>
      <c r="BL183" s="71">
        <v>1286.2009999999998</v>
      </c>
      <c r="BM183" s="71">
        <v>0</v>
      </c>
      <c r="BN183" s="72"/>
      <c r="BO183" s="71">
        <v>0</v>
      </c>
      <c r="BP183" s="71">
        <v>3</v>
      </c>
      <c r="BQ183" s="71">
        <v>8</v>
      </c>
      <c r="BR183" s="71">
        <v>16</v>
      </c>
      <c r="BS183" s="71">
        <v>151</v>
      </c>
      <c r="BT183" s="71">
        <v>0</v>
      </c>
      <c r="BU183"/>
      <c r="BV183" s="70">
        <v>1280.5899999999999</v>
      </c>
      <c r="BW183" s="70">
        <v>0</v>
      </c>
      <c r="BX183" s="70">
        <v>73.7</v>
      </c>
      <c r="BY183" s="70">
        <v>4.032</v>
      </c>
      <c r="BZ183" s="70">
        <v>10.823</v>
      </c>
      <c r="CA183" s="70">
        <v>0</v>
      </c>
      <c r="CB183" s="70">
        <v>0</v>
      </c>
      <c r="CC183" s="70">
        <v>0</v>
      </c>
      <c r="CD183" s="70">
        <v>0</v>
      </c>
    </row>
    <row r="184" spans="1:82">
      <c r="A184" s="70" t="s">
        <v>1821</v>
      </c>
      <c r="B184" s="70">
        <v>263</v>
      </c>
      <c r="C184" s="70">
        <v>8</v>
      </c>
      <c r="D184" s="70">
        <v>16</v>
      </c>
      <c r="E184" s="70">
        <v>2011</v>
      </c>
      <c r="F184" s="70" t="s">
        <v>178</v>
      </c>
      <c r="G184" s="70" t="s">
        <v>1813</v>
      </c>
      <c r="H184" s="70" t="s">
        <v>1814</v>
      </c>
      <c r="I184" s="148"/>
      <c r="J184" s="71">
        <v>58.845771569749047</v>
      </c>
      <c r="K184" s="71">
        <v>122.05059495843931</v>
      </c>
      <c r="L184" s="71">
        <v>5.2950006322938421</v>
      </c>
      <c r="M184" s="71">
        <v>3833.4830658148412</v>
      </c>
      <c r="N184" s="71">
        <v>351.31273150584639</v>
      </c>
      <c r="O184" s="71">
        <v>126.79534909585632</v>
      </c>
      <c r="P184" s="71">
        <v>69.525831221614297</v>
      </c>
      <c r="Q184" s="71">
        <v>14.738722673685199</v>
      </c>
      <c r="R184" s="71">
        <v>44.423504760703011</v>
      </c>
      <c r="S184" s="71">
        <v>33.225125632774457</v>
      </c>
      <c r="T184" s="72"/>
      <c r="U184" s="71">
        <v>7300745</v>
      </c>
      <c r="V184" s="71">
        <v>55302</v>
      </c>
      <c r="W184" s="71">
        <v>124</v>
      </c>
      <c r="X184" s="71">
        <v>870439</v>
      </c>
      <c r="Y184" s="71">
        <v>120370</v>
      </c>
      <c r="Z184" s="71">
        <v>65795</v>
      </c>
      <c r="AA184" s="71">
        <v>14050</v>
      </c>
      <c r="AB184" s="71">
        <v>210022</v>
      </c>
      <c r="AC184" s="71">
        <v>7744782.7999999998</v>
      </c>
      <c r="AD184" s="71">
        <v>33.225125632774457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6.7690000000000001</v>
      </c>
      <c r="BJ184" s="71">
        <v>39.591000000000001</v>
      </c>
      <c r="BK184" s="71">
        <v>22.581</v>
      </c>
      <c r="BL184" s="71">
        <v>921.36900000000003</v>
      </c>
      <c r="BM184" s="71">
        <v>0</v>
      </c>
      <c r="BN184" s="72"/>
      <c r="BO184" s="71">
        <v>0</v>
      </c>
      <c r="BP184" s="71">
        <v>2</v>
      </c>
      <c r="BQ184" s="71">
        <v>9</v>
      </c>
      <c r="BR184" s="71">
        <v>17</v>
      </c>
      <c r="BS184" s="71">
        <v>139</v>
      </c>
      <c r="BT184" s="71">
        <v>0</v>
      </c>
      <c r="BU184"/>
      <c r="BV184" s="70">
        <v>990.31</v>
      </c>
      <c r="BW184" s="70">
        <v>0</v>
      </c>
      <c r="BX184" s="70">
        <v>0</v>
      </c>
      <c r="BY184" s="70">
        <v>0</v>
      </c>
      <c r="BZ184" s="70">
        <v>0</v>
      </c>
      <c r="CA184" s="70">
        <v>0</v>
      </c>
      <c r="CB184" s="70">
        <v>0</v>
      </c>
      <c r="CC184" s="70">
        <v>0</v>
      </c>
      <c r="CD184" s="70">
        <v>0</v>
      </c>
    </row>
    <row r="185" spans="1:82">
      <c r="A185" s="70" t="s">
        <v>1822</v>
      </c>
      <c r="B185" s="70">
        <v>264</v>
      </c>
      <c r="C185" s="70">
        <v>9</v>
      </c>
      <c r="D185" s="70">
        <v>16</v>
      </c>
      <c r="E185" s="70">
        <v>2012</v>
      </c>
      <c r="F185" s="70" t="s">
        <v>179</v>
      </c>
      <c r="G185" s="70" t="s">
        <v>1813</v>
      </c>
      <c r="H185" s="70" t="s">
        <v>1814</v>
      </c>
      <c r="I185" s="148"/>
      <c r="J185" s="71">
        <v>48.356585464871053</v>
      </c>
      <c r="K185" s="71">
        <v>120.39430023143321</v>
      </c>
      <c r="L185" s="71">
        <v>5.2423293169887684</v>
      </c>
      <c r="M185" s="71">
        <v>4036.327769932785</v>
      </c>
      <c r="N185" s="71">
        <v>410.74506119785639</v>
      </c>
      <c r="O185" s="71">
        <v>127.11491927795844</v>
      </c>
      <c r="P185" s="71">
        <v>69.368994803825444</v>
      </c>
      <c r="Q185" s="71">
        <v>17.7489878201946</v>
      </c>
      <c r="R185" s="71">
        <v>45.547791681285901</v>
      </c>
      <c r="S185" s="71">
        <v>33.940963251303387</v>
      </c>
      <c r="T185" s="72"/>
      <c r="U185" s="71">
        <v>6469200</v>
      </c>
      <c r="V185" s="71">
        <v>55302</v>
      </c>
      <c r="W185" s="71">
        <v>124</v>
      </c>
      <c r="X185" s="71">
        <v>870439</v>
      </c>
      <c r="Y185" s="71">
        <v>133298</v>
      </c>
      <c r="Z185" s="71">
        <v>66484</v>
      </c>
      <c r="AA185" s="71">
        <v>13939</v>
      </c>
      <c r="AB185" s="71">
        <v>232786</v>
      </c>
      <c r="AC185" s="71">
        <v>7735117.7999999998</v>
      </c>
      <c r="AD185" s="71">
        <v>33.940963251303387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7.117</v>
      </c>
      <c r="BJ185" s="71">
        <v>43.353000000000002</v>
      </c>
      <c r="BK185" s="71">
        <v>133.95099999999999</v>
      </c>
      <c r="BL185" s="71">
        <v>1229.3210000000001</v>
      </c>
      <c r="BM185" s="71">
        <v>0</v>
      </c>
      <c r="BN185" s="72"/>
      <c r="BO185" s="71">
        <v>0</v>
      </c>
      <c r="BP185" s="71">
        <v>2</v>
      </c>
      <c r="BQ185" s="71">
        <v>8</v>
      </c>
      <c r="BR185" s="71">
        <v>17</v>
      </c>
      <c r="BS185" s="71">
        <v>152</v>
      </c>
      <c r="BT185" s="71">
        <v>0</v>
      </c>
      <c r="BU185"/>
      <c r="BV185" s="70">
        <v>1399.7629999999999</v>
      </c>
      <c r="BW185" s="70">
        <v>0</v>
      </c>
      <c r="BX185" s="70">
        <v>0</v>
      </c>
      <c r="BY185" s="70">
        <v>3.794</v>
      </c>
      <c r="BZ185" s="70">
        <v>10.185</v>
      </c>
      <c r="CA185" s="70">
        <v>0</v>
      </c>
      <c r="CB185" s="70">
        <v>0</v>
      </c>
      <c r="CC185" s="70">
        <v>0</v>
      </c>
      <c r="CD185" s="70">
        <v>0</v>
      </c>
    </row>
    <row r="186" spans="1:82">
      <c r="A186" s="70" t="s">
        <v>1823</v>
      </c>
      <c r="B186" s="70">
        <v>265</v>
      </c>
      <c r="C186" s="70">
        <v>10</v>
      </c>
      <c r="D186" s="70">
        <v>16</v>
      </c>
      <c r="E186" s="70">
        <v>2013</v>
      </c>
      <c r="F186" s="70" t="s">
        <v>180</v>
      </c>
      <c r="G186" s="70" t="s">
        <v>1813</v>
      </c>
      <c r="H186" s="70" t="s">
        <v>1814</v>
      </c>
      <c r="I186" s="148"/>
      <c r="J186" s="71">
        <v>39.89050902910072</v>
      </c>
      <c r="K186" s="71">
        <v>103.81940914143379</v>
      </c>
      <c r="L186" s="71">
        <v>4.8047253454234884</v>
      </c>
      <c r="M186" s="71">
        <v>4294.7310114975453</v>
      </c>
      <c r="N186" s="71">
        <v>398.11213430348681</v>
      </c>
      <c r="O186" s="71">
        <v>123.9716775302108</v>
      </c>
      <c r="P186" s="71">
        <v>68.171731414702393</v>
      </c>
      <c r="Q186" s="71">
        <v>18.204468641740199</v>
      </c>
      <c r="R186" s="71">
        <v>48.320744119067697</v>
      </c>
      <c r="S186" s="71">
        <v>36.0352990555959</v>
      </c>
      <c r="T186" s="72"/>
      <c r="U186" s="71">
        <v>5163787</v>
      </c>
      <c r="V186" s="71">
        <v>55302</v>
      </c>
      <c r="W186" s="71">
        <v>124</v>
      </c>
      <c r="X186" s="71">
        <v>870439</v>
      </c>
      <c r="Y186" s="71">
        <v>134387</v>
      </c>
      <c r="Z186" s="71">
        <v>67735</v>
      </c>
      <c r="AA186" s="71">
        <v>13647</v>
      </c>
      <c r="AB186" s="71">
        <v>235337</v>
      </c>
      <c r="AC186" s="71">
        <v>8010217.2000000002</v>
      </c>
      <c r="AD186" s="71">
        <v>36.0352990555959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8.4550000000000001</v>
      </c>
      <c r="BJ186" s="71">
        <v>34.609000000000002</v>
      </c>
      <c r="BK186" s="71">
        <v>120.871</v>
      </c>
      <c r="BL186" s="71">
        <v>1395.0959999999998</v>
      </c>
      <c r="BM186" s="71">
        <v>0</v>
      </c>
      <c r="BN186" s="72"/>
      <c r="BO186" s="71">
        <v>0</v>
      </c>
      <c r="BP186" s="71">
        <v>2</v>
      </c>
      <c r="BQ186" s="71">
        <v>8</v>
      </c>
      <c r="BR186" s="71">
        <v>16</v>
      </c>
      <c r="BS186" s="71">
        <v>150</v>
      </c>
      <c r="BT186" s="71">
        <v>0</v>
      </c>
      <c r="BU186"/>
      <c r="BV186" s="70">
        <v>1437.499</v>
      </c>
      <c r="BW186" s="70">
        <v>0</v>
      </c>
      <c r="BX186" s="70">
        <v>103.97799999999999</v>
      </c>
      <c r="BY186" s="70">
        <v>3.6680000000000001</v>
      </c>
      <c r="BZ186" s="70">
        <v>13.885999999999999</v>
      </c>
      <c r="CA186" s="70">
        <v>0</v>
      </c>
      <c r="CB186" s="70">
        <v>0</v>
      </c>
      <c r="CC186" s="70">
        <v>0</v>
      </c>
      <c r="CD186" s="70">
        <v>0</v>
      </c>
    </row>
    <row r="187" spans="1:82">
      <c r="A187" s="70" t="s">
        <v>1824</v>
      </c>
      <c r="B187" s="70">
        <v>266</v>
      </c>
      <c r="C187" s="70">
        <v>11</v>
      </c>
      <c r="D187" s="70">
        <v>16</v>
      </c>
      <c r="E187" s="70">
        <v>2014</v>
      </c>
      <c r="F187" s="70" t="s">
        <v>181</v>
      </c>
      <c r="G187" s="70" t="s">
        <v>1813</v>
      </c>
      <c r="H187" s="70" t="s">
        <v>1814</v>
      </c>
      <c r="I187" s="148"/>
      <c r="J187" s="71">
        <v>30.66866063781227</v>
      </c>
      <c r="K187" s="71">
        <v>101.3664488915106</v>
      </c>
      <c r="L187" s="71">
        <v>14.866876547713771</v>
      </c>
      <c r="M187" s="71">
        <v>4048.965156690243</v>
      </c>
      <c r="N187" s="71">
        <v>364.58653153425979</v>
      </c>
      <c r="O187" s="71">
        <v>120.12249361317294</v>
      </c>
      <c r="P187" s="71">
        <v>67.818070265528746</v>
      </c>
      <c r="Q187" s="71">
        <v>17.855596327316601</v>
      </c>
      <c r="R187" s="71">
        <v>48.74144041858235</v>
      </c>
      <c r="S187" s="71">
        <v>33.085792302839756</v>
      </c>
      <c r="T187" s="72"/>
      <c r="U187" s="71">
        <v>4553742</v>
      </c>
      <c r="V187" s="71">
        <v>51628</v>
      </c>
      <c r="W187" s="71">
        <v>168</v>
      </c>
      <c r="X187" s="71">
        <v>906254</v>
      </c>
      <c r="Y187" s="71">
        <v>137180</v>
      </c>
      <c r="Z187" s="71">
        <v>69125</v>
      </c>
      <c r="AA187" s="71">
        <v>13506</v>
      </c>
      <c r="AB187" s="71">
        <v>240585</v>
      </c>
      <c r="AC187" s="71">
        <v>8105363.2000000002</v>
      </c>
      <c r="AD187" s="71">
        <v>33.085792302839756</v>
      </c>
      <c r="AE187" s="72"/>
      <c r="AF187" s="71"/>
      <c r="AG187" s="71"/>
      <c r="AH187" s="71"/>
      <c r="AI187" s="71"/>
      <c r="AJ187" s="71"/>
      <c r="AK187" s="71"/>
      <c r="AL187" s="71"/>
      <c r="AM187" s="71"/>
      <c r="AN187" s="71"/>
      <c r="AO187" s="71"/>
      <c r="AP187" s="71"/>
      <c r="AQ187" s="72"/>
      <c r="AR187" s="71">
        <v>371</v>
      </c>
      <c r="AS187" s="71">
        <v>14</v>
      </c>
      <c r="AT187" s="71">
        <v>0</v>
      </c>
      <c r="AU187" s="71">
        <v>0</v>
      </c>
      <c r="AV187" s="71">
        <v>0</v>
      </c>
      <c r="AW187" s="71">
        <v>1</v>
      </c>
      <c r="AX187" s="71"/>
      <c r="AY187" s="72"/>
      <c r="AZ187" s="71">
        <v>1359</v>
      </c>
      <c r="BA187" s="71">
        <v>264.7</v>
      </c>
      <c r="BB187" s="71">
        <v>0</v>
      </c>
      <c r="BC187" s="71">
        <v>0</v>
      </c>
      <c r="BD187" s="71">
        <v>0</v>
      </c>
      <c r="BE187" s="71">
        <v>11660</v>
      </c>
      <c r="BF187" s="71"/>
      <c r="BG187" s="72"/>
      <c r="BH187" s="71">
        <v>0</v>
      </c>
      <c r="BI187" s="71">
        <v>6.383</v>
      </c>
      <c r="BJ187" s="71">
        <v>32.537999999999997</v>
      </c>
      <c r="BK187" s="71">
        <v>117.947</v>
      </c>
      <c r="BL187" s="71">
        <v>1371.2829999999999</v>
      </c>
      <c r="BM187" s="71">
        <v>0</v>
      </c>
      <c r="BN187" s="72"/>
      <c r="BO187" s="71">
        <v>0</v>
      </c>
      <c r="BP187" s="71">
        <v>1</v>
      </c>
      <c r="BQ187" s="71">
        <v>7</v>
      </c>
      <c r="BR187" s="71">
        <v>16</v>
      </c>
      <c r="BS187" s="71">
        <v>142</v>
      </c>
      <c r="BT187" s="71">
        <v>0</v>
      </c>
      <c r="BU187"/>
      <c r="BV187" s="70">
        <v>1412.66</v>
      </c>
      <c r="BW187" s="70">
        <v>0</v>
      </c>
      <c r="BX187" s="70">
        <v>97.352999999999994</v>
      </c>
      <c r="BY187" s="70">
        <v>3.7869999999999999</v>
      </c>
      <c r="BZ187" s="70">
        <v>14.351000000000001</v>
      </c>
      <c r="CA187" s="70">
        <v>0</v>
      </c>
      <c r="CB187" s="70">
        <v>0</v>
      </c>
      <c r="CC187" s="70">
        <v>0</v>
      </c>
      <c r="CD187" s="70">
        <v>0</v>
      </c>
    </row>
    <row r="188" spans="1:82">
      <c r="A188" s="70" t="s">
        <v>1825</v>
      </c>
      <c r="B188" s="70">
        <v>267</v>
      </c>
      <c r="C188" s="70">
        <v>12</v>
      </c>
      <c r="D188" s="70">
        <v>16</v>
      </c>
      <c r="E188" s="70">
        <v>2015</v>
      </c>
      <c r="F188" s="70" t="s">
        <v>182</v>
      </c>
      <c r="G188" s="70" t="s">
        <v>1813</v>
      </c>
      <c r="H188" s="70" t="s">
        <v>1814</v>
      </c>
      <c r="I188" s="148"/>
      <c r="J188" s="71">
        <v>40.902643626980918</v>
      </c>
      <c r="K188" s="71">
        <v>107.8045998090103</v>
      </c>
      <c r="L188" s="71">
        <v>18.531167098558281</v>
      </c>
      <c r="M188" s="71">
        <v>4307.853597796633</v>
      </c>
      <c r="N188" s="71">
        <v>367.62589888499639</v>
      </c>
      <c r="O188" s="71">
        <v>122.19953768615143</v>
      </c>
      <c r="P188" s="71">
        <v>67.751043395219654</v>
      </c>
      <c r="Q188" s="71">
        <v>17.725920617953001</v>
      </c>
      <c r="R188" s="71">
        <v>48.418276887880012</v>
      </c>
      <c r="S188" s="71">
        <v>32.562916018514493</v>
      </c>
      <c r="T188" s="72"/>
      <c r="U188" s="71">
        <v>5509567</v>
      </c>
      <c r="V188" s="71">
        <v>51628</v>
      </c>
      <c r="W188" s="71">
        <v>168</v>
      </c>
      <c r="X188" s="71">
        <v>906254</v>
      </c>
      <c r="Y188" s="71">
        <v>138942</v>
      </c>
      <c r="Z188" s="71">
        <v>70997</v>
      </c>
      <c r="AA188" s="71">
        <v>13482</v>
      </c>
      <c r="AB188" s="71">
        <v>243977</v>
      </c>
      <c r="AC188" s="71">
        <v>8276314.4000000004</v>
      </c>
      <c r="AD188" s="71">
        <v>32.562916018514493</v>
      </c>
      <c r="AE188" s="72"/>
      <c r="AF188" s="71">
        <v>55404050.741570532</v>
      </c>
      <c r="AG188" s="71">
        <v>89355934.791971102</v>
      </c>
      <c r="AH188" s="71">
        <v>3776830.3465773012</v>
      </c>
      <c r="AI188" s="71">
        <v>5302493356.4199343</v>
      </c>
      <c r="AJ188" s="71">
        <v>542310028.09385884</v>
      </c>
      <c r="AK188" s="71">
        <v>0</v>
      </c>
      <c r="AL188" s="71">
        <v>0</v>
      </c>
      <c r="AM188" s="71">
        <v>33436024.4049775</v>
      </c>
      <c r="AN188" s="71">
        <v>0</v>
      </c>
      <c r="AO188" s="71">
        <v>0</v>
      </c>
      <c r="AP188" s="71">
        <v>6026776224.7988901</v>
      </c>
      <c r="AQ188" s="72"/>
      <c r="AR188" s="71">
        <v>391</v>
      </c>
      <c r="AS188" s="71">
        <v>15</v>
      </c>
      <c r="AT188" s="71">
        <v>0</v>
      </c>
      <c r="AU188" s="71">
        <v>0</v>
      </c>
      <c r="AV188" s="71">
        <v>0</v>
      </c>
      <c r="AW188" s="71">
        <v>1</v>
      </c>
      <c r="AX188" s="71"/>
      <c r="AY188" s="72"/>
      <c r="AZ188" s="71">
        <v>1454.2</v>
      </c>
      <c r="BA188" s="71">
        <v>274.7</v>
      </c>
      <c r="BB188" s="71">
        <v>0</v>
      </c>
      <c r="BC188" s="71">
        <v>0</v>
      </c>
      <c r="BD188" s="71">
        <v>0</v>
      </c>
      <c r="BE188" s="71">
        <v>11660</v>
      </c>
      <c r="BF188" s="71"/>
      <c r="BG188" s="72"/>
      <c r="BH188" s="71">
        <v>0</v>
      </c>
      <c r="BI188" s="71">
        <v>4.8109999999999999</v>
      </c>
      <c r="BJ188" s="71">
        <v>31.366</v>
      </c>
      <c r="BK188" s="71">
        <v>118.696</v>
      </c>
      <c r="BL188" s="71">
        <v>1281.009</v>
      </c>
      <c r="BM188" s="71">
        <v>0</v>
      </c>
      <c r="BN188" s="72"/>
      <c r="BO188" s="71">
        <v>0</v>
      </c>
      <c r="BP188" s="71">
        <v>1</v>
      </c>
      <c r="BQ188" s="71">
        <v>7</v>
      </c>
      <c r="BR188" s="71">
        <v>16</v>
      </c>
      <c r="BS188" s="71">
        <v>145</v>
      </c>
      <c r="BT188" s="71">
        <v>0</v>
      </c>
      <c r="BU188"/>
      <c r="BV188" s="70">
        <v>1320.925</v>
      </c>
      <c r="BW188" s="70">
        <v>0</v>
      </c>
      <c r="BX188" s="70">
        <v>97.643000000000001</v>
      </c>
      <c r="BY188" s="70">
        <v>4.6059999999999999</v>
      </c>
      <c r="BZ188" s="70">
        <v>12.708</v>
      </c>
      <c r="CA188" s="70">
        <v>0</v>
      </c>
      <c r="CB188" s="70">
        <v>0</v>
      </c>
      <c r="CC188" s="70">
        <v>0</v>
      </c>
      <c r="CD188" s="70">
        <v>0</v>
      </c>
    </row>
    <row r="189" spans="1:82">
      <c r="A189" s="70" t="s">
        <v>1826</v>
      </c>
      <c r="B189" s="70">
        <v>268</v>
      </c>
      <c r="C189" s="70">
        <v>13</v>
      </c>
      <c r="D189" s="70">
        <v>16</v>
      </c>
      <c r="E189" s="70">
        <v>2016</v>
      </c>
      <c r="F189" s="70" t="s">
        <v>155</v>
      </c>
      <c r="G189" s="70" t="s">
        <v>1813</v>
      </c>
      <c r="H189" s="70" t="s">
        <v>1814</v>
      </c>
      <c r="I189" s="148"/>
      <c r="J189" s="71">
        <v>17.219603726124543</v>
      </c>
      <c r="K189" s="71">
        <v>111.03748105567632</v>
      </c>
      <c r="L189" s="71">
        <v>20.941018879340369</v>
      </c>
      <c r="M189" s="71">
        <v>3318.1579191199526</v>
      </c>
      <c r="N189" s="71">
        <v>355.6564320713893</v>
      </c>
      <c r="O189" s="71">
        <v>123.01270399249135</v>
      </c>
      <c r="P189" s="71">
        <v>68.094987905860975</v>
      </c>
      <c r="Q189" s="71">
        <v>17.604467885715227</v>
      </c>
      <c r="R189" s="71">
        <v>49.162385999469009</v>
      </c>
      <c r="S189" s="71">
        <v>42.23890763979994</v>
      </c>
      <c r="T189" s="72"/>
      <c r="U189" s="71">
        <v>2712162</v>
      </c>
      <c r="V189" s="71">
        <v>51628</v>
      </c>
      <c r="W189" s="71">
        <v>168</v>
      </c>
      <c r="X189" s="71">
        <v>906254</v>
      </c>
      <c r="Y189" s="71">
        <v>141710</v>
      </c>
      <c r="Z189" s="71">
        <v>72348</v>
      </c>
      <c r="AA189" s="71">
        <v>14015</v>
      </c>
      <c r="AB189" s="71">
        <v>249242</v>
      </c>
      <c r="AC189" s="71">
        <v>8396451.5997436382</v>
      </c>
      <c r="AD189" s="71">
        <v>42.23890763979994</v>
      </c>
      <c r="AE189" s="72"/>
      <c r="AF189" s="71">
        <v>24777143.273532361</v>
      </c>
      <c r="AG189" s="71">
        <v>87839253.909822866</v>
      </c>
      <c r="AH189" s="71">
        <v>3248134.141432717</v>
      </c>
      <c r="AI189" s="71">
        <v>5126792669.5650301</v>
      </c>
      <c r="AJ189" s="71">
        <v>499125531.36824387</v>
      </c>
      <c r="AK189" s="71">
        <v>0</v>
      </c>
      <c r="AL189" s="71">
        <v>0</v>
      </c>
      <c r="AM189" s="71">
        <v>34184107.64995461</v>
      </c>
      <c r="AN189" s="71">
        <v>0</v>
      </c>
      <c r="AO189" s="71">
        <v>0</v>
      </c>
      <c r="AP189" s="71">
        <v>5775966839.9080172</v>
      </c>
      <c r="AQ189" s="72"/>
      <c r="AR189" s="71">
        <v>414</v>
      </c>
      <c r="AS189" s="71">
        <v>17</v>
      </c>
      <c r="AT189" s="71">
        <v>0</v>
      </c>
      <c r="AU189" s="71">
        <v>0</v>
      </c>
      <c r="AV189" s="71">
        <v>0</v>
      </c>
      <c r="AW189" s="71">
        <v>1</v>
      </c>
      <c r="AX189" s="71"/>
      <c r="AY189" s="72"/>
      <c r="AZ189" s="71">
        <v>1556.6</v>
      </c>
      <c r="BA189" s="71">
        <v>295.3</v>
      </c>
      <c r="BB189" s="71">
        <v>0</v>
      </c>
      <c r="BC189" s="71">
        <v>0</v>
      </c>
      <c r="BD189" s="71">
        <v>0</v>
      </c>
      <c r="BE189" s="71">
        <v>11660</v>
      </c>
      <c r="BF189" s="71"/>
      <c r="BG189" s="72"/>
      <c r="BH189" s="71">
        <v>0</v>
      </c>
      <c r="BI189" s="71">
        <v>0</v>
      </c>
      <c r="BJ189" s="71">
        <v>30.686</v>
      </c>
      <c r="BK189" s="71">
        <v>29.84</v>
      </c>
      <c r="BL189" s="71">
        <v>1306.6639999999998</v>
      </c>
      <c r="BM189" s="71">
        <v>0</v>
      </c>
      <c r="BN189" s="72"/>
      <c r="BO189" s="71">
        <v>0</v>
      </c>
      <c r="BP189" s="71">
        <v>0</v>
      </c>
      <c r="BQ189" s="71">
        <v>8</v>
      </c>
      <c r="BR189" s="71">
        <v>17</v>
      </c>
      <c r="BS189" s="71">
        <v>148</v>
      </c>
      <c r="BT189" s="71">
        <v>0</v>
      </c>
      <c r="BU189"/>
      <c r="BV189" s="70">
        <v>1272.002</v>
      </c>
      <c r="BW189" s="70">
        <v>0</v>
      </c>
      <c r="BX189" s="70">
        <v>91.652000000000001</v>
      </c>
      <c r="BY189" s="70">
        <v>0</v>
      </c>
      <c r="BZ189" s="70">
        <v>3.536</v>
      </c>
      <c r="CA189" s="70">
        <v>0</v>
      </c>
      <c r="CB189" s="70">
        <v>0</v>
      </c>
      <c r="CC189" s="70">
        <v>0</v>
      </c>
      <c r="CD189" s="70">
        <v>0</v>
      </c>
    </row>
    <row r="190" spans="1:82">
      <c r="A190" s="70" t="s">
        <v>1827</v>
      </c>
      <c r="B190" s="70">
        <v>269</v>
      </c>
      <c r="C190" s="70">
        <v>14</v>
      </c>
      <c r="D190" s="70">
        <v>16</v>
      </c>
      <c r="E190" s="70">
        <v>2017</v>
      </c>
      <c r="F190" s="70" t="s">
        <v>156</v>
      </c>
      <c r="G190" s="70" t="s">
        <v>1813</v>
      </c>
      <c r="H190" s="70" t="s">
        <v>1814</v>
      </c>
      <c r="I190" s="148"/>
      <c r="J190" s="71">
        <v>18.03489547381659</v>
      </c>
      <c r="K190" s="71">
        <v>113.59329271296802</v>
      </c>
      <c r="L190" s="71">
        <v>17.246985170212046</v>
      </c>
      <c r="M190" s="71">
        <v>3328.9511450281916</v>
      </c>
      <c r="N190" s="71">
        <v>368.4405183502912</v>
      </c>
      <c r="O190" s="71">
        <v>121.95710900949432</v>
      </c>
      <c r="P190" s="71">
        <v>66.688385852868535</v>
      </c>
      <c r="Q190" s="71">
        <v>17.324239464806801</v>
      </c>
      <c r="R190" s="71">
        <v>50.506113617481475</v>
      </c>
      <c r="S190" s="71">
        <v>47.541462836799894</v>
      </c>
      <c r="T190" s="72"/>
      <c r="U190" s="71">
        <v>3068374</v>
      </c>
      <c r="V190" s="71">
        <v>51628</v>
      </c>
      <c r="W190" s="71">
        <v>168</v>
      </c>
      <c r="X190" s="71">
        <v>906254</v>
      </c>
      <c r="Y190" s="71">
        <v>143898</v>
      </c>
      <c r="Z190" s="71">
        <v>72917</v>
      </c>
      <c r="AA190" s="71">
        <v>13813</v>
      </c>
      <c r="AB190" s="71">
        <v>253639</v>
      </c>
      <c r="AC190" s="71">
        <v>8797103.799999997</v>
      </c>
      <c r="AD190" s="71">
        <v>47.541462836799887</v>
      </c>
      <c r="AE190" s="72"/>
      <c r="AF190" s="71">
        <v>26666572.136317831</v>
      </c>
      <c r="AG190" s="71">
        <v>91864744.975048602</v>
      </c>
      <c r="AH190" s="71">
        <v>3635012.2493343912</v>
      </c>
      <c r="AI190" s="71">
        <v>5365739026.2992554</v>
      </c>
      <c r="AJ190" s="71">
        <v>546407464.25699425</v>
      </c>
      <c r="AK190" s="71">
        <v>0</v>
      </c>
      <c r="AL190" s="71">
        <v>0</v>
      </c>
      <c r="AM190" s="71">
        <v>34841598.62809366</v>
      </c>
      <c r="AN190" s="71">
        <v>0</v>
      </c>
      <c r="AO190" s="71">
        <v>0</v>
      </c>
      <c r="AP190" s="71">
        <v>6069154418.5450439</v>
      </c>
      <c r="AQ190" s="72"/>
      <c r="AR190" s="71">
        <v>426</v>
      </c>
      <c r="AS190" s="71">
        <v>17</v>
      </c>
      <c r="AT190" s="71">
        <v>0</v>
      </c>
      <c r="AU190" s="71">
        <v>0</v>
      </c>
      <c r="AV190" s="71">
        <v>0</v>
      </c>
      <c r="AW190" s="71">
        <v>1</v>
      </c>
      <c r="AX190" s="71"/>
      <c r="AY190" s="72"/>
      <c r="AZ190" s="71">
        <v>1605.9</v>
      </c>
      <c r="BA190" s="71">
        <v>295.3</v>
      </c>
      <c r="BB190" s="71">
        <v>0</v>
      </c>
      <c r="BC190" s="71">
        <v>0</v>
      </c>
      <c r="BD190" s="71">
        <v>0</v>
      </c>
      <c r="BE190" s="71">
        <v>11660</v>
      </c>
      <c r="BF190" s="71"/>
      <c r="BG190" s="72"/>
      <c r="BH190" s="71">
        <v>0</v>
      </c>
      <c r="BI190" s="71">
        <v>0</v>
      </c>
      <c r="BJ190" s="71">
        <v>25.754000000000001</v>
      </c>
      <c r="BK190" s="71">
        <v>61.805</v>
      </c>
      <c r="BL190" s="71">
        <v>1317.278</v>
      </c>
      <c r="BM190" s="71">
        <v>0</v>
      </c>
      <c r="BN190" s="72"/>
      <c r="BO190" s="71">
        <v>0</v>
      </c>
      <c r="BP190" s="71">
        <v>0</v>
      </c>
      <c r="BQ190" s="71">
        <v>6</v>
      </c>
      <c r="BR190" s="71">
        <v>16</v>
      </c>
      <c r="BS190" s="71">
        <v>146</v>
      </c>
      <c r="BT190" s="71">
        <v>0</v>
      </c>
      <c r="BU190"/>
      <c r="BV190" s="70">
        <v>1281.7470000000001</v>
      </c>
      <c r="BW190" s="70">
        <v>0</v>
      </c>
      <c r="BX190" s="70">
        <v>105.41200000000001</v>
      </c>
      <c r="BY190" s="70">
        <v>4.6289999999999996</v>
      </c>
      <c r="BZ190" s="70">
        <v>13.048999999999999</v>
      </c>
      <c r="CA190" s="70">
        <v>0</v>
      </c>
      <c r="CB190" s="70">
        <v>0</v>
      </c>
      <c r="CC190" s="70">
        <v>0</v>
      </c>
      <c r="CD190" s="70">
        <v>0</v>
      </c>
    </row>
    <row r="191" spans="1:82">
      <c r="A191" s="70" t="s">
        <v>1828</v>
      </c>
      <c r="B191" s="70">
        <v>270</v>
      </c>
      <c r="C191" s="70">
        <v>15</v>
      </c>
      <c r="D191" s="70">
        <v>16</v>
      </c>
      <c r="E191" s="70">
        <v>2018</v>
      </c>
      <c r="F191" s="70" t="s">
        <v>183</v>
      </c>
      <c r="G191" s="70" t="s">
        <v>1813</v>
      </c>
      <c r="H191" s="70" t="s">
        <v>1814</v>
      </c>
      <c r="I191" s="148"/>
      <c r="J191" s="71">
        <v>17.671375394365288</v>
      </c>
      <c r="K191" s="71">
        <v>106.79158664358084</v>
      </c>
      <c r="L191" s="71">
        <v>16.11782572903158</v>
      </c>
      <c r="M191" s="71">
        <v>3303.5679454570814</v>
      </c>
      <c r="N191" s="71">
        <v>355.32497928204731</v>
      </c>
      <c r="O191" s="71">
        <v>119.80529659185652</v>
      </c>
      <c r="P191" s="71">
        <v>65.278891744869966</v>
      </c>
      <c r="Q191" s="71">
        <v>16.315874413731098</v>
      </c>
      <c r="R191" s="71">
        <v>52.608977770301145</v>
      </c>
      <c r="S191" s="71">
        <v>48.305438256500686</v>
      </c>
      <c r="T191" s="72"/>
      <c r="U191" s="71">
        <v>3037532</v>
      </c>
      <c r="V191" s="71">
        <v>51628</v>
      </c>
      <c r="W191" s="71">
        <v>168</v>
      </c>
      <c r="X191" s="71">
        <v>906254</v>
      </c>
      <c r="Y191" s="71">
        <v>145865</v>
      </c>
      <c r="Z191" s="71">
        <v>73002</v>
      </c>
      <c r="AA191" s="71">
        <v>13657</v>
      </c>
      <c r="AB191" s="71">
        <v>257426</v>
      </c>
      <c r="AC191" s="71">
        <v>9127466</v>
      </c>
      <c r="AD191" s="71">
        <v>48.305438256500693</v>
      </c>
      <c r="AE191" s="72"/>
      <c r="AF191" s="71">
        <v>25676108.196873941</v>
      </c>
      <c r="AG191" s="71">
        <v>81477424.072420433</v>
      </c>
      <c r="AH191" s="71">
        <v>3462411.7413738868</v>
      </c>
      <c r="AI191" s="71">
        <v>5138265284.4792099</v>
      </c>
      <c r="AJ191" s="71">
        <v>516766339.00347477</v>
      </c>
      <c r="AK191" s="71">
        <v>0</v>
      </c>
      <c r="AL191" s="71">
        <v>0</v>
      </c>
      <c r="AM191" s="71">
        <v>35434974.826056913</v>
      </c>
      <c r="AN191" s="71">
        <v>0</v>
      </c>
      <c r="AO191" s="71">
        <v>0</v>
      </c>
      <c r="AP191" s="71">
        <v>5801082542.3194094</v>
      </c>
      <c r="AQ191" s="72"/>
      <c r="AR191" s="71">
        <v>444</v>
      </c>
      <c r="AS191" s="71">
        <v>17</v>
      </c>
      <c r="AT191" s="71">
        <v>0</v>
      </c>
      <c r="AU191" s="71">
        <v>0</v>
      </c>
      <c r="AV191" s="71">
        <v>0</v>
      </c>
      <c r="AW191" s="71">
        <v>1</v>
      </c>
      <c r="AX191" s="71"/>
      <c r="AY191" s="72"/>
      <c r="AZ191" s="71">
        <v>1691.5</v>
      </c>
      <c r="BA191" s="71">
        <v>295</v>
      </c>
      <c r="BB191" s="71">
        <v>0</v>
      </c>
      <c r="BC191" s="71">
        <v>0</v>
      </c>
      <c r="BD191" s="71">
        <v>0</v>
      </c>
      <c r="BE191" s="71">
        <v>11660</v>
      </c>
      <c r="BF191" s="71"/>
      <c r="BG191" s="72"/>
      <c r="BH191" s="71">
        <v>0</v>
      </c>
      <c r="BI191" s="71">
        <v>0</v>
      </c>
      <c r="BJ191" s="71">
        <v>25.582000000000001</v>
      </c>
      <c r="BK191" s="71">
        <v>30.777999999999999</v>
      </c>
      <c r="BL191" s="71">
        <v>1311.1759999999999</v>
      </c>
      <c r="BM191" s="71">
        <v>0</v>
      </c>
      <c r="BN191" s="72"/>
      <c r="BO191" s="71">
        <v>0</v>
      </c>
      <c r="BP191" s="71">
        <v>0</v>
      </c>
      <c r="BQ191" s="71">
        <v>6</v>
      </c>
      <c r="BR191" s="71">
        <v>16</v>
      </c>
      <c r="BS191" s="71">
        <v>145</v>
      </c>
      <c r="BT191" s="71">
        <v>0</v>
      </c>
      <c r="BU191"/>
      <c r="BV191" s="70">
        <v>1248.876</v>
      </c>
      <c r="BW191" s="70">
        <v>0</v>
      </c>
      <c r="BX191" s="70">
        <v>101.486</v>
      </c>
      <c r="BY191" s="70">
        <v>4.5190000000000001</v>
      </c>
      <c r="BZ191" s="70">
        <v>12.654999999999999</v>
      </c>
      <c r="CA191" s="70">
        <v>0</v>
      </c>
      <c r="CB191" s="70">
        <v>0</v>
      </c>
      <c r="CC191" s="70">
        <v>0</v>
      </c>
      <c r="CD191" s="70">
        <v>0</v>
      </c>
    </row>
    <row r="192" spans="1:82">
      <c r="A192" s="70" t="s">
        <v>1829</v>
      </c>
      <c r="B192" s="70">
        <v>271</v>
      </c>
      <c r="C192" s="70">
        <v>16</v>
      </c>
      <c r="D192" s="70">
        <v>16</v>
      </c>
      <c r="E192" s="70">
        <v>2019</v>
      </c>
      <c r="F192" s="70" t="s">
        <v>158</v>
      </c>
      <c r="G192" s="70" t="s">
        <v>1813</v>
      </c>
      <c r="H192" s="70" t="s">
        <v>1814</v>
      </c>
      <c r="I192" s="148"/>
      <c r="J192" s="71">
        <v>14.841674046125922</v>
      </c>
      <c r="K192" s="71">
        <v>96.706342009489831</v>
      </c>
      <c r="L192" s="71">
        <v>16.342468265029925</v>
      </c>
      <c r="M192" s="71">
        <v>3196.3492504139717</v>
      </c>
      <c r="N192" s="71">
        <v>336.97717076736257</v>
      </c>
      <c r="O192" s="71">
        <v>117.45388002558099</v>
      </c>
      <c r="P192" s="71">
        <v>62.043661781191958</v>
      </c>
      <c r="Q192" s="71">
        <v>16.068045254640499</v>
      </c>
      <c r="R192" s="71">
        <v>52.04115353654592</v>
      </c>
      <c r="S192" s="71">
        <v>52.488878342264201</v>
      </c>
      <c r="T192" s="72"/>
      <c r="U192" s="71">
        <v>2667558</v>
      </c>
      <c r="V192" s="71">
        <v>51628</v>
      </c>
      <c r="W192" s="71">
        <v>168</v>
      </c>
      <c r="X192" s="71">
        <v>906254</v>
      </c>
      <c r="Y192" s="71">
        <v>147693</v>
      </c>
      <c r="Z192" s="71">
        <v>73534</v>
      </c>
      <c r="AA192" s="71">
        <v>12883</v>
      </c>
      <c r="AB192" s="71">
        <v>260379</v>
      </c>
      <c r="AC192" s="71">
        <v>9176834</v>
      </c>
      <c r="AD192" s="71">
        <v>52.488878342264201</v>
      </c>
      <c r="AE192" s="72"/>
      <c r="AF192" s="71">
        <v>22686370.707185879</v>
      </c>
      <c r="AG192" s="71">
        <v>78587635.749763474</v>
      </c>
      <c r="AH192" s="71">
        <v>3680459.2052462078</v>
      </c>
      <c r="AI192" s="71">
        <v>5187974650.2403164</v>
      </c>
      <c r="AJ192" s="71">
        <v>508348289.82320708</v>
      </c>
      <c r="AK192" s="71">
        <v>0</v>
      </c>
      <c r="AL192" s="71">
        <v>0</v>
      </c>
      <c r="AM192" s="71">
        <v>35461659.66793745</v>
      </c>
      <c r="AN192" s="71">
        <v>0</v>
      </c>
      <c r="AO192" s="71">
        <v>0</v>
      </c>
      <c r="AP192" s="71">
        <v>5836739065.3936558</v>
      </c>
      <c r="AQ192" s="72"/>
      <c r="AR192" s="71">
        <v>457</v>
      </c>
      <c r="AS192" s="71">
        <v>19</v>
      </c>
      <c r="AT192" s="71">
        <v>0</v>
      </c>
      <c r="AU192" s="71">
        <v>0</v>
      </c>
      <c r="AV192" s="71">
        <v>0</v>
      </c>
      <c r="AW192" s="71">
        <v>1</v>
      </c>
      <c r="AX192" s="71"/>
      <c r="AY192" s="72"/>
      <c r="AZ192" s="71">
        <v>1744.6</v>
      </c>
      <c r="BA192" s="71">
        <v>322.39999999999998</v>
      </c>
      <c r="BB192" s="71">
        <v>0</v>
      </c>
      <c r="BC192" s="71">
        <v>0</v>
      </c>
      <c r="BD192" s="71">
        <v>0</v>
      </c>
      <c r="BE192" s="71">
        <v>11660</v>
      </c>
      <c r="BF192" s="71"/>
      <c r="BG192" s="72"/>
      <c r="BH192" s="71">
        <v>0</v>
      </c>
      <c r="BI192" s="71">
        <v>0</v>
      </c>
      <c r="BJ192" s="71">
        <v>21.527999999999999</v>
      </c>
      <c r="BK192" s="71">
        <v>26.004000000000001</v>
      </c>
      <c r="BL192" s="71">
        <v>1302.6020000000001</v>
      </c>
      <c r="BM192" s="71">
        <v>0</v>
      </c>
      <c r="BN192" s="72"/>
      <c r="BO192" s="71">
        <v>0</v>
      </c>
      <c r="BP192" s="71">
        <v>0</v>
      </c>
      <c r="BQ192" s="71">
        <v>5</v>
      </c>
      <c r="BR192" s="71">
        <v>17</v>
      </c>
      <c r="BS192" s="71">
        <v>149</v>
      </c>
      <c r="BT192" s="71">
        <v>0</v>
      </c>
      <c r="BU192"/>
      <c r="BV192" s="70">
        <v>1241.4860000000001</v>
      </c>
      <c r="BW192" s="70">
        <v>0</v>
      </c>
      <c r="BX192" s="70">
        <v>92.033000000000001</v>
      </c>
      <c r="BY192" s="70">
        <v>4.5190000000000001</v>
      </c>
      <c r="BZ192" s="70">
        <v>12.082000000000001</v>
      </c>
      <c r="CA192" s="70">
        <v>0</v>
      </c>
      <c r="CB192" s="70">
        <v>0</v>
      </c>
      <c r="CC192" s="70">
        <v>1.4E-2</v>
      </c>
      <c r="CD192" s="70">
        <v>0</v>
      </c>
    </row>
    <row r="193" spans="1:82">
      <c r="A193" s="70" t="s">
        <v>1830</v>
      </c>
      <c r="B193" s="70">
        <v>272</v>
      </c>
      <c r="C193" s="70">
        <v>17</v>
      </c>
      <c r="D193" s="70">
        <v>16</v>
      </c>
      <c r="E193" s="70">
        <v>2020</v>
      </c>
      <c r="F193" s="70" t="s">
        <v>159</v>
      </c>
      <c r="G193" s="70" t="s">
        <v>1813</v>
      </c>
      <c r="H193" s="70" t="s">
        <v>1814</v>
      </c>
      <c r="I193" s="148"/>
      <c r="J193" s="71">
        <v>25.346627112765891</v>
      </c>
      <c r="K193" s="71">
        <v>96.834575723099789</v>
      </c>
      <c r="L193" s="71">
        <v>23.374997258840033</v>
      </c>
      <c r="M193" s="71">
        <v>3199.0552817836251</v>
      </c>
      <c r="N193" s="71">
        <v>335.99122936913653</v>
      </c>
      <c r="O193" s="71">
        <v>102.05114883811736</v>
      </c>
      <c r="P193" s="71">
        <v>57.475222024092993</v>
      </c>
      <c r="Q193" s="71">
        <v>15.2729499463626</v>
      </c>
      <c r="R193" s="71">
        <v>49.996889879196424</v>
      </c>
      <c r="S193" s="71">
        <v>54.008636098708507</v>
      </c>
      <c r="T193" s="72"/>
      <c r="U193" s="71">
        <v>5003454</v>
      </c>
      <c r="V193" s="71">
        <v>51244</v>
      </c>
      <c r="W193" s="71">
        <v>295</v>
      </c>
      <c r="X193" s="71">
        <v>1039290</v>
      </c>
      <c r="Y193" s="71">
        <v>146527</v>
      </c>
      <c r="Z193" s="71">
        <v>72923</v>
      </c>
      <c r="AA193" s="71">
        <v>12685</v>
      </c>
      <c r="AB193" s="71">
        <v>259036</v>
      </c>
      <c r="AC193" s="71">
        <v>8862936.9999999981</v>
      </c>
      <c r="AD193" s="71">
        <v>54.008636098708507</v>
      </c>
      <c r="AE193" s="72"/>
      <c r="AF193" s="71">
        <v>39862005.046587303</v>
      </c>
      <c r="AG193" s="71">
        <v>74084761.737545401</v>
      </c>
      <c r="AH193" s="71">
        <v>5468096.7764938343</v>
      </c>
      <c r="AI193" s="71">
        <v>5272937985.3359909</v>
      </c>
      <c r="AJ193" s="71">
        <v>520229774.6797452</v>
      </c>
      <c r="AK193" s="71"/>
      <c r="AL193" s="71"/>
      <c r="AM193" s="71">
        <v>33807075.949985541</v>
      </c>
      <c r="AN193" s="71"/>
      <c r="AO193" s="71"/>
      <c r="AP193" s="71">
        <v>5946389699.5263481</v>
      </c>
      <c r="AQ193" s="72"/>
      <c r="AR193" s="71">
        <v>474</v>
      </c>
      <c r="AS193" s="71">
        <v>20</v>
      </c>
      <c r="AT193" s="71">
        <v>0</v>
      </c>
      <c r="AU193" s="71">
        <v>0</v>
      </c>
      <c r="AV193" s="71">
        <v>0</v>
      </c>
      <c r="AW193" s="71">
        <v>1</v>
      </c>
      <c r="AX193" s="71"/>
      <c r="AY193" s="72"/>
      <c r="AZ193" s="71">
        <v>1841.099999999999</v>
      </c>
      <c r="BA193" s="71">
        <v>333.40000000000009</v>
      </c>
      <c r="BB193" s="71">
        <v>0</v>
      </c>
      <c r="BC193" s="71">
        <v>0</v>
      </c>
      <c r="BD193" s="71">
        <v>0</v>
      </c>
      <c r="BE193" s="71">
        <v>11660</v>
      </c>
      <c r="BF193" s="71"/>
      <c r="BG193" s="72"/>
      <c r="BH193" s="71">
        <v>0</v>
      </c>
      <c r="BI193" s="71">
        <v>0</v>
      </c>
      <c r="BJ193" s="71">
        <v>14.747</v>
      </c>
      <c r="BK193" s="71">
        <v>30.541</v>
      </c>
      <c r="BL193" s="71">
        <v>1115.0950000000003</v>
      </c>
      <c r="BM193" s="71">
        <v>0</v>
      </c>
      <c r="BN193" s="72"/>
      <c r="BO193" s="71">
        <v>0</v>
      </c>
      <c r="BP193" s="71">
        <v>0</v>
      </c>
      <c r="BQ193" s="71">
        <v>4</v>
      </c>
      <c r="BR193" s="71">
        <v>17</v>
      </c>
      <c r="BS193" s="71">
        <v>144</v>
      </c>
      <c r="BT193" s="71">
        <v>0</v>
      </c>
      <c r="BU193"/>
      <c r="BV193" s="70">
        <v>1048.2370000000001</v>
      </c>
      <c r="BW193" s="70">
        <v>0</v>
      </c>
      <c r="BX193" s="70">
        <v>97.007999999999996</v>
      </c>
      <c r="BY193" s="70">
        <v>4.0279999999999996</v>
      </c>
      <c r="BZ193" s="70">
        <v>11.11</v>
      </c>
      <c r="CA193" s="70">
        <v>0</v>
      </c>
      <c r="CB193" s="70">
        <v>0</v>
      </c>
      <c r="CC193" s="70">
        <v>0</v>
      </c>
      <c r="CD193" s="70">
        <v>0</v>
      </c>
    </row>
    <row r="194" spans="1:82">
      <c r="A194" s="70" t="s">
        <v>1831</v>
      </c>
      <c r="B194" s="70">
        <v>272</v>
      </c>
      <c r="C194" s="70">
        <v>18</v>
      </c>
      <c r="D194" s="70">
        <v>16</v>
      </c>
      <c r="E194" s="70">
        <v>2021</v>
      </c>
      <c r="F194" s="70" t="s">
        <v>160</v>
      </c>
      <c r="G194" s="70" t="s">
        <v>1813</v>
      </c>
      <c r="H194" s="70" t="s">
        <v>1814</v>
      </c>
      <c r="I194" s="148"/>
      <c r="J194" s="71">
        <v>45.917106146552001</v>
      </c>
      <c r="K194" s="71">
        <v>110.9091055605962</v>
      </c>
      <c r="L194" s="71">
        <v>25.124883308735033</v>
      </c>
      <c r="M194" s="71">
        <v>3499.0372123540797</v>
      </c>
      <c r="N194" s="71">
        <v>337.34580333312817</v>
      </c>
      <c r="O194" s="71">
        <v>100.50264605029457</v>
      </c>
      <c r="P194" s="71">
        <v>58.198789017890029</v>
      </c>
      <c r="Q194" s="71">
        <v>15.0161714417947</v>
      </c>
      <c r="R194" s="71">
        <v>53.129109982507373</v>
      </c>
      <c r="S194" s="71">
        <v>57.57473324596377</v>
      </c>
      <c r="T194" s="72"/>
      <c r="U194" s="71">
        <v>8941886</v>
      </c>
      <c r="V194" s="71">
        <v>51244</v>
      </c>
      <c r="W194" s="71">
        <v>295</v>
      </c>
      <c r="X194" s="71">
        <v>1039290</v>
      </c>
      <c r="Y194" s="71">
        <v>145951</v>
      </c>
      <c r="Z194" s="71">
        <v>73946</v>
      </c>
      <c r="AA194" s="71">
        <v>12525</v>
      </c>
      <c r="AB194" s="71">
        <v>257183</v>
      </c>
      <c r="AC194" s="71">
        <v>9136744</v>
      </c>
      <c r="AD194" s="71">
        <v>57.57473324596377</v>
      </c>
      <c r="AE194" s="72"/>
      <c r="AF194" s="71">
        <v>71035977.701749802</v>
      </c>
      <c r="AG194" s="71">
        <v>85033670.759965017</v>
      </c>
      <c r="AH194" s="71">
        <v>5592273.5223250072</v>
      </c>
      <c r="AI194" s="71">
        <v>5700548072.2294979</v>
      </c>
      <c r="AJ194" s="71">
        <v>499432019.52205592</v>
      </c>
      <c r="AK194" s="71">
        <v>0</v>
      </c>
      <c r="AL194" s="71">
        <v>0</v>
      </c>
      <c r="AM194" s="71">
        <v>33758840.458074175</v>
      </c>
      <c r="AN194" s="71">
        <v>0</v>
      </c>
      <c r="AO194" s="71">
        <v>0</v>
      </c>
      <c r="AP194" s="71">
        <v>6395400854.1936684</v>
      </c>
      <c r="AQ194" s="72"/>
      <c r="AR194" s="71">
        <v>497</v>
      </c>
      <c r="AS194" s="71">
        <v>20</v>
      </c>
      <c r="AT194" s="71">
        <v>0</v>
      </c>
      <c r="AU194" s="71">
        <v>0</v>
      </c>
      <c r="AV194" s="71">
        <v>0</v>
      </c>
      <c r="AW194" s="71">
        <v>1</v>
      </c>
      <c r="AX194" s="71"/>
      <c r="AY194" s="72"/>
      <c r="AZ194" s="71">
        <v>1957.2</v>
      </c>
      <c r="BA194" s="71">
        <v>333.40000000000009</v>
      </c>
      <c r="BB194" s="71">
        <v>0</v>
      </c>
      <c r="BC194" s="71">
        <v>0</v>
      </c>
      <c r="BD194" s="71">
        <v>0</v>
      </c>
      <c r="BE194" s="71">
        <v>11660</v>
      </c>
      <c r="BF194" s="71"/>
      <c r="BG194" s="72"/>
      <c r="BH194" s="71">
        <v>0</v>
      </c>
      <c r="BI194" s="71">
        <v>0</v>
      </c>
      <c r="BJ194" s="71">
        <v>12.372</v>
      </c>
      <c r="BK194" s="71">
        <v>34.119999999999997</v>
      </c>
      <c r="BL194" s="71">
        <v>1134.596</v>
      </c>
      <c r="BM194" s="71">
        <v>0</v>
      </c>
      <c r="BN194" s="72"/>
      <c r="BO194" s="71">
        <v>0</v>
      </c>
      <c r="BP194" s="71">
        <v>0</v>
      </c>
      <c r="BQ194" s="71">
        <v>3</v>
      </c>
      <c r="BR194" s="71">
        <v>18</v>
      </c>
      <c r="BS194" s="71">
        <v>148</v>
      </c>
      <c r="BT194" s="71">
        <v>0</v>
      </c>
      <c r="BU194"/>
      <c r="BV194" s="70">
        <v>1094.192</v>
      </c>
      <c r="BW194" s="70">
        <v>0</v>
      </c>
      <c r="BX194" s="70">
        <v>74.775000000000006</v>
      </c>
      <c r="BY194" s="70">
        <v>4.1269999999999998</v>
      </c>
      <c r="BZ194" s="70">
        <v>7.9939999999999998</v>
      </c>
      <c r="CA194" s="70">
        <v>0</v>
      </c>
      <c r="CB194" s="70">
        <v>0</v>
      </c>
      <c r="CC194" s="70">
        <v>0</v>
      </c>
      <c r="CD194" s="70">
        <v>0</v>
      </c>
    </row>
    <row r="195" spans="1:82">
      <c r="A195" s="70" t="s">
        <v>1832</v>
      </c>
      <c r="B195" s="70">
        <v>272</v>
      </c>
      <c r="C195" s="70">
        <v>19</v>
      </c>
      <c r="D195" s="70">
        <v>16</v>
      </c>
      <c r="E195" s="70">
        <v>2022</v>
      </c>
      <c r="F195" s="70" t="s">
        <v>161</v>
      </c>
      <c r="G195" s="70" t="s">
        <v>1813</v>
      </c>
      <c r="H195" s="70" t="s">
        <v>1814</v>
      </c>
      <c r="I195" s="148"/>
      <c r="J195" s="71">
        <v>30.525509996971092</v>
      </c>
      <c r="K195" s="71">
        <v>104.68751675391732</v>
      </c>
      <c r="L195" s="71">
        <v>22.024575482805467</v>
      </c>
      <c r="M195" s="71">
        <v>3444.6122733662223</v>
      </c>
      <c r="N195" s="71">
        <v>351.62774065550417</v>
      </c>
      <c r="O195" s="71">
        <v>107.58411781813021</v>
      </c>
      <c r="P195" s="71">
        <v>56.578879334273623</v>
      </c>
      <c r="Q195" s="71">
        <v>15.40123384749085</v>
      </c>
      <c r="R195" s="71">
        <v>53.093008524881917</v>
      </c>
      <c r="S195" s="71">
        <v>42.824636434695691</v>
      </c>
      <c r="T195" s="72"/>
      <c r="U195" s="71">
        <v>7147257</v>
      </c>
      <c r="V195" s="71">
        <v>51244</v>
      </c>
      <c r="W195" s="71">
        <v>295</v>
      </c>
      <c r="X195" s="71">
        <v>1039290</v>
      </c>
      <c r="Y195" s="71">
        <v>149488</v>
      </c>
      <c r="Z195" s="71">
        <v>75207</v>
      </c>
      <c r="AA195" s="71">
        <v>12362</v>
      </c>
      <c r="AB195" s="71">
        <v>261615</v>
      </c>
      <c r="AC195" s="71">
        <v>9245209.9999999981</v>
      </c>
      <c r="AD195" s="71">
        <v>42.824636434695691</v>
      </c>
      <c r="AE195" s="72"/>
      <c r="AF195" s="71">
        <v>46141618.807167083</v>
      </c>
      <c r="AG195" s="71">
        <v>85928999.354991496</v>
      </c>
      <c r="AH195" s="71">
        <v>5573173.6056424836</v>
      </c>
      <c r="AI195" s="71">
        <v>5545238910.9236517</v>
      </c>
      <c r="AJ195" s="71">
        <v>546172102.06815827</v>
      </c>
      <c r="AK195" s="71">
        <v>0</v>
      </c>
      <c r="AL195" s="71">
        <v>0</v>
      </c>
      <c r="AM195" s="71">
        <v>33781637.126317531</v>
      </c>
      <c r="AN195" s="71">
        <v>0</v>
      </c>
      <c r="AO195" s="71">
        <v>0</v>
      </c>
      <c r="AP195" s="71">
        <v>6262836441.8859291</v>
      </c>
      <c r="AQ195" s="72"/>
      <c r="AR195" s="71">
        <v>523</v>
      </c>
      <c r="AS195" s="71">
        <v>20</v>
      </c>
      <c r="AT195" s="71">
        <v>0</v>
      </c>
      <c r="AU195" s="71">
        <v>0</v>
      </c>
      <c r="AV195" s="71">
        <v>0</v>
      </c>
      <c r="AW195" s="71">
        <v>1</v>
      </c>
      <c r="AX195" s="71"/>
      <c r="AY195" s="72"/>
      <c r="AZ195" s="71">
        <v>2069.8000000000002</v>
      </c>
      <c r="BA195" s="71">
        <v>333.40000000000009</v>
      </c>
      <c r="BB195" s="71">
        <v>0</v>
      </c>
      <c r="BC195" s="71">
        <v>0</v>
      </c>
      <c r="BD195" s="71">
        <v>0</v>
      </c>
      <c r="BE195" s="71">
        <v>11660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1833</v>
      </c>
      <c r="B196" s="70">
        <v>272</v>
      </c>
      <c r="C196" s="70">
        <v>20</v>
      </c>
      <c r="D196" s="70">
        <v>16</v>
      </c>
      <c r="E196" s="70">
        <v>2023</v>
      </c>
      <c r="F196" s="70" t="s">
        <v>1539</v>
      </c>
      <c r="G196" s="70" t="s">
        <v>1813</v>
      </c>
      <c r="H196" s="70" t="s">
        <v>1814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589</v>
      </c>
      <c r="AS196" s="71">
        <v>21</v>
      </c>
      <c r="AT196" s="71">
        <v>0</v>
      </c>
      <c r="AU196" s="71">
        <v>0</v>
      </c>
      <c r="AV196" s="71">
        <v>0</v>
      </c>
      <c r="AW196" s="71">
        <v>1</v>
      </c>
      <c r="AX196" s="71"/>
      <c r="AY196" s="72"/>
      <c r="AZ196" s="71">
        <v>2310.5</v>
      </c>
      <c r="BA196" s="71">
        <v>363.40000000000009</v>
      </c>
      <c r="BB196" s="71">
        <v>0</v>
      </c>
      <c r="BC196" s="71">
        <v>0</v>
      </c>
      <c r="BD196" s="71">
        <v>0</v>
      </c>
      <c r="BE196" s="71">
        <v>11660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1834</v>
      </c>
      <c r="B197" s="70">
        <v>272</v>
      </c>
      <c r="C197" s="70">
        <v>21</v>
      </c>
      <c r="D197" s="70">
        <v>16</v>
      </c>
      <c r="E197" s="70">
        <v>2024</v>
      </c>
      <c r="F197" s="70" t="s">
        <v>1554</v>
      </c>
      <c r="G197" s="1064" t="s">
        <v>1813</v>
      </c>
      <c r="H197" s="70" t="s">
        <v>1814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1835</v>
      </c>
      <c r="B198" s="70">
        <v>154</v>
      </c>
      <c r="C198" s="70">
        <v>1</v>
      </c>
      <c r="D198" s="70">
        <v>10</v>
      </c>
      <c r="E198" s="70">
        <v>1990</v>
      </c>
      <c r="F198" s="70" t="s">
        <v>787</v>
      </c>
      <c r="G198" s="1064" t="s">
        <v>1836</v>
      </c>
      <c r="H198" s="70" t="s">
        <v>1837</v>
      </c>
      <c r="I198" s="148"/>
      <c r="J198" s="71">
        <v>900.76701900306864</v>
      </c>
      <c r="K198" s="71">
        <v>13.839335400971819</v>
      </c>
      <c r="L198" s="71">
        <v>0.63465062019502105</v>
      </c>
      <c r="M198" s="71">
        <v>137.46867517476409</v>
      </c>
      <c r="N198" s="71">
        <v>224.54568397971121</v>
      </c>
      <c r="O198" s="71">
        <v>168.16200718912239</v>
      </c>
      <c r="P198" s="71">
        <v>166.07148970294131</v>
      </c>
      <c r="Q198" s="71">
        <v>17.0951962176485</v>
      </c>
      <c r="R198" s="71">
        <v>0</v>
      </c>
      <c r="S198" s="71">
        <v>29.46855835492201</v>
      </c>
      <c r="T198" s="72"/>
      <c r="U198" s="71">
        <v>131560186</v>
      </c>
      <c r="V198" s="71">
        <v>6750</v>
      </c>
      <c r="W198" s="71">
        <v>8</v>
      </c>
      <c r="X198" s="71">
        <v>61911</v>
      </c>
      <c r="Y198" s="71">
        <v>90934</v>
      </c>
      <c r="Z198" s="71">
        <v>69167</v>
      </c>
      <c r="AA198" s="71">
        <v>40324</v>
      </c>
      <c r="AB198" s="71">
        <v>277568</v>
      </c>
      <c r="AC198" s="71">
        <v>0</v>
      </c>
      <c r="AD198" s="71">
        <v>29.46855835492201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1838</v>
      </c>
      <c r="B199" s="70">
        <v>155</v>
      </c>
      <c r="C199" s="70">
        <v>2</v>
      </c>
      <c r="D199" s="70">
        <v>10</v>
      </c>
      <c r="E199" s="70">
        <v>2005</v>
      </c>
      <c r="F199" s="70" t="s">
        <v>789</v>
      </c>
      <c r="G199" s="70" t="s">
        <v>1836</v>
      </c>
      <c r="H199" s="70" t="s">
        <v>1837</v>
      </c>
      <c r="I199" s="148"/>
      <c r="J199" s="71">
        <v>1035.203207675519</v>
      </c>
      <c r="K199" s="71">
        <v>10.386748616609109</v>
      </c>
      <c r="L199" s="71">
        <v>1.2615005182772401</v>
      </c>
      <c r="M199" s="71">
        <v>237.50522286883279</v>
      </c>
      <c r="N199" s="71">
        <v>300.98364816845373</v>
      </c>
      <c r="O199" s="71">
        <v>195.23241019606581</v>
      </c>
      <c r="P199" s="71">
        <v>144.745050415257</v>
      </c>
      <c r="Q199" s="71">
        <v>15.7126839852929</v>
      </c>
      <c r="R199" s="71">
        <v>0</v>
      </c>
      <c r="S199" s="71">
        <v>0</v>
      </c>
      <c r="T199" s="72"/>
      <c r="U199" s="71">
        <v>108965729</v>
      </c>
      <c r="V199" s="71">
        <v>5713</v>
      </c>
      <c r="W199" s="71">
        <v>14</v>
      </c>
      <c r="X199" s="71">
        <v>56502</v>
      </c>
      <c r="Y199" s="71">
        <v>109471</v>
      </c>
      <c r="Z199" s="71">
        <v>92924</v>
      </c>
      <c r="AA199" s="71">
        <v>28784</v>
      </c>
      <c r="AB199" s="71">
        <v>266704</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1839</v>
      </c>
      <c r="B200" s="70">
        <v>156</v>
      </c>
      <c r="C200" s="70">
        <v>3</v>
      </c>
      <c r="D200" s="70">
        <v>10</v>
      </c>
      <c r="E200" s="70">
        <v>2006</v>
      </c>
      <c r="F200" s="70" t="s">
        <v>790</v>
      </c>
      <c r="G200" s="70" t="s">
        <v>1836</v>
      </c>
      <c r="H200" s="70" t="s">
        <v>1837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1840</v>
      </c>
      <c r="B201" s="70">
        <v>157</v>
      </c>
      <c r="C201" s="70">
        <v>4</v>
      </c>
      <c r="D201" s="70">
        <v>10</v>
      </c>
      <c r="E201" s="70">
        <v>2007</v>
      </c>
      <c r="F201" s="70" t="s">
        <v>791</v>
      </c>
      <c r="G201" s="70" t="s">
        <v>1836</v>
      </c>
      <c r="H201" s="70" t="s">
        <v>1837</v>
      </c>
      <c r="I201" s="148"/>
      <c r="J201" s="71">
        <v>1111.760225284464</v>
      </c>
      <c r="K201" s="71">
        <v>10.687470929464631</v>
      </c>
      <c r="L201" s="71">
        <v>0.62477376213805791</v>
      </c>
      <c r="M201" s="71">
        <v>240.7849718594868</v>
      </c>
      <c r="N201" s="71">
        <v>319.33715298375103</v>
      </c>
      <c r="O201" s="71">
        <v>185.45193442789611</v>
      </c>
      <c r="P201" s="71">
        <v>141.3020005268404</v>
      </c>
      <c r="Q201" s="71">
        <v>16.555059537793099</v>
      </c>
      <c r="R201" s="71">
        <v>0</v>
      </c>
      <c r="S201" s="71">
        <v>0</v>
      </c>
      <c r="T201" s="72"/>
      <c r="U201" s="71">
        <v>131933815</v>
      </c>
      <c r="V201" s="71">
        <v>5723</v>
      </c>
      <c r="W201" s="71">
        <v>7</v>
      </c>
      <c r="X201" s="71">
        <v>66187</v>
      </c>
      <c r="Y201" s="71">
        <v>111817</v>
      </c>
      <c r="Z201" s="71">
        <v>91760</v>
      </c>
      <c r="AA201" s="71">
        <v>27671</v>
      </c>
      <c r="AB201" s="71">
        <v>266143</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1841</v>
      </c>
      <c r="B202" s="70">
        <v>158</v>
      </c>
      <c r="C202" s="70">
        <v>5</v>
      </c>
      <c r="D202" s="70">
        <v>10</v>
      </c>
      <c r="E202" s="70">
        <v>2008</v>
      </c>
      <c r="F202" s="70" t="s">
        <v>792</v>
      </c>
      <c r="G202" s="70" t="s">
        <v>1836</v>
      </c>
      <c r="H202" s="70" t="s">
        <v>1837</v>
      </c>
      <c r="I202" s="148"/>
      <c r="J202" s="71">
        <v>1110.1442777823149</v>
      </c>
      <c r="K202" s="71">
        <v>8.0182646936903073</v>
      </c>
      <c r="L202" s="71">
        <v>0.55344305472201571</v>
      </c>
      <c r="M202" s="71">
        <v>252.7357957063405</v>
      </c>
      <c r="N202" s="71">
        <v>309.05306294501452</v>
      </c>
      <c r="O202" s="71">
        <v>178.53879815129369</v>
      </c>
      <c r="P202" s="71">
        <v>137.84592554126709</v>
      </c>
      <c r="Q202" s="71">
        <v>16.248922153956102</v>
      </c>
      <c r="R202" s="71">
        <v>0</v>
      </c>
      <c r="S202" s="71">
        <v>0</v>
      </c>
      <c r="T202" s="72"/>
      <c r="U202" s="71">
        <v>139894321</v>
      </c>
      <c r="V202" s="71">
        <v>5723</v>
      </c>
      <c r="W202" s="71">
        <v>7</v>
      </c>
      <c r="X202" s="71">
        <v>66187</v>
      </c>
      <c r="Y202" s="71">
        <v>112694</v>
      </c>
      <c r="Z202" s="71">
        <v>91440</v>
      </c>
      <c r="AA202" s="71">
        <v>27025</v>
      </c>
      <c r="AB202" s="71">
        <v>265518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1842</v>
      </c>
      <c r="B203" s="70">
        <v>159</v>
      </c>
      <c r="C203" s="70">
        <v>6</v>
      </c>
      <c r="D203" s="70">
        <v>10</v>
      </c>
      <c r="E203" s="70">
        <v>2009</v>
      </c>
      <c r="F203" s="70" t="s">
        <v>176</v>
      </c>
      <c r="G203" s="70" t="s">
        <v>1836</v>
      </c>
      <c r="H203" s="70" t="s">
        <v>1837</v>
      </c>
      <c r="I203" s="148"/>
      <c r="J203" s="71">
        <v>863.02633800484114</v>
      </c>
      <c r="K203" s="71">
        <v>7.1101816241740972</v>
      </c>
      <c r="L203" s="71">
        <v>3.938784123028265</v>
      </c>
      <c r="M203" s="71">
        <v>231.26201705443469</v>
      </c>
      <c r="N203" s="71">
        <v>254.2379306172131</v>
      </c>
      <c r="O203" s="71">
        <v>178.9171713378382</v>
      </c>
      <c r="P203" s="71">
        <v>131.49517974317791</v>
      </c>
      <c r="Q203" s="71">
        <v>15.4616253833359</v>
      </c>
      <c r="R203" s="71">
        <v>0</v>
      </c>
      <c r="S203" s="71">
        <v>0</v>
      </c>
      <c r="T203" s="72"/>
      <c r="U203" s="71">
        <v>113044183</v>
      </c>
      <c r="V203" s="71">
        <v>6137</v>
      </c>
      <c r="W203" s="71">
        <v>84</v>
      </c>
      <c r="X203" s="71">
        <v>75395</v>
      </c>
      <c r="Y203" s="71">
        <v>113969</v>
      </c>
      <c r="Z203" s="71">
        <v>90447</v>
      </c>
      <c r="AA203" s="71">
        <v>26466</v>
      </c>
      <c r="AB203" s="71">
        <v>265220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120.107</v>
      </c>
      <c r="BK203" s="71">
        <v>0</v>
      </c>
      <c r="BL203" s="71">
        <v>79.242999999999995</v>
      </c>
      <c r="BM203" s="71">
        <v>0</v>
      </c>
      <c r="BN203" s="72"/>
      <c r="BO203" s="71">
        <v>0</v>
      </c>
      <c r="BP203" s="71">
        <v>0</v>
      </c>
      <c r="BQ203" s="71">
        <v>11</v>
      </c>
      <c r="BR203" s="71">
        <v>0</v>
      </c>
      <c r="BS203" s="71">
        <v>6</v>
      </c>
      <c r="BT203" s="71">
        <v>0</v>
      </c>
      <c r="BU203"/>
      <c r="BV203" s="70">
        <v>164.95</v>
      </c>
      <c r="BW203" s="70">
        <v>0</v>
      </c>
      <c r="BX203" s="70">
        <v>34.4</v>
      </c>
      <c r="BY203" s="70">
        <v>0</v>
      </c>
      <c r="BZ203" s="70">
        <v>0</v>
      </c>
      <c r="CA203" s="70">
        <v>0</v>
      </c>
      <c r="CB203" s="70">
        <v>0</v>
      </c>
      <c r="CC203" s="70">
        <v>0</v>
      </c>
      <c r="CD203" s="70">
        <v>0</v>
      </c>
    </row>
    <row r="204" spans="1:82">
      <c r="A204" s="70" t="s">
        <v>1843</v>
      </c>
      <c r="B204" s="70">
        <v>160</v>
      </c>
      <c r="C204" s="70">
        <v>7</v>
      </c>
      <c r="D204" s="70">
        <v>10</v>
      </c>
      <c r="E204" s="70">
        <v>2010</v>
      </c>
      <c r="F204" s="70" t="s">
        <v>177</v>
      </c>
      <c r="G204" s="70" t="s">
        <v>1836</v>
      </c>
      <c r="H204" s="70" t="s">
        <v>1837</v>
      </c>
      <c r="I204" s="148"/>
      <c r="J204" s="71">
        <v>802.46894704100941</v>
      </c>
      <c r="K204" s="71">
        <v>7.7475384886310934</v>
      </c>
      <c r="L204" s="71">
        <v>3.7362788568466998</v>
      </c>
      <c r="M204" s="71">
        <v>249.6408563903243</v>
      </c>
      <c r="N204" s="71">
        <v>296.37049095882531</v>
      </c>
      <c r="O204" s="71">
        <v>177.61706592932941</v>
      </c>
      <c r="P204" s="71">
        <v>134.38931015828001</v>
      </c>
      <c r="Q204" s="71">
        <v>16.10863727588</v>
      </c>
      <c r="R204" s="71">
        <v>0</v>
      </c>
      <c r="S204" s="71">
        <v>0</v>
      </c>
      <c r="T204" s="72"/>
      <c r="U204" s="71">
        <v>105975623</v>
      </c>
      <c r="V204" s="71">
        <v>6137</v>
      </c>
      <c r="W204" s="71">
        <v>84</v>
      </c>
      <c r="X204" s="71">
        <v>75395</v>
      </c>
      <c r="Y204" s="71">
        <v>115036</v>
      </c>
      <c r="Z204" s="71">
        <v>90207</v>
      </c>
      <c r="AA204" s="71">
        <v>26373</v>
      </c>
      <c r="AB204" s="71">
        <v>264775</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129.90600000000001</v>
      </c>
      <c r="BK204" s="71">
        <v>0</v>
      </c>
      <c r="BL204" s="71">
        <v>57.933</v>
      </c>
      <c r="BM204" s="71">
        <v>0</v>
      </c>
      <c r="BN204" s="72"/>
      <c r="BO204" s="71">
        <v>0</v>
      </c>
      <c r="BP204" s="71">
        <v>0</v>
      </c>
      <c r="BQ204" s="71">
        <v>11</v>
      </c>
      <c r="BR204" s="71">
        <v>0</v>
      </c>
      <c r="BS204" s="71">
        <v>6</v>
      </c>
      <c r="BT204" s="71">
        <v>0</v>
      </c>
      <c r="BU204"/>
      <c r="BV204" s="70">
        <v>153.839</v>
      </c>
      <c r="BW204" s="70">
        <v>0</v>
      </c>
      <c r="BX204" s="70">
        <v>34</v>
      </c>
      <c r="BY204" s="70">
        <v>0</v>
      </c>
      <c r="BZ204" s="70">
        <v>0</v>
      </c>
      <c r="CA204" s="70">
        <v>0</v>
      </c>
      <c r="CB204" s="70">
        <v>0</v>
      </c>
      <c r="CC204" s="70">
        <v>0</v>
      </c>
      <c r="CD204" s="70">
        <v>0</v>
      </c>
    </row>
    <row r="205" spans="1:82">
      <c r="A205" s="70" t="s">
        <v>1844</v>
      </c>
      <c r="B205" s="70">
        <v>161</v>
      </c>
      <c r="C205" s="70">
        <v>8</v>
      </c>
      <c r="D205" s="70">
        <v>10</v>
      </c>
      <c r="E205" s="70">
        <v>2011</v>
      </c>
      <c r="F205" s="70" t="s">
        <v>178</v>
      </c>
      <c r="G205" s="70" t="s">
        <v>1836</v>
      </c>
      <c r="H205" s="70" t="s">
        <v>1837</v>
      </c>
      <c r="I205" s="148"/>
      <c r="J205" s="71">
        <v>856.56060196393832</v>
      </c>
      <c r="K205" s="71">
        <v>12.329883170986591</v>
      </c>
      <c r="L205" s="71">
        <v>3.2871642875007652</v>
      </c>
      <c r="M205" s="71">
        <v>318.38042071002121</v>
      </c>
      <c r="N205" s="71">
        <v>366.66792666017699</v>
      </c>
      <c r="O205" s="71">
        <v>174.41659495812101</v>
      </c>
      <c r="P205" s="71">
        <v>130.44629443651064</v>
      </c>
      <c r="Q205" s="71">
        <v>18.553406312047699</v>
      </c>
      <c r="R205" s="71">
        <v>0</v>
      </c>
      <c r="S205" s="71">
        <v>0</v>
      </c>
      <c r="T205" s="72"/>
      <c r="U205" s="71">
        <v>102401130</v>
      </c>
      <c r="V205" s="71">
        <v>6137</v>
      </c>
      <c r="W205" s="71">
        <v>84</v>
      </c>
      <c r="X205" s="71">
        <v>75395</v>
      </c>
      <c r="Y205" s="71">
        <v>116038</v>
      </c>
      <c r="Z205" s="71">
        <v>90506</v>
      </c>
      <c r="AA205" s="71">
        <v>26361</v>
      </c>
      <c r="AB205" s="71">
        <v>264380</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130.53200000000001</v>
      </c>
      <c r="BK205" s="71">
        <v>0</v>
      </c>
      <c r="BL205" s="71">
        <v>78.599999999999994</v>
      </c>
      <c r="BM205" s="71">
        <v>0</v>
      </c>
      <c r="BN205" s="72"/>
      <c r="BO205" s="71">
        <v>0</v>
      </c>
      <c r="BP205" s="71">
        <v>0</v>
      </c>
      <c r="BQ205" s="71">
        <v>13</v>
      </c>
      <c r="BR205" s="71">
        <v>0</v>
      </c>
      <c r="BS205" s="71">
        <v>8</v>
      </c>
      <c r="BT205" s="71">
        <v>0</v>
      </c>
      <c r="BU205"/>
      <c r="BV205" s="70">
        <v>175.13200000000001</v>
      </c>
      <c r="BW205" s="70">
        <v>0</v>
      </c>
      <c r="BX205" s="70">
        <v>34</v>
      </c>
      <c r="BY205" s="70">
        <v>0</v>
      </c>
      <c r="BZ205" s="70">
        <v>0</v>
      </c>
      <c r="CA205" s="70">
        <v>0</v>
      </c>
      <c r="CB205" s="70">
        <v>0</v>
      </c>
      <c r="CC205" s="70">
        <v>0</v>
      </c>
      <c r="CD205" s="70">
        <v>0</v>
      </c>
    </row>
    <row r="206" spans="1:82">
      <c r="A206" s="70" t="s">
        <v>1845</v>
      </c>
      <c r="B206" s="70">
        <v>162</v>
      </c>
      <c r="C206" s="70">
        <v>9</v>
      </c>
      <c r="D206" s="70">
        <v>10</v>
      </c>
      <c r="E206" s="70">
        <v>2012</v>
      </c>
      <c r="F206" s="70" t="s">
        <v>179</v>
      </c>
      <c r="G206" s="70" t="s">
        <v>1836</v>
      </c>
      <c r="H206" s="70" t="s">
        <v>1837</v>
      </c>
      <c r="I206" s="148"/>
      <c r="J206" s="71">
        <v>916.68783001112149</v>
      </c>
      <c r="K206" s="71">
        <v>11.99009854112732</v>
      </c>
      <c r="L206" s="71">
        <v>3.273971809525797</v>
      </c>
      <c r="M206" s="71">
        <v>356.10654003954949</v>
      </c>
      <c r="N206" s="71">
        <v>396.59226138177121</v>
      </c>
      <c r="O206" s="71">
        <v>173.60811301001598</v>
      </c>
      <c r="P206" s="71">
        <v>130.31756208716362</v>
      </c>
      <c r="Q206" s="71">
        <v>20.588615432626298</v>
      </c>
      <c r="R206" s="71">
        <v>0</v>
      </c>
      <c r="S206" s="71">
        <v>0</v>
      </c>
      <c r="T206" s="72"/>
      <c r="U206" s="71">
        <v>106551127</v>
      </c>
      <c r="V206" s="71">
        <v>6137</v>
      </c>
      <c r="W206" s="71">
        <v>84</v>
      </c>
      <c r="X206" s="71">
        <v>75395</v>
      </c>
      <c r="Y206" s="71">
        <v>119544</v>
      </c>
      <c r="Z206" s="71">
        <v>90801</v>
      </c>
      <c r="AA206" s="71">
        <v>26186</v>
      </c>
      <c r="AB206" s="71">
        <v>270029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147.86600000000001</v>
      </c>
      <c r="BK206" s="71">
        <v>0</v>
      </c>
      <c r="BL206" s="71">
        <v>85.016999999999996</v>
      </c>
      <c r="BM206" s="71">
        <v>0</v>
      </c>
      <c r="BN206" s="72"/>
      <c r="BO206" s="71">
        <v>0</v>
      </c>
      <c r="BP206" s="71">
        <v>0</v>
      </c>
      <c r="BQ206" s="71">
        <v>15</v>
      </c>
      <c r="BR206" s="71">
        <v>0</v>
      </c>
      <c r="BS206" s="71">
        <v>9</v>
      </c>
      <c r="BT206" s="71">
        <v>0</v>
      </c>
      <c r="BU206"/>
      <c r="BV206" s="70">
        <v>206.38300000000001</v>
      </c>
      <c r="BW206" s="70">
        <v>0</v>
      </c>
      <c r="BX206" s="70">
        <v>26.5</v>
      </c>
      <c r="BY206" s="70">
        <v>0</v>
      </c>
      <c r="BZ206" s="70">
        <v>0</v>
      </c>
      <c r="CA206" s="70">
        <v>0</v>
      </c>
      <c r="CB206" s="70">
        <v>0</v>
      </c>
      <c r="CC206" s="70">
        <v>0</v>
      </c>
      <c r="CD206" s="70">
        <v>0</v>
      </c>
    </row>
    <row r="207" spans="1:82">
      <c r="A207" s="70" t="s">
        <v>1846</v>
      </c>
      <c r="B207" s="70">
        <v>163</v>
      </c>
      <c r="C207" s="70">
        <v>10</v>
      </c>
      <c r="D207" s="70">
        <v>10</v>
      </c>
      <c r="E207" s="70">
        <v>2013</v>
      </c>
      <c r="F207" s="70" t="s">
        <v>180</v>
      </c>
      <c r="G207" s="70" t="s">
        <v>1836</v>
      </c>
      <c r="H207" s="70" t="s">
        <v>1837</v>
      </c>
      <c r="I207" s="148"/>
      <c r="J207" s="71">
        <v>893.45191895038397</v>
      </c>
      <c r="K207" s="71">
        <v>10.16645628656978</v>
      </c>
      <c r="L207" s="71">
        <v>2.9047046018114631</v>
      </c>
      <c r="M207" s="71">
        <v>358.67928208946961</v>
      </c>
      <c r="N207" s="71">
        <v>398.41188110054088</v>
      </c>
      <c r="O207" s="71">
        <v>167.64682539916217</v>
      </c>
      <c r="P207" s="71">
        <v>130.18417911618371</v>
      </c>
      <c r="Q207" s="71">
        <v>20.909569277856299</v>
      </c>
      <c r="R207" s="71">
        <v>0</v>
      </c>
      <c r="S207" s="71">
        <v>0</v>
      </c>
      <c r="T207" s="72"/>
      <c r="U207" s="71">
        <v>102696145</v>
      </c>
      <c r="V207" s="71">
        <v>6137</v>
      </c>
      <c r="W207" s="71">
        <v>84</v>
      </c>
      <c r="X207" s="71">
        <v>75395</v>
      </c>
      <c r="Y207" s="71">
        <v>120319</v>
      </c>
      <c r="Z207" s="71">
        <v>91598</v>
      </c>
      <c r="AA207" s="71">
        <v>26061</v>
      </c>
      <c r="AB207" s="71">
        <v>270307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188.756</v>
      </c>
      <c r="BK207" s="71">
        <v>0</v>
      </c>
      <c r="BL207" s="71">
        <v>87.778999999999996</v>
      </c>
      <c r="BM207" s="71">
        <v>0</v>
      </c>
      <c r="BN207" s="72"/>
      <c r="BO207" s="71">
        <v>0</v>
      </c>
      <c r="BP207" s="71">
        <v>0</v>
      </c>
      <c r="BQ207" s="71">
        <v>15</v>
      </c>
      <c r="BR207" s="71">
        <v>0</v>
      </c>
      <c r="BS207" s="71">
        <v>8</v>
      </c>
      <c r="BT207" s="71">
        <v>0</v>
      </c>
      <c r="BU207"/>
      <c r="BV207" s="70">
        <v>248.535</v>
      </c>
      <c r="BW207" s="70">
        <v>0</v>
      </c>
      <c r="BX207" s="70">
        <v>28</v>
      </c>
      <c r="BY207" s="70">
        <v>0</v>
      </c>
      <c r="BZ207" s="70">
        <v>0</v>
      </c>
      <c r="CA207" s="70">
        <v>0</v>
      </c>
      <c r="CB207" s="70">
        <v>0</v>
      </c>
      <c r="CC207" s="70">
        <v>0</v>
      </c>
      <c r="CD207" s="70">
        <v>0</v>
      </c>
    </row>
    <row r="208" spans="1:82">
      <c r="A208" s="70" t="s">
        <v>1847</v>
      </c>
      <c r="B208" s="70">
        <v>164</v>
      </c>
      <c r="C208" s="70">
        <v>11</v>
      </c>
      <c r="D208" s="70">
        <v>10</v>
      </c>
      <c r="E208" s="70">
        <v>2014</v>
      </c>
      <c r="F208" s="70" t="s">
        <v>181</v>
      </c>
      <c r="G208" s="70" t="s">
        <v>1836</v>
      </c>
      <c r="H208" s="70" t="s">
        <v>1837</v>
      </c>
      <c r="I208" s="148"/>
      <c r="J208" s="71">
        <v>797.01773630018386</v>
      </c>
      <c r="K208" s="71">
        <v>8.8793067077601702</v>
      </c>
      <c r="L208" s="71">
        <v>7.1553713167316211</v>
      </c>
      <c r="M208" s="71">
        <v>368.53254736498502</v>
      </c>
      <c r="N208" s="71">
        <v>386.06739923204509</v>
      </c>
      <c r="O208" s="71">
        <v>159.73989121741332</v>
      </c>
      <c r="P208" s="71">
        <v>132.51789518566332</v>
      </c>
      <c r="Q208" s="71">
        <v>20.008569263530902</v>
      </c>
      <c r="R208" s="71">
        <v>0</v>
      </c>
      <c r="S208" s="71">
        <v>0</v>
      </c>
      <c r="T208" s="72"/>
      <c r="U208" s="71">
        <v>97478184</v>
      </c>
      <c r="V208" s="71">
        <v>4465</v>
      </c>
      <c r="W208" s="71">
        <v>78</v>
      </c>
      <c r="X208" s="71">
        <v>77811</v>
      </c>
      <c r="Y208" s="71">
        <v>121026</v>
      </c>
      <c r="Z208" s="71">
        <v>91923</v>
      </c>
      <c r="AA208" s="71">
        <v>26391</v>
      </c>
      <c r="AB208" s="71">
        <v>269594</v>
      </c>
      <c r="AC208" s="71">
        <v>0</v>
      </c>
      <c r="AD208" s="71">
        <v>0</v>
      </c>
      <c r="AE208" s="72"/>
      <c r="AF208" s="71"/>
      <c r="AG208" s="71"/>
      <c r="AH208" s="71"/>
      <c r="AI208" s="71"/>
      <c r="AJ208" s="71"/>
      <c r="AK208" s="71"/>
      <c r="AL208" s="71"/>
      <c r="AM208" s="71"/>
      <c r="AN208" s="71"/>
      <c r="AO208" s="71"/>
      <c r="AP208" s="71"/>
      <c r="AQ208" s="72"/>
      <c r="AR208" s="71">
        <v>2592</v>
      </c>
      <c r="AS208" s="71">
        <v>317</v>
      </c>
      <c r="AT208" s="71">
        <v>0</v>
      </c>
      <c r="AU208" s="71">
        <v>0</v>
      </c>
      <c r="AV208" s="71">
        <v>0</v>
      </c>
      <c r="AW208" s="71">
        <v>0</v>
      </c>
      <c r="AX208" s="71"/>
      <c r="AY208" s="72"/>
      <c r="AZ208" s="71">
        <v>9618.0999999999985</v>
      </c>
      <c r="BA208" s="71">
        <v>9109.2999999999993</v>
      </c>
      <c r="BB208" s="71">
        <v>0</v>
      </c>
      <c r="BC208" s="71">
        <v>0</v>
      </c>
      <c r="BD208" s="71">
        <v>0</v>
      </c>
      <c r="BE208" s="71">
        <v>0</v>
      </c>
      <c r="BF208" s="71"/>
      <c r="BG208" s="72"/>
      <c r="BH208" s="71">
        <v>0</v>
      </c>
      <c r="BI208" s="71">
        <v>0</v>
      </c>
      <c r="BJ208" s="71">
        <v>152.80799999999999</v>
      </c>
      <c r="BK208" s="71">
        <v>0</v>
      </c>
      <c r="BL208" s="71">
        <v>91.3</v>
      </c>
      <c r="BM208" s="71">
        <v>0</v>
      </c>
      <c r="BN208" s="72"/>
      <c r="BO208" s="71">
        <v>0</v>
      </c>
      <c r="BP208" s="71">
        <v>0</v>
      </c>
      <c r="BQ208" s="71">
        <v>15</v>
      </c>
      <c r="BR208" s="71">
        <v>0</v>
      </c>
      <c r="BS208" s="71">
        <v>8</v>
      </c>
      <c r="BT208" s="71">
        <v>0</v>
      </c>
      <c r="BU208"/>
      <c r="BV208" s="70">
        <v>213.108</v>
      </c>
      <c r="BW208" s="70">
        <v>0</v>
      </c>
      <c r="BX208" s="70">
        <v>31</v>
      </c>
      <c r="BY208" s="70">
        <v>0</v>
      </c>
      <c r="BZ208" s="70">
        <v>0</v>
      </c>
      <c r="CA208" s="70">
        <v>0</v>
      </c>
      <c r="CB208" s="70">
        <v>0</v>
      </c>
      <c r="CC208" s="70">
        <v>0</v>
      </c>
      <c r="CD208" s="70">
        <v>0</v>
      </c>
    </row>
    <row r="209" spans="1:82">
      <c r="A209" s="70" t="s">
        <v>1848</v>
      </c>
      <c r="B209" s="70">
        <v>165</v>
      </c>
      <c r="C209" s="70">
        <v>12</v>
      </c>
      <c r="D209" s="70">
        <v>10</v>
      </c>
      <c r="E209" s="70">
        <v>2015</v>
      </c>
      <c r="F209" s="70" t="s">
        <v>182</v>
      </c>
      <c r="G209" s="70" t="s">
        <v>1836</v>
      </c>
      <c r="H209" s="70" t="s">
        <v>1837</v>
      </c>
      <c r="I209" s="148"/>
      <c r="J209" s="71">
        <v>771.1033209548317</v>
      </c>
      <c r="K209" s="71">
        <v>8.4833864039625286</v>
      </c>
      <c r="L209" s="71">
        <v>8.0413655451843464</v>
      </c>
      <c r="M209" s="71">
        <v>337.81777306253588</v>
      </c>
      <c r="N209" s="71">
        <v>361.15704276054618</v>
      </c>
      <c r="O209" s="71">
        <v>158.69054996109401</v>
      </c>
      <c r="P209" s="71">
        <v>132.33112488698404</v>
      </c>
      <c r="Q209" s="71">
        <v>19.541400373837501</v>
      </c>
      <c r="R209" s="71">
        <v>0</v>
      </c>
      <c r="S209" s="71">
        <v>35.408468652318447</v>
      </c>
      <c r="T209" s="72"/>
      <c r="U209" s="71">
        <v>99429432</v>
      </c>
      <c r="V209" s="71">
        <v>4465</v>
      </c>
      <c r="W209" s="71">
        <v>78</v>
      </c>
      <c r="X209" s="71">
        <v>77811</v>
      </c>
      <c r="Y209" s="71">
        <v>121672</v>
      </c>
      <c r="Z209" s="71">
        <v>92198</v>
      </c>
      <c r="AA209" s="71">
        <v>26333</v>
      </c>
      <c r="AB209" s="71">
        <v>268965</v>
      </c>
      <c r="AC209" s="71">
        <v>0</v>
      </c>
      <c r="AD209" s="71">
        <v>35.408468652318447</v>
      </c>
      <c r="AE209" s="72"/>
      <c r="AF209" s="71">
        <v>808342069.29303491</v>
      </c>
      <c r="AG209" s="71">
        <v>7140564.7520797662</v>
      </c>
      <c r="AH209" s="71">
        <v>1635764.870321145</v>
      </c>
      <c r="AI209" s="71">
        <v>485797968.36949009</v>
      </c>
      <c r="AJ209" s="71">
        <v>550858990.47768378</v>
      </c>
      <c r="AK209" s="71">
        <v>0</v>
      </c>
      <c r="AL209" s="71">
        <v>0</v>
      </c>
      <c r="AM209" s="71">
        <v>36860524.984259889</v>
      </c>
      <c r="AN209" s="71">
        <v>0</v>
      </c>
      <c r="AO209" s="71">
        <v>0</v>
      </c>
      <c r="AP209" s="71">
        <v>1890635882.7468696</v>
      </c>
      <c r="AQ209" s="72"/>
      <c r="AR209" s="71">
        <v>2870</v>
      </c>
      <c r="AS209" s="71">
        <v>414</v>
      </c>
      <c r="AT209" s="71">
        <v>0</v>
      </c>
      <c r="AU209" s="71">
        <v>0</v>
      </c>
      <c r="AV209" s="71">
        <v>0</v>
      </c>
      <c r="AW209" s="71">
        <v>0</v>
      </c>
      <c r="AX209" s="71"/>
      <c r="AY209" s="72"/>
      <c r="AZ209" s="71">
        <v>10848.7</v>
      </c>
      <c r="BA209" s="71">
        <v>11416.2</v>
      </c>
      <c r="BB209" s="71">
        <v>0</v>
      </c>
      <c r="BC209" s="71">
        <v>0</v>
      </c>
      <c r="BD209" s="71">
        <v>0</v>
      </c>
      <c r="BE209" s="71">
        <v>0</v>
      </c>
      <c r="BF209" s="71"/>
      <c r="BG209" s="72"/>
      <c r="BH209" s="71">
        <v>0</v>
      </c>
      <c r="BI209" s="71">
        <v>0</v>
      </c>
      <c r="BJ209" s="71">
        <v>125.776</v>
      </c>
      <c r="BK209" s="71">
        <v>0</v>
      </c>
      <c r="BL209" s="71">
        <v>92.605000000000004</v>
      </c>
      <c r="BM209" s="71">
        <v>0</v>
      </c>
      <c r="BN209" s="72"/>
      <c r="BO209" s="71">
        <v>0</v>
      </c>
      <c r="BP209" s="71">
        <v>0</v>
      </c>
      <c r="BQ209" s="71">
        <v>14</v>
      </c>
      <c r="BR209" s="71">
        <v>0</v>
      </c>
      <c r="BS209" s="71">
        <v>8</v>
      </c>
      <c r="BT209" s="71">
        <v>0</v>
      </c>
      <c r="BU209"/>
      <c r="BV209" s="70">
        <v>185.864</v>
      </c>
      <c r="BW209" s="70">
        <v>0</v>
      </c>
      <c r="BX209" s="70">
        <v>32.517000000000003</v>
      </c>
      <c r="BY209" s="70">
        <v>0</v>
      </c>
      <c r="BZ209" s="70">
        <v>0</v>
      </c>
      <c r="CA209" s="70">
        <v>0</v>
      </c>
      <c r="CB209" s="70">
        <v>0</v>
      </c>
      <c r="CC209" s="70">
        <v>0</v>
      </c>
      <c r="CD209" s="70">
        <v>0</v>
      </c>
    </row>
    <row r="210" spans="1:82">
      <c r="A210" s="70" t="s">
        <v>1849</v>
      </c>
      <c r="B210" s="70">
        <v>166</v>
      </c>
      <c r="C210" s="70">
        <v>13</v>
      </c>
      <c r="D210" s="70">
        <v>10</v>
      </c>
      <c r="E210" s="70">
        <v>2016</v>
      </c>
      <c r="F210" s="70" t="s">
        <v>155</v>
      </c>
      <c r="G210" s="70" t="s">
        <v>1836</v>
      </c>
      <c r="H210" s="70" t="s">
        <v>1837</v>
      </c>
      <c r="I210" s="148"/>
      <c r="J210" s="71">
        <v>738.17713721581629</v>
      </c>
      <c r="K210" s="71">
        <v>8.2627311528507779</v>
      </c>
      <c r="L210" s="71">
        <v>7.6872447230168994</v>
      </c>
      <c r="M210" s="71">
        <v>308.07274522237151</v>
      </c>
      <c r="N210" s="71">
        <v>364.01802577358535</v>
      </c>
      <c r="O210" s="71">
        <v>157.91119115794007</v>
      </c>
      <c r="P210" s="71">
        <v>129.43635232337752</v>
      </c>
      <c r="Q210" s="71">
        <v>18.961662300878075</v>
      </c>
      <c r="R210" s="71">
        <v>0</v>
      </c>
      <c r="S210" s="71">
        <v>39.470955619957458</v>
      </c>
      <c r="T210" s="72"/>
      <c r="U210" s="71">
        <v>90344642</v>
      </c>
      <c r="V210" s="71">
        <v>4465</v>
      </c>
      <c r="W210" s="71">
        <v>78</v>
      </c>
      <c r="X210" s="71">
        <v>77811</v>
      </c>
      <c r="Y210" s="71">
        <v>122654</v>
      </c>
      <c r="Z210" s="71">
        <v>92873</v>
      </c>
      <c r="AA210" s="71">
        <v>26640</v>
      </c>
      <c r="AB210" s="71">
        <v>268457</v>
      </c>
      <c r="AC210" s="71">
        <v>0</v>
      </c>
      <c r="AD210" s="71">
        <v>39.470955619957458</v>
      </c>
      <c r="AE210" s="72"/>
      <c r="AF210" s="71">
        <v>770726580.32593143</v>
      </c>
      <c r="AG210" s="71">
        <v>6480939.2763491664</v>
      </c>
      <c r="AH210" s="71">
        <v>1162925.8904630891</v>
      </c>
      <c r="AI210" s="71">
        <v>472823379.40120119</v>
      </c>
      <c r="AJ210" s="71">
        <v>524603870.15958148</v>
      </c>
      <c r="AK210" s="71">
        <v>0</v>
      </c>
      <c r="AL210" s="71">
        <v>0</v>
      </c>
      <c r="AM210" s="71">
        <v>36819488.639089167</v>
      </c>
      <c r="AN210" s="71">
        <v>0</v>
      </c>
      <c r="AO210" s="71">
        <v>0</v>
      </c>
      <c r="AP210" s="71">
        <v>1812617183.6926155</v>
      </c>
      <c r="AQ210" s="72"/>
      <c r="AR210" s="71">
        <v>3117</v>
      </c>
      <c r="AS210" s="71">
        <v>471</v>
      </c>
      <c r="AT210" s="71">
        <v>0</v>
      </c>
      <c r="AU210" s="71">
        <v>0</v>
      </c>
      <c r="AV210" s="71">
        <v>0</v>
      </c>
      <c r="AW210" s="71">
        <v>0</v>
      </c>
      <c r="AX210" s="71"/>
      <c r="AY210" s="72"/>
      <c r="AZ210" s="71">
        <v>11956.4</v>
      </c>
      <c r="BA210" s="71">
        <v>12466.9</v>
      </c>
      <c r="BB210" s="71">
        <v>0</v>
      </c>
      <c r="BC210" s="71">
        <v>0</v>
      </c>
      <c r="BD210" s="71">
        <v>0</v>
      </c>
      <c r="BE210" s="71">
        <v>0</v>
      </c>
      <c r="BF210" s="71"/>
      <c r="BG210" s="72"/>
      <c r="BH210" s="71">
        <v>0</v>
      </c>
      <c r="BI210" s="71">
        <v>0</v>
      </c>
      <c r="BJ210" s="71">
        <v>120.39700000000001</v>
      </c>
      <c r="BK210" s="71">
        <v>0</v>
      </c>
      <c r="BL210" s="71">
        <v>96.061000000000007</v>
      </c>
      <c r="BM210" s="71">
        <v>0</v>
      </c>
      <c r="BN210" s="72"/>
      <c r="BO210" s="71">
        <v>0</v>
      </c>
      <c r="BP210" s="71">
        <v>0</v>
      </c>
      <c r="BQ210" s="71">
        <v>14</v>
      </c>
      <c r="BR210" s="71">
        <v>0</v>
      </c>
      <c r="BS210" s="71">
        <v>6</v>
      </c>
      <c r="BT210" s="71">
        <v>0</v>
      </c>
      <c r="BU210"/>
      <c r="BV210" s="70">
        <v>169.18700000000001</v>
      </c>
      <c r="BW210" s="70">
        <v>0</v>
      </c>
      <c r="BX210" s="70">
        <v>45.4</v>
      </c>
      <c r="BY210" s="70">
        <v>0</v>
      </c>
      <c r="BZ210" s="70">
        <v>1.871</v>
      </c>
      <c r="CA210" s="70">
        <v>0</v>
      </c>
      <c r="CB210" s="70">
        <v>0</v>
      </c>
      <c r="CC210" s="70">
        <v>0</v>
      </c>
      <c r="CD210" s="70">
        <v>0</v>
      </c>
    </row>
    <row r="211" spans="1:82">
      <c r="A211" s="70" t="s">
        <v>1850</v>
      </c>
      <c r="B211" s="70">
        <v>167</v>
      </c>
      <c r="C211" s="70">
        <v>14</v>
      </c>
      <c r="D211" s="70">
        <v>10</v>
      </c>
      <c r="E211" s="70">
        <v>2017</v>
      </c>
      <c r="F211" s="70" t="s">
        <v>156</v>
      </c>
      <c r="G211" s="70" t="s">
        <v>1836</v>
      </c>
      <c r="H211" s="70" t="s">
        <v>1837</v>
      </c>
      <c r="I211" s="148"/>
      <c r="J211" s="71">
        <v>769.51731180696868</v>
      </c>
      <c r="K211" s="71">
        <v>8.129451732560609</v>
      </c>
      <c r="L211" s="71">
        <v>6.511499486809047</v>
      </c>
      <c r="M211" s="71">
        <v>276.68566664548229</v>
      </c>
      <c r="N211" s="71">
        <v>341.95191247565162</v>
      </c>
      <c r="O211" s="71">
        <v>155.69238183642767</v>
      </c>
      <c r="P211" s="71">
        <v>127.8246364903024</v>
      </c>
      <c r="Q211" s="71">
        <v>18.280682776859301</v>
      </c>
      <c r="R211" s="71">
        <v>0</v>
      </c>
      <c r="S211" s="71">
        <v>39.199282855593722</v>
      </c>
      <c r="T211" s="72"/>
      <c r="U211" s="71">
        <v>112407518</v>
      </c>
      <c r="V211" s="71">
        <v>4465</v>
      </c>
      <c r="W211" s="71">
        <v>78</v>
      </c>
      <c r="X211" s="71">
        <v>77811</v>
      </c>
      <c r="Y211" s="71">
        <v>123535</v>
      </c>
      <c r="Z211" s="71">
        <v>93087</v>
      </c>
      <c r="AA211" s="71">
        <v>26476</v>
      </c>
      <c r="AB211" s="71">
        <v>267642</v>
      </c>
      <c r="AC211" s="71">
        <v>0</v>
      </c>
      <c r="AD211" s="71">
        <v>39.199282855593722</v>
      </c>
      <c r="AE211" s="72"/>
      <c r="AF211" s="71">
        <v>902804548.40316999</v>
      </c>
      <c r="AG211" s="71">
        <v>6828569.4190958878</v>
      </c>
      <c r="AH211" s="71">
        <v>1363973.70013498</v>
      </c>
      <c r="AI211" s="71">
        <v>483738579.59464538</v>
      </c>
      <c r="AJ211" s="71">
        <v>566384136.93877363</v>
      </c>
      <c r="AK211" s="71">
        <v>0</v>
      </c>
      <c r="AL211" s="71">
        <v>0</v>
      </c>
      <c r="AM211" s="71">
        <v>36765147.079196192</v>
      </c>
      <c r="AN211" s="71">
        <v>0</v>
      </c>
      <c r="AO211" s="71">
        <v>0</v>
      </c>
      <c r="AP211" s="71">
        <v>1997884955.1350162</v>
      </c>
      <c r="AQ211" s="72"/>
      <c r="AR211" s="71">
        <v>3326</v>
      </c>
      <c r="AS211" s="71">
        <v>497</v>
      </c>
      <c r="AT211" s="71">
        <v>0</v>
      </c>
      <c r="AU211" s="71">
        <v>0</v>
      </c>
      <c r="AV211" s="71">
        <v>0</v>
      </c>
      <c r="AW211" s="71">
        <v>0</v>
      </c>
      <c r="AX211" s="71"/>
      <c r="AY211" s="72"/>
      <c r="AZ211" s="71">
        <v>12882.9</v>
      </c>
      <c r="BA211" s="71">
        <v>13163.999999999991</v>
      </c>
      <c r="BB211" s="71">
        <v>0</v>
      </c>
      <c r="BC211" s="71">
        <v>0</v>
      </c>
      <c r="BD211" s="71">
        <v>0</v>
      </c>
      <c r="BE211" s="71">
        <v>0</v>
      </c>
      <c r="BF211" s="71"/>
      <c r="BG211" s="72"/>
      <c r="BH211" s="71">
        <v>0</v>
      </c>
      <c r="BI211" s="71">
        <v>0</v>
      </c>
      <c r="BJ211" s="71">
        <v>122.896</v>
      </c>
      <c r="BK211" s="71">
        <v>0</v>
      </c>
      <c r="BL211" s="71">
        <v>97.210000000000008</v>
      </c>
      <c r="BM211" s="71">
        <v>0</v>
      </c>
      <c r="BN211" s="72"/>
      <c r="BO211" s="71">
        <v>0</v>
      </c>
      <c r="BP211" s="71">
        <v>0</v>
      </c>
      <c r="BQ211" s="71">
        <v>14</v>
      </c>
      <c r="BR211" s="71">
        <v>0</v>
      </c>
      <c r="BS211" s="71">
        <v>7</v>
      </c>
      <c r="BT211" s="71">
        <v>0</v>
      </c>
      <c r="BU211"/>
      <c r="BV211" s="70">
        <v>176.06700000000001</v>
      </c>
      <c r="BW211" s="70">
        <v>0</v>
      </c>
      <c r="BX211" s="70">
        <v>42.3</v>
      </c>
      <c r="BY211" s="70">
        <v>0</v>
      </c>
      <c r="BZ211" s="70">
        <v>1.7390000000000001</v>
      </c>
      <c r="CA211" s="70">
        <v>0</v>
      </c>
      <c r="CB211" s="70">
        <v>0</v>
      </c>
      <c r="CC211" s="70">
        <v>0</v>
      </c>
      <c r="CD211" s="70">
        <v>0</v>
      </c>
    </row>
    <row r="212" spans="1:82">
      <c r="A212" s="70" t="s">
        <v>1851</v>
      </c>
      <c r="B212" s="70">
        <v>168</v>
      </c>
      <c r="C212" s="70">
        <v>15</v>
      </c>
      <c r="D212" s="70">
        <v>10</v>
      </c>
      <c r="E212" s="70">
        <v>2018</v>
      </c>
      <c r="F212" s="70" t="s">
        <v>183</v>
      </c>
      <c r="G212" s="70" t="s">
        <v>1836</v>
      </c>
      <c r="H212" s="70" t="s">
        <v>1837</v>
      </c>
      <c r="I212" s="148"/>
      <c r="J212" s="71">
        <v>701.64546604754958</v>
      </c>
      <c r="K212" s="71">
        <v>7.3053774196350956</v>
      </c>
      <c r="L212" s="71">
        <v>6.0299245144917961</v>
      </c>
      <c r="M212" s="71">
        <v>241.38199251148555</v>
      </c>
      <c r="N212" s="71">
        <v>276.58931437984347</v>
      </c>
      <c r="O212" s="71">
        <v>153.32196150919421</v>
      </c>
      <c r="P212" s="71">
        <v>127.47475755612044</v>
      </c>
      <c r="Q212" s="71">
        <v>16.919069805010501</v>
      </c>
      <c r="R212" s="71">
        <v>0</v>
      </c>
      <c r="S212" s="71">
        <v>42.242131098798396</v>
      </c>
      <c r="T212" s="72"/>
      <c r="U212" s="71">
        <v>117477559</v>
      </c>
      <c r="V212" s="71">
        <v>4465</v>
      </c>
      <c r="W212" s="71">
        <v>78</v>
      </c>
      <c r="X212" s="71">
        <v>77811</v>
      </c>
      <c r="Y212" s="71">
        <v>124356</v>
      </c>
      <c r="Z212" s="71">
        <v>93425</v>
      </c>
      <c r="AA212" s="71">
        <v>26669</v>
      </c>
      <c r="AB212" s="71">
        <v>266943</v>
      </c>
      <c r="AC212" s="71">
        <v>0</v>
      </c>
      <c r="AD212" s="71">
        <v>42.242131098798403</v>
      </c>
      <c r="AE212" s="72"/>
      <c r="AF212" s="71">
        <v>903376160.19432855</v>
      </c>
      <c r="AG212" s="71">
        <v>6246526.4043572526</v>
      </c>
      <c r="AH212" s="71">
        <v>1309709.5122922901</v>
      </c>
      <c r="AI212" s="71">
        <v>467155580.88515657</v>
      </c>
      <c r="AJ212" s="71">
        <v>509566954.39947933</v>
      </c>
      <c r="AK212" s="71">
        <v>0</v>
      </c>
      <c r="AL212" s="71">
        <v>0</v>
      </c>
      <c r="AM212" s="71">
        <v>36745000.446699686</v>
      </c>
      <c r="AN212" s="71">
        <v>0</v>
      </c>
      <c r="AO212" s="71">
        <v>0</v>
      </c>
      <c r="AP212" s="71">
        <v>1924399931.8423138</v>
      </c>
      <c r="AQ212" s="72"/>
      <c r="AR212" s="71">
        <v>3550</v>
      </c>
      <c r="AS212" s="71">
        <v>521</v>
      </c>
      <c r="AT212" s="71">
        <v>0</v>
      </c>
      <c r="AU212" s="71">
        <v>0</v>
      </c>
      <c r="AV212" s="71">
        <v>0</v>
      </c>
      <c r="AW212" s="71">
        <v>0</v>
      </c>
      <c r="AX212" s="71"/>
      <c r="AY212" s="72"/>
      <c r="AZ212" s="71">
        <v>13941.800000000007</v>
      </c>
      <c r="BA212" s="71">
        <v>13464.5</v>
      </c>
      <c r="BB212" s="71">
        <v>0</v>
      </c>
      <c r="BC212" s="71">
        <v>0</v>
      </c>
      <c r="BD212" s="71">
        <v>0</v>
      </c>
      <c r="BE212" s="71">
        <v>0</v>
      </c>
      <c r="BF212" s="71"/>
      <c r="BG212" s="72"/>
      <c r="BH212" s="71">
        <v>0</v>
      </c>
      <c r="BI212" s="71">
        <v>0</v>
      </c>
      <c r="BJ212" s="71">
        <v>115.837</v>
      </c>
      <c r="BK212" s="71">
        <v>0</v>
      </c>
      <c r="BL212" s="71">
        <v>105.98400000000001</v>
      </c>
      <c r="BM212" s="71">
        <v>0</v>
      </c>
      <c r="BN212" s="72"/>
      <c r="BO212" s="71">
        <v>0</v>
      </c>
      <c r="BP212" s="71">
        <v>0</v>
      </c>
      <c r="BQ212" s="71">
        <v>14</v>
      </c>
      <c r="BR212" s="71">
        <v>0</v>
      </c>
      <c r="BS212" s="71">
        <v>7</v>
      </c>
      <c r="BT212" s="71">
        <v>0</v>
      </c>
      <c r="BU212"/>
      <c r="BV212" s="70">
        <v>161.398</v>
      </c>
      <c r="BW212" s="70">
        <v>0</v>
      </c>
      <c r="BX212" s="70">
        <v>58.4</v>
      </c>
      <c r="BY212" s="70">
        <v>0</v>
      </c>
      <c r="BZ212" s="70">
        <v>2.0230000000000001</v>
      </c>
      <c r="CA212" s="70">
        <v>0</v>
      </c>
      <c r="CB212" s="70">
        <v>0</v>
      </c>
      <c r="CC212" s="70">
        <v>0</v>
      </c>
      <c r="CD212" s="70">
        <v>0</v>
      </c>
    </row>
    <row r="213" spans="1:82">
      <c r="A213" s="70" t="s">
        <v>1852</v>
      </c>
      <c r="B213" s="70">
        <v>169</v>
      </c>
      <c r="C213" s="70">
        <v>16</v>
      </c>
      <c r="D213" s="70">
        <v>10</v>
      </c>
      <c r="E213" s="70">
        <v>2019</v>
      </c>
      <c r="F213" s="70" t="s">
        <v>158</v>
      </c>
      <c r="G213" s="70" t="s">
        <v>1836</v>
      </c>
      <c r="H213" s="70" t="s">
        <v>1837</v>
      </c>
      <c r="I213" s="148"/>
      <c r="J213" s="71">
        <v>654.1653209699225</v>
      </c>
      <c r="K213" s="71">
        <v>6.5588860579587038</v>
      </c>
      <c r="L213" s="71">
        <v>6.0813866812461548</v>
      </c>
      <c r="M213" s="71">
        <v>229.96906913695307</v>
      </c>
      <c r="N213" s="71">
        <v>242.66761242078951</v>
      </c>
      <c r="O213" s="71">
        <v>149.22044740867932</v>
      </c>
      <c r="P213" s="71">
        <v>129.10552550106294</v>
      </c>
      <c r="Q213" s="71">
        <v>16.436455265317999</v>
      </c>
      <c r="R213" s="71">
        <v>0</v>
      </c>
      <c r="S213" s="71">
        <v>42.938771833625715</v>
      </c>
      <c r="T213" s="72"/>
      <c r="U213" s="71">
        <v>112456162</v>
      </c>
      <c r="V213" s="71">
        <v>4465</v>
      </c>
      <c r="W213" s="71">
        <v>78</v>
      </c>
      <c r="X213" s="71">
        <v>77811</v>
      </c>
      <c r="Y213" s="71">
        <v>125461</v>
      </c>
      <c r="Z213" s="71">
        <v>93422</v>
      </c>
      <c r="AA213" s="71">
        <v>26808</v>
      </c>
      <c r="AB213" s="71">
        <v>266349</v>
      </c>
      <c r="AC213" s="71">
        <v>0</v>
      </c>
      <c r="AD213" s="71">
        <v>42.938771833625722</v>
      </c>
      <c r="AE213" s="72"/>
      <c r="AF213" s="71">
        <v>857560811.81498969</v>
      </c>
      <c r="AG213" s="71">
        <v>5901697.4313145066</v>
      </c>
      <c r="AH213" s="71">
        <v>1389839.3346847501</v>
      </c>
      <c r="AI213" s="71">
        <v>470718033.6553455</v>
      </c>
      <c r="AJ213" s="71">
        <v>464162607.38257629</v>
      </c>
      <c r="AK213" s="71">
        <v>0</v>
      </c>
      <c r="AL213" s="71">
        <v>0</v>
      </c>
      <c r="AM213" s="71">
        <v>36274728.725801513</v>
      </c>
      <c r="AN213" s="71">
        <v>0</v>
      </c>
      <c r="AO213" s="71">
        <v>0</v>
      </c>
      <c r="AP213" s="71">
        <v>1836007718.344712</v>
      </c>
      <c r="AQ213" s="72"/>
      <c r="AR213" s="71">
        <v>3767</v>
      </c>
      <c r="AS213" s="71">
        <v>549</v>
      </c>
      <c r="AT213" s="71">
        <v>0</v>
      </c>
      <c r="AU213" s="71">
        <v>0</v>
      </c>
      <c r="AV213" s="71">
        <v>0</v>
      </c>
      <c r="AW213" s="71">
        <v>0</v>
      </c>
      <c r="AX213" s="71"/>
      <c r="AY213" s="72"/>
      <c r="AZ213" s="71">
        <v>15008.099999999989</v>
      </c>
      <c r="BA213" s="71">
        <v>14258.899999999991</v>
      </c>
      <c r="BB213" s="71">
        <v>0</v>
      </c>
      <c r="BC213" s="71">
        <v>0</v>
      </c>
      <c r="BD213" s="71">
        <v>0</v>
      </c>
      <c r="BE213" s="71">
        <v>0</v>
      </c>
      <c r="BF213" s="71"/>
      <c r="BG213" s="72"/>
      <c r="BH213" s="71">
        <v>0</v>
      </c>
      <c r="BI213" s="71">
        <v>0</v>
      </c>
      <c r="BJ213" s="71">
        <v>105.095</v>
      </c>
      <c r="BK213" s="71">
        <v>0</v>
      </c>
      <c r="BL213" s="71">
        <v>101.005</v>
      </c>
      <c r="BM213" s="71">
        <v>0</v>
      </c>
      <c r="BN213" s="72"/>
      <c r="BO213" s="71">
        <v>0</v>
      </c>
      <c r="BP213" s="71">
        <v>0</v>
      </c>
      <c r="BQ213" s="71">
        <v>14</v>
      </c>
      <c r="BR213" s="71">
        <v>0</v>
      </c>
      <c r="BS213" s="71">
        <v>7</v>
      </c>
      <c r="BT213" s="71">
        <v>0</v>
      </c>
      <c r="BU213"/>
      <c r="BV213" s="70">
        <v>141.756</v>
      </c>
      <c r="BW213" s="70">
        <v>0</v>
      </c>
      <c r="BX213" s="70">
        <v>62</v>
      </c>
      <c r="BY213" s="70">
        <v>0</v>
      </c>
      <c r="BZ213" s="70">
        <v>2.3439999999999999</v>
      </c>
      <c r="CA213" s="70">
        <v>0</v>
      </c>
      <c r="CB213" s="70">
        <v>0</v>
      </c>
      <c r="CC213" s="70">
        <v>0</v>
      </c>
      <c r="CD213" s="70">
        <v>0</v>
      </c>
    </row>
    <row r="214" spans="1:82">
      <c r="A214" s="70" t="s">
        <v>1853</v>
      </c>
      <c r="B214" s="70">
        <v>170</v>
      </c>
      <c r="C214" s="70">
        <v>17</v>
      </c>
      <c r="D214" s="70">
        <v>10</v>
      </c>
      <c r="E214" s="70">
        <v>2020</v>
      </c>
      <c r="F214" s="70" t="s">
        <v>159</v>
      </c>
      <c r="G214" s="70" t="s">
        <v>1836</v>
      </c>
      <c r="H214" s="70" t="s">
        <v>1837</v>
      </c>
      <c r="I214" s="148"/>
      <c r="J214" s="71">
        <v>467.0120763159839</v>
      </c>
      <c r="K214" s="71">
        <v>6.9774626738629832</v>
      </c>
      <c r="L214" s="71">
        <v>6.0811100706588324</v>
      </c>
      <c r="M214" s="71">
        <v>210.86677873669797</v>
      </c>
      <c r="N214" s="71">
        <v>297.43674412978186</v>
      </c>
      <c r="O214" s="71">
        <v>131.50650010924844</v>
      </c>
      <c r="P214" s="71">
        <v>121.99608616465935</v>
      </c>
      <c r="Q214" s="71">
        <v>15.640452135307999</v>
      </c>
      <c r="R214" s="71">
        <v>0</v>
      </c>
      <c r="S214" s="71">
        <v>34.267172559240443</v>
      </c>
      <c r="T214" s="72"/>
      <c r="U214" s="71">
        <v>82223432</v>
      </c>
      <c r="V214" s="71">
        <v>4559</v>
      </c>
      <c r="W214" s="71">
        <v>88</v>
      </c>
      <c r="X214" s="71">
        <v>75568</v>
      </c>
      <c r="Y214" s="71">
        <v>126112</v>
      </c>
      <c r="Z214" s="71">
        <v>93971</v>
      </c>
      <c r="AA214" s="71">
        <v>26925</v>
      </c>
      <c r="AB214" s="71">
        <v>265269</v>
      </c>
      <c r="AC214" s="71">
        <v>0</v>
      </c>
      <c r="AD214" s="71">
        <v>34.267172559240443</v>
      </c>
      <c r="AE214" s="72"/>
      <c r="AF214" s="71">
        <v>596702670.0748558</v>
      </c>
      <c r="AG214" s="71">
        <v>5670853.0516477497</v>
      </c>
      <c r="AH214" s="71">
        <v>1404392.9315672338</v>
      </c>
      <c r="AI214" s="71">
        <v>413064203.69839436</v>
      </c>
      <c r="AJ214" s="71">
        <v>560897705.76954651</v>
      </c>
      <c r="AK214" s="71"/>
      <c r="AL214" s="71"/>
      <c r="AM214" s="71">
        <v>34620551.700059883</v>
      </c>
      <c r="AN214" s="71"/>
      <c r="AO214" s="71"/>
      <c r="AP214" s="71">
        <v>1612360377.2260716</v>
      </c>
      <c r="AQ214" s="72"/>
      <c r="AR214" s="71">
        <v>3995</v>
      </c>
      <c r="AS214" s="71">
        <v>560</v>
      </c>
      <c r="AT214" s="71">
        <v>0</v>
      </c>
      <c r="AU214" s="71">
        <v>0</v>
      </c>
      <c r="AV214" s="71">
        <v>0</v>
      </c>
      <c r="AW214" s="71">
        <v>0</v>
      </c>
      <c r="AX214" s="71"/>
      <c r="AY214" s="72"/>
      <c r="AZ214" s="71">
        <v>16174.299999999979</v>
      </c>
      <c r="BA214" s="71">
        <v>14692.20000000001</v>
      </c>
      <c r="BB214" s="71">
        <v>0</v>
      </c>
      <c r="BC214" s="71">
        <v>0</v>
      </c>
      <c r="BD214" s="71">
        <v>0</v>
      </c>
      <c r="BE214" s="71">
        <v>0</v>
      </c>
      <c r="BF214" s="71"/>
      <c r="BG214" s="72"/>
      <c r="BH214" s="71">
        <v>0</v>
      </c>
      <c r="BI214" s="71">
        <v>0</v>
      </c>
      <c r="BJ214" s="71">
        <v>91.787999999999997</v>
      </c>
      <c r="BK214" s="71">
        <v>0</v>
      </c>
      <c r="BL214" s="71">
        <v>88.483999999999995</v>
      </c>
      <c r="BM214" s="71">
        <v>0</v>
      </c>
      <c r="BN214" s="72"/>
      <c r="BO214" s="71">
        <v>0</v>
      </c>
      <c r="BP214" s="71">
        <v>0</v>
      </c>
      <c r="BQ214" s="71">
        <v>14</v>
      </c>
      <c r="BR214" s="71">
        <v>0</v>
      </c>
      <c r="BS214" s="71">
        <v>7</v>
      </c>
      <c r="BT214" s="71">
        <v>0</v>
      </c>
      <c r="BU214"/>
      <c r="BV214" s="70">
        <v>122.033</v>
      </c>
      <c r="BW214" s="70">
        <v>0</v>
      </c>
      <c r="BX214" s="70">
        <v>56</v>
      </c>
      <c r="BY214" s="70">
        <v>0</v>
      </c>
      <c r="BZ214" s="70">
        <v>2.2389999999999999</v>
      </c>
      <c r="CA214" s="70">
        <v>0</v>
      </c>
      <c r="CB214" s="70">
        <v>0</v>
      </c>
      <c r="CC214" s="70">
        <v>0</v>
      </c>
      <c r="CD214" s="70">
        <v>0</v>
      </c>
    </row>
    <row r="215" spans="1:82">
      <c r="A215" s="70" t="s">
        <v>1854</v>
      </c>
      <c r="B215" s="70">
        <v>170</v>
      </c>
      <c r="C215" s="70">
        <v>18</v>
      </c>
      <c r="D215" s="70">
        <v>10</v>
      </c>
      <c r="E215" s="70">
        <v>2021</v>
      </c>
      <c r="F215" s="70" t="s">
        <v>160</v>
      </c>
      <c r="G215" s="70" t="s">
        <v>1836</v>
      </c>
      <c r="H215" s="70" t="s">
        <v>1837</v>
      </c>
      <c r="I215" s="148"/>
      <c r="J215" s="71">
        <v>403.31258651339817</v>
      </c>
      <c r="K215" s="71">
        <v>7.5171296085393182</v>
      </c>
      <c r="L215" s="71">
        <v>5.8174175762220397</v>
      </c>
      <c r="M215" s="71">
        <v>213.38441451992094</v>
      </c>
      <c r="N215" s="71">
        <v>246.83657498048595</v>
      </c>
      <c r="O215" s="71">
        <v>128.15154292911348</v>
      </c>
      <c r="P215" s="71">
        <v>126.37849610447688</v>
      </c>
      <c r="Q215" s="71">
        <v>15.396271510952101</v>
      </c>
      <c r="R215" s="71">
        <v>0</v>
      </c>
      <c r="S215" s="71">
        <v>35.18047900323959</v>
      </c>
      <c r="T215" s="72"/>
      <c r="U215" s="71">
        <v>84297756</v>
      </c>
      <c r="V215" s="71">
        <v>4559</v>
      </c>
      <c r="W215" s="71">
        <v>88</v>
      </c>
      <c r="X215" s="71">
        <v>75568</v>
      </c>
      <c r="Y215" s="71">
        <v>126585</v>
      </c>
      <c r="Z215" s="71">
        <v>94289</v>
      </c>
      <c r="AA215" s="71">
        <v>27198</v>
      </c>
      <c r="AB215" s="71">
        <v>263693</v>
      </c>
      <c r="AC215" s="71">
        <v>0</v>
      </c>
      <c r="AD215" s="71">
        <v>35.18047900323959</v>
      </c>
      <c r="AE215" s="72"/>
      <c r="AF215" s="71">
        <v>572876164.1487987</v>
      </c>
      <c r="AG215" s="71">
        <v>6620849.4433687171</v>
      </c>
      <c r="AH215" s="71">
        <v>1244189.8022489196</v>
      </c>
      <c r="AI215" s="71">
        <v>472206056.93219119</v>
      </c>
      <c r="AJ215" s="71">
        <v>513725428.92479187</v>
      </c>
      <c r="AK215" s="71">
        <v>0</v>
      </c>
      <c r="AL215" s="71">
        <v>0</v>
      </c>
      <c r="AM215" s="71">
        <v>34613368.367702976</v>
      </c>
      <c r="AN215" s="71">
        <v>0</v>
      </c>
      <c r="AO215" s="71">
        <v>0</v>
      </c>
      <c r="AP215" s="71">
        <v>1601286057.6191022</v>
      </c>
      <c r="AQ215" s="72"/>
      <c r="AR215" s="71">
        <v>4232</v>
      </c>
      <c r="AS215" s="71">
        <v>564</v>
      </c>
      <c r="AT215" s="71">
        <v>0</v>
      </c>
      <c r="AU215" s="71">
        <v>1</v>
      </c>
      <c r="AV215" s="71">
        <v>0</v>
      </c>
      <c r="AW215" s="71">
        <v>0</v>
      </c>
      <c r="AX215" s="71"/>
      <c r="AY215" s="72"/>
      <c r="AZ215" s="71">
        <v>17487.599999999969</v>
      </c>
      <c r="BA215" s="71">
        <v>14831.500000000009</v>
      </c>
      <c r="BB215" s="71">
        <v>0</v>
      </c>
      <c r="BC215" s="71">
        <v>150</v>
      </c>
      <c r="BD215" s="71">
        <v>0</v>
      </c>
      <c r="BE215" s="71">
        <v>0</v>
      </c>
      <c r="BF215" s="71"/>
      <c r="BG215" s="72"/>
      <c r="BH215" s="71">
        <v>0</v>
      </c>
      <c r="BI215" s="71">
        <v>0</v>
      </c>
      <c r="BJ215" s="71">
        <v>97.09</v>
      </c>
      <c r="BK215" s="71">
        <v>0</v>
      </c>
      <c r="BL215" s="71">
        <v>73.299000000000007</v>
      </c>
      <c r="BM215" s="71">
        <v>0</v>
      </c>
      <c r="BN215" s="72"/>
      <c r="BO215" s="71">
        <v>0</v>
      </c>
      <c r="BP215" s="71">
        <v>0</v>
      </c>
      <c r="BQ215" s="71">
        <v>14</v>
      </c>
      <c r="BR215" s="71">
        <v>0</v>
      </c>
      <c r="BS215" s="71">
        <v>7</v>
      </c>
      <c r="BT215" s="71">
        <v>0</v>
      </c>
      <c r="BU215"/>
      <c r="BV215" s="70">
        <v>130.511</v>
      </c>
      <c r="BW215" s="70">
        <v>0</v>
      </c>
      <c r="BX215" s="70">
        <v>38</v>
      </c>
      <c r="BY215" s="70">
        <v>0</v>
      </c>
      <c r="BZ215" s="70">
        <v>1.8779999999999999</v>
      </c>
      <c r="CA215" s="70">
        <v>0</v>
      </c>
      <c r="CB215" s="70">
        <v>0</v>
      </c>
      <c r="CC215" s="70">
        <v>0</v>
      </c>
      <c r="CD215" s="70">
        <v>0</v>
      </c>
    </row>
    <row r="216" spans="1:82">
      <c r="A216" s="70" t="s">
        <v>1855</v>
      </c>
      <c r="B216" s="70">
        <v>170</v>
      </c>
      <c r="C216" s="70">
        <v>19</v>
      </c>
      <c r="D216" s="70">
        <v>10</v>
      </c>
      <c r="E216" s="70">
        <v>2022</v>
      </c>
      <c r="F216" s="70" t="s">
        <v>161</v>
      </c>
      <c r="G216" s="1064" t="s">
        <v>1836</v>
      </c>
      <c r="H216" s="70" t="s">
        <v>1837</v>
      </c>
      <c r="I216" s="148"/>
      <c r="J216" s="71">
        <v>427.50928781392287</v>
      </c>
      <c r="K216" s="71">
        <v>7.6919326641637547</v>
      </c>
      <c r="L216" s="71">
        <v>5.3651689004341101</v>
      </c>
      <c r="M216" s="71">
        <v>229.93308508133978</v>
      </c>
      <c r="N216" s="71">
        <v>305.21198215832879</v>
      </c>
      <c r="O216" s="71">
        <v>135.0255279542238</v>
      </c>
      <c r="P216" s="71">
        <v>125.39622520631198</v>
      </c>
      <c r="Q216" s="71">
        <v>15.423780997171065</v>
      </c>
      <c r="R216" s="71">
        <v>0</v>
      </c>
      <c r="S216" s="71">
        <v>36.187616050686003</v>
      </c>
      <c r="T216" s="72"/>
      <c r="U216" s="71">
        <v>92863291</v>
      </c>
      <c r="V216" s="71">
        <v>4559</v>
      </c>
      <c r="W216" s="71">
        <v>88</v>
      </c>
      <c r="X216" s="71">
        <v>75568</v>
      </c>
      <c r="Y216" s="71">
        <v>127240</v>
      </c>
      <c r="Z216" s="71">
        <v>94390</v>
      </c>
      <c r="AA216" s="71">
        <v>27398</v>
      </c>
      <c r="AB216" s="71">
        <v>261998</v>
      </c>
      <c r="AC216" s="71">
        <v>0</v>
      </c>
      <c r="AD216" s="71">
        <v>36.187616050686003</v>
      </c>
      <c r="AE216" s="72"/>
      <c r="AF216" s="71">
        <v>526525101.36043054</v>
      </c>
      <c r="AG216" s="71">
        <v>6841368.0761199202</v>
      </c>
      <c r="AH216" s="71">
        <v>1348203.1454885884</v>
      </c>
      <c r="AI216" s="71">
        <v>452770137.69482243</v>
      </c>
      <c r="AJ216" s="71">
        <v>596064781.70172203</v>
      </c>
      <c r="AK216" s="71">
        <v>0</v>
      </c>
      <c r="AL216" s="71">
        <v>0</v>
      </c>
      <c r="AM216" s="71">
        <v>33831092.880075462</v>
      </c>
      <c r="AN216" s="71">
        <v>0</v>
      </c>
      <c r="AO216" s="71">
        <v>0</v>
      </c>
      <c r="AP216" s="71">
        <v>1617380684.8586588</v>
      </c>
      <c r="AQ216" s="72"/>
      <c r="AR216" s="71">
        <v>4501</v>
      </c>
      <c r="AS216" s="71">
        <v>569</v>
      </c>
      <c r="AT216" s="71">
        <v>0</v>
      </c>
      <c r="AU216" s="71">
        <v>1</v>
      </c>
      <c r="AV216" s="71">
        <v>0</v>
      </c>
      <c r="AW216" s="71">
        <v>0</v>
      </c>
      <c r="AX216" s="71"/>
      <c r="AY216" s="72"/>
      <c r="AZ216" s="71">
        <v>18983.299999999952</v>
      </c>
      <c r="BA216" s="71">
        <v>15136.300000000012</v>
      </c>
      <c r="BB216" s="71">
        <v>0</v>
      </c>
      <c r="BC216" s="71">
        <v>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1856</v>
      </c>
      <c r="B217" s="70">
        <v>170</v>
      </c>
      <c r="C217" s="70">
        <v>20</v>
      </c>
      <c r="D217" s="70">
        <v>10</v>
      </c>
      <c r="E217" s="70">
        <v>2023</v>
      </c>
      <c r="F217" s="70" t="s">
        <v>1539</v>
      </c>
      <c r="G217" s="1064" t="s">
        <v>1836</v>
      </c>
      <c r="H217" s="70" t="s">
        <v>1837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4823</v>
      </c>
      <c r="AS217" s="71">
        <v>571</v>
      </c>
      <c r="AT217" s="71">
        <v>0</v>
      </c>
      <c r="AU217" s="71">
        <v>1</v>
      </c>
      <c r="AV217" s="71">
        <v>0</v>
      </c>
      <c r="AW217" s="71">
        <v>0</v>
      </c>
      <c r="AX217" s="71"/>
      <c r="AY217" s="72"/>
      <c r="AZ217" s="71">
        <v>20603.199999999953</v>
      </c>
      <c r="BA217" s="71">
        <v>15643.200000000012</v>
      </c>
      <c r="BB217" s="71">
        <v>0</v>
      </c>
      <c r="BC217" s="71">
        <v>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1857</v>
      </c>
      <c r="B218" s="70">
        <v>170</v>
      </c>
      <c r="C218" s="70">
        <v>21</v>
      </c>
      <c r="D218" s="70">
        <v>10</v>
      </c>
      <c r="E218" s="70">
        <v>2024</v>
      </c>
      <c r="F218" s="70" t="s">
        <v>1554</v>
      </c>
      <c r="G218" s="70" t="s">
        <v>1836</v>
      </c>
      <c r="H218" s="70" t="s">
        <v>1837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1858</v>
      </c>
      <c r="B219" s="70">
        <v>222</v>
      </c>
      <c r="C219" s="70">
        <v>1</v>
      </c>
      <c r="D219" s="70">
        <v>14</v>
      </c>
      <c r="E219" s="70">
        <v>1990</v>
      </c>
      <c r="F219" s="70" t="s">
        <v>787</v>
      </c>
      <c r="G219" s="70" t="s">
        <v>1859</v>
      </c>
      <c r="H219" s="70" t="s">
        <v>1860</v>
      </c>
      <c r="I219" s="148"/>
      <c r="J219" s="71">
        <v>677.69292883813114</v>
      </c>
      <c r="K219" s="71">
        <v>19.955580860285298</v>
      </c>
      <c r="L219" s="71">
        <v>6.2399383791395771</v>
      </c>
      <c r="M219" s="71">
        <v>171.3567253239467</v>
      </c>
      <c r="N219" s="71">
        <v>185.59232126904209</v>
      </c>
      <c r="O219" s="71">
        <v>142.27895994787451</v>
      </c>
      <c r="P219" s="71">
        <v>87.108870119703198</v>
      </c>
      <c r="Q219" s="71">
        <v>12.8965360098813</v>
      </c>
      <c r="R219" s="71">
        <v>0</v>
      </c>
      <c r="S219" s="71">
        <v>16.218020028292209</v>
      </c>
      <c r="T219" s="72"/>
      <c r="U219" s="71">
        <v>169047538</v>
      </c>
      <c r="V219" s="71">
        <v>7662</v>
      </c>
      <c r="W219" s="71">
        <v>57</v>
      </c>
      <c r="X219" s="71">
        <v>71476</v>
      </c>
      <c r="Y219" s="71">
        <v>81245</v>
      </c>
      <c r="Z219" s="71">
        <v>58521</v>
      </c>
      <c r="AA219" s="71">
        <v>21151</v>
      </c>
      <c r="AB219" s="71">
        <v>209396</v>
      </c>
      <c r="AC219" s="71">
        <v>0</v>
      </c>
      <c r="AD219" s="71">
        <v>16.218020028292209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1861</v>
      </c>
      <c r="B220" s="70">
        <v>223</v>
      </c>
      <c r="C220" s="70">
        <v>2</v>
      </c>
      <c r="D220" s="70">
        <v>14</v>
      </c>
      <c r="E220" s="70">
        <v>2005</v>
      </c>
      <c r="F220" s="70" t="s">
        <v>789</v>
      </c>
      <c r="G220" s="70" t="s">
        <v>1859</v>
      </c>
      <c r="H220" s="70" t="s">
        <v>1860</v>
      </c>
      <c r="I220" s="148"/>
      <c r="J220" s="71">
        <v>581.42434627607361</v>
      </c>
      <c r="K220" s="71">
        <v>14.37155878755831</v>
      </c>
      <c r="L220" s="71">
        <v>8.4917522472173097</v>
      </c>
      <c r="M220" s="71">
        <v>278.90874223315052</v>
      </c>
      <c r="N220" s="71">
        <v>285.22062853234951</v>
      </c>
      <c r="O220" s="71">
        <v>151.15363651097411</v>
      </c>
      <c r="P220" s="71">
        <v>80.901138517254552</v>
      </c>
      <c r="Q220" s="71">
        <v>13.960159799264501</v>
      </c>
      <c r="R220" s="71">
        <v>0</v>
      </c>
      <c r="S220" s="71">
        <v>20.913649314917809</v>
      </c>
      <c r="T220" s="72"/>
      <c r="U220" s="71">
        <v>73885371</v>
      </c>
      <c r="V220" s="71">
        <v>6735</v>
      </c>
      <c r="W220" s="71">
        <v>102</v>
      </c>
      <c r="X220" s="71">
        <v>66422</v>
      </c>
      <c r="Y220" s="71">
        <v>107762</v>
      </c>
      <c r="Z220" s="71">
        <v>71944</v>
      </c>
      <c r="AA220" s="71">
        <v>16088</v>
      </c>
      <c r="AB220" s="71">
        <v>236957</v>
      </c>
      <c r="AC220" s="71">
        <v>0</v>
      </c>
      <c r="AD220" s="71">
        <v>20.913649314917809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1862</v>
      </c>
      <c r="B221" s="70">
        <v>224</v>
      </c>
      <c r="C221" s="70">
        <v>3</v>
      </c>
      <c r="D221" s="70">
        <v>14</v>
      </c>
      <c r="E221" s="70">
        <v>2006</v>
      </c>
      <c r="F221" s="70" t="s">
        <v>790</v>
      </c>
      <c r="G221" s="70" t="s">
        <v>1859</v>
      </c>
      <c r="H221" s="70" t="s">
        <v>1860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1863</v>
      </c>
      <c r="B222" s="70">
        <v>225</v>
      </c>
      <c r="C222" s="70">
        <v>4</v>
      </c>
      <c r="D222" s="70">
        <v>14</v>
      </c>
      <c r="E222" s="70">
        <v>2007</v>
      </c>
      <c r="F222" s="70" t="s">
        <v>791</v>
      </c>
      <c r="G222" s="70" t="s">
        <v>1859</v>
      </c>
      <c r="H222" s="70" t="s">
        <v>1860</v>
      </c>
      <c r="I222" s="148"/>
      <c r="J222" s="71">
        <v>709.05207870998061</v>
      </c>
      <c r="K222" s="71">
        <v>14.754337228066399</v>
      </c>
      <c r="L222" s="71">
        <v>18.08225192173742</v>
      </c>
      <c r="M222" s="71">
        <v>337.96031293422931</v>
      </c>
      <c r="N222" s="71">
        <v>308.12546896263001</v>
      </c>
      <c r="O222" s="71">
        <v>145.8655455913748</v>
      </c>
      <c r="P222" s="71">
        <v>79.814617044361071</v>
      </c>
      <c r="Q222" s="71">
        <v>14.9709198037066</v>
      </c>
      <c r="R222" s="71">
        <v>0</v>
      </c>
      <c r="S222" s="71">
        <v>17.764161800924541</v>
      </c>
      <c r="T222" s="72"/>
      <c r="U222" s="71">
        <v>77987302</v>
      </c>
      <c r="V222" s="71">
        <v>6225</v>
      </c>
      <c r="W222" s="71">
        <v>162</v>
      </c>
      <c r="X222" s="71">
        <v>86211</v>
      </c>
      <c r="Y222" s="71">
        <v>110915</v>
      </c>
      <c r="Z222" s="71">
        <v>72173</v>
      </c>
      <c r="AA222" s="71">
        <v>15630</v>
      </c>
      <c r="AB222" s="71">
        <v>240676</v>
      </c>
      <c r="AC222" s="71">
        <v>0</v>
      </c>
      <c r="AD222" s="71">
        <v>17.764161800924541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1864</v>
      </c>
      <c r="B223" s="70">
        <v>226</v>
      </c>
      <c r="C223" s="70">
        <v>5</v>
      </c>
      <c r="D223" s="70">
        <v>14</v>
      </c>
      <c r="E223" s="70">
        <v>2008</v>
      </c>
      <c r="F223" s="70" t="s">
        <v>792</v>
      </c>
      <c r="G223" s="70" t="s">
        <v>1859</v>
      </c>
      <c r="H223" s="70" t="s">
        <v>1860</v>
      </c>
      <c r="I223" s="148"/>
      <c r="J223" s="71">
        <v>642.01365080259507</v>
      </c>
      <c r="K223" s="71">
        <v>11.70403193503472</v>
      </c>
      <c r="L223" s="71">
        <v>16.18133196344634</v>
      </c>
      <c r="M223" s="71">
        <v>337.24967461860541</v>
      </c>
      <c r="N223" s="71">
        <v>306.77353966476397</v>
      </c>
      <c r="O223" s="71">
        <v>140.0076887602435</v>
      </c>
      <c r="P223" s="71">
        <v>77.112107394370994</v>
      </c>
      <c r="Q223" s="71">
        <v>14.8472645901969</v>
      </c>
      <c r="R223" s="71">
        <v>0</v>
      </c>
      <c r="S223" s="71">
        <v>18.03134203287788</v>
      </c>
      <c r="T223" s="72"/>
      <c r="U223" s="71">
        <v>90051318</v>
      </c>
      <c r="V223" s="71">
        <v>6225</v>
      </c>
      <c r="W223" s="71">
        <v>162</v>
      </c>
      <c r="X223" s="71">
        <v>86211</v>
      </c>
      <c r="Y223" s="71">
        <v>112324</v>
      </c>
      <c r="Z223" s="71">
        <v>71706</v>
      </c>
      <c r="AA223" s="71">
        <v>15118</v>
      </c>
      <c r="AB223" s="71">
        <v>242614</v>
      </c>
      <c r="AC223" s="71">
        <v>0</v>
      </c>
      <c r="AD223" s="71">
        <v>18.03134203287788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1865</v>
      </c>
      <c r="B224" s="70">
        <v>227</v>
      </c>
      <c r="C224" s="70">
        <v>6</v>
      </c>
      <c r="D224" s="70">
        <v>14</v>
      </c>
      <c r="E224" s="70">
        <v>2009</v>
      </c>
      <c r="F224" s="70" t="s">
        <v>176</v>
      </c>
      <c r="G224" s="70" t="s">
        <v>1859</v>
      </c>
      <c r="H224" s="70" t="s">
        <v>1860</v>
      </c>
      <c r="I224" s="148"/>
      <c r="J224" s="71">
        <v>601.43798241828301</v>
      </c>
      <c r="K224" s="71">
        <v>11.25227066434706</v>
      </c>
      <c r="L224" s="71">
        <v>11.71610334352585</v>
      </c>
      <c r="M224" s="71">
        <v>341.01478863585578</v>
      </c>
      <c r="N224" s="71">
        <v>284.248533994296</v>
      </c>
      <c r="O224" s="71">
        <v>141.9159917533936</v>
      </c>
      <c r="P224" s="71">
        <v>73.667310135725018</v>
      </c>
      <c r="Q224" s="71">
        <v>14.308387040325799</v>
      </c>
      <c r="R224" s="71">
        <v>0</v>
      </c>
      <c r="S224" s="71">
        <v>18.63443174988598</v>
      </c>
      <c r="T224" s="72"/>
      <c r="U224" s="71">
        <v>74297710</v>
      </c>
      <c r="V224" s="71">
        <v>6900</v>
      </c>
      <c r="W224" s="71">
        <v>113</v>
      </c>
      <c r="X224" s="71">
        <v>99609</v>
      </c>
      <c r="Y224" s="71">
        <v>114047</v>
      </c>
      <c r="Z224" s="71">
        <v>71742</v>
      </c>
      <c r="AA224" s="71">
        <v>14827</v>
      </c>
      <c r="AB224" s="71">
        <v>245438</v>
      </c>
      <c r="AC224" s="71">
        <v>0</v>
      </c>
      <c r="AD224" s="71">
        <v>18.63443174988598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118.58</v>
      </c>
      <c r="BK224" s="71">
        <v>0.125</v>
      </c>
      <c r="BL224" s="71">
        <v>179.518</v>
      </c>
      <c r="BM224" s="71">
        <v>0</v>
      </c>
      <c r="BN224" s="72"/>
      <c r="BO224" s="71">
        <v>0</v>
      </c>
      <c r="BP224" s="71">
        <v>0</v>
      </c>
      <c r="BQ224" s="71">
        <v>7</v>
      </c>
      <c r="BR224" s="71">
        <v>1</v>
      </c>
      <c r="BS224" s="71">
        <v>23</v>
      </c>
      <c r="BT224" s="71">
        <v>0</v>
      </c>
      <c r="BU224"/>
      <c r="BV224" s="70">
        <v>286.649</v>
      </c>
      <c r="BW224" s="70">
        <v>0</v>
      </c>
      <c r="BX224" s="70">
        <v>0</v>
      </c>
      <c r="BY224" s="70">
        <v>0</v>
      </c>
      <c r="BZ224" s="70">
        <v>11.574</v>
      </c>
      <c r="CA224" s="70">
        <v>0</v>
      </c>
      <c r="CB224" s="70">
        <v>0</v>
      </c>
      <c r="CC224" s="70">
        <v>0</v>
      </c>
      <c r="CD224" s="70">
        <v>0</v>
      </c>
    </row>
    <row r="225" spans="1:82">
      <c r="A225" s="70" t="s">
        <v>1866</v>
      </c>
      <c r="B225" s="70">
        <v>228</v>
      </c>
      <c r="C225" s="70">
        <v>7</v>
      </c>
      <c r="D225" s="70">
        <v>14</v>
      </c>
      <c r="E225" s="70">
        <v>2010</v>
      </c>
      <c r="F225" s="70" t="s">
        <v>177</v>
      </c>
      <c r="G225" s="70" t="s">
        <v>1859</v>
      </c>
      <c r="H225" s="70" t="s">
        <v>1860</v>
      </c>
      <c r="I225" s="148"/>
      <c r="J225" s="71">
        <v>594.88793103007845</v>
      </c>
      <c r="K225" s="71">
        <v>10.08722038057903</v>
      </c>
      <c r="L225" s="71">
        <v>10.943459433775789</v>
      </c>
      <c r="M225" s="71">
        <v>344.98171885981128</v>
      </c>
      <c r="N225" s="71">
        <v>289.56550491758782</v>
      </c>
      <c r="O225" s="71">
        <v>141.1434161097489</v>
      </c>
      <c r="P225" s="71">
        <v>74.850967918514201</v>
      </c>
      <c r="Q225" s="71">
        <v>15.0078778604046</v>
      </c>
      <c r="R225" s="71">
        <v>0</v>
      </c>
      <c r="S225" s="71">
        <v>22.367945306206131</v>
      </c>
      <c r="T225" s="72"/>
      <c r="U225" s="71">
        <v>78552698</v>
      </c>
      <c r="V225" s="71">
        <v>6900</v>
      </c>
      <c r="W225" s="71">
        <v>113</v>
      </c>
      <c r="X225" s="71">
        <v>99609</v>
      </c>
      <c r="Y225" s="71">
        <v>114601</v>
      </c>
      <c r="Z225" s="71">
        <v>71683</v>
      </c>
      <c r="AA225" s="71">
        <v>14689</v>
      </c>
      <c r="AB225" s="71">
        <v>246682</v>
      </c>
      <c r="AC225" s="71">
        <v>0</v>
      </c>
      <c r="AD225" s="71">
        <v>22.367945306206131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113.863</v>
      </c>
      <c r="BK225" s="71">
        <v>9.6000000000000002E-2</v>
      </c>
      <c r="BL225" s="71">
        <v>167.69900000000001</v>
      </c>
      <c r="BM225" s="71">
        <v>0</v>
      </c>
      <c r="BN225" s="72"/>
      <c r="BO225" s="71">
        <v>0</v>
      </c>
      <c r="BP225" s="71">
        <v>0</v>
      </c>
      <c r="BQ225" s="71">
        <v>7</v>
      </c>
      <c r="BR225" s="71">
        <v>1</v>
      </c>
      <c r="BS225" s="71">
        <v>23</v>
      </c>
      <c r="BT225" s="71">
        <v>0</v>
      </c>
      <c r="BU225"/>
      <c r="BV225" s="70">
        <v>269.19200000000001</v>
      </c>
      <c r="BW225" s="70">
        <v>0</v>
      </c>
      <c r="BX225" s="70">
        <v>0</v>
      </c>
      <c r="BY225" s="70">
        <v>0</v>
      </c>
      <c r="BZ225" s="70">
        <v>12.465999999999999</v>
      </c>
      <c r="CA225" s="70">
        <v>0</v>
      </c>
      <c r="CB225" s="70">
        <v>0</v>
      </c>
      <c r="CC225" s="70">
        <v>0</v>
      </c>
      <c r="CD225" s="70">
        <v>0</v>
      </c>
    </row>
    <row r="226" spans="1:82">
      <c r="A226" s="70" t="s">
        <v>1867</v>
      </c>
      <c r="B226" s="70">
        <v>229</v>
      </c>
      <c r="C226" s="70">
        <v>8</v>
      </c>
      <c r="D226" s="70">
        <v>14</v>
      </c>
      <c r="E226" s="70">
        <v>2011</v>
      </c>
      <c r="F226" s="70" t="s">
        <v>178</v>
      </c>
      <c r="G226" s="70" t="s">
        <v>1859</v>
      </c>
      <c r="H226" s="70" t="s">
        <v>1860</v>
      </c>
      <c r="I226" s="148"/>
      <c r="J226" s="71">
        <v>663.64092076574832</v>
      </c>
      <c r="K226" s="71">
        <v>15.228185331692011</v>
      </c>
      <c r="L226" s="71">
        <v>4.8252828342677754</v>
      </c>
      <c r="M226" s="71">
        <v>438.68601326773103</v>
      </c>
      <c r="N226" s="71">
        <v>335.5989511085092</v>
      </c>
      <c r="O226" s="71">
        <v>138.39280195487086</v>
      </c>
      <c r="P226" s="71">
        <v>72.420678998457319</v>
      </c>
      <c r="Q226" s="71">
        <v>17.342571632767601</v>
      </c>
      <c r="R226" s="71">
        <v>0</v>
      </c>
      <c r="S226" s="71">
        <v>26.804747426790851</v>
      </c>
      <c r="T226" s="72"/>
      <c r="U226" s="71">
        <v>82335111</v>
      </c>
      <c r="V226" s="71">
        <v>6900</v>
      </c>
      <c r="W226" s="71">
        <v>113</v>
      </c>
      <c r="X226" s="71">
        <v>99609</v>
      </c>
      <c r="Y226" s="71">
        <v>114986</v>
      </c>
      <c r="Z226" s="71">
        <v>71813</v>
      </c>
      <c r="AA226" s="71">
        <v>14635</v>
      </c>
      <c r="AB226" s="71">
        <v>247126</v>
      </c>
      <c r="AC226" s="71">
        <v>0</v>
      </c>
      <c r="AD226" s="71">
        <v>26.804747426790851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90.856999999999999</v>
      </c>
      <c r="BK226" s="71">
        <v>3.3000000000000002E-2</v>
      </c>
      <c r="BL226" s="71">
        <v>164.95699999999999</v>
      </c>
      <c r="BM226" s="71">
        <v>0</v>
      </c>
      <c r="BN226" s="72"/>
      <c r="BO226" s="71">
        <v>0</v>
      </c>
      <c r="BP226" s="71">
        <v>0</v>
      </c>
      <c r="BQ226" s="71">
        <v>5</v>
      </c>
      <c r="BR226" s="71">
        <v>1</v>
      </c>
      <c r="BS226" s="71">
        <v>25</v>
      </c>
      <c r="BT226" s="71">
        <v>0</v>
      </c>
      <c r="BU226"/>
      <c r="BV226" s="70">
        <v>255.84700000000001</v>
      </c>
      <c r="BW226" s="70">
        <v>0</v>
      </c>
      <c r="BX226" s="70">
        <v>0</v>
      </c>
      <c r="BY226" s="70">
        <v>0</v>
      </c>
      <c r="BZ226" s="70">
        <v>0</v>
      </c>
      <c r="CA226" s="70">
        <v>0</v>
      </c>
      <c r="CB226" s="70">
        <v>0</v>
      </c>
      <c r="CC226" s="70">
        <v>0</v>
      </c>
      <c r="CD226" s="70">
        <v>0</v>
      </c>
    </row>
    <row r="227" spans="1:82">
      <c r="A227" s="70" t="s">
        <v>1868</v>
      </c>
      <c r="B227" s="70">
        <v>230</v>
      </c>
      <c r="C227" s="70">
        <v>9</v>
      </c>
      <c r="D227" s="70">
        <v>14</v>
      </c>
      <c r="E227" s="70">
        <v>2012</v>
      </c>
      <c r="F227" s="70" t="s">
        <v>179</v>
      </c>
      <c r="G227" s="70" t="s">
        <v>1859</v>
      </c>
      <c r="H227" s="70" t="s">
        <v>1860</v>
      </c>
      <c r="I227" s="148"/>
      <c r="J227" s="71">
        <v>596.97916507151797</v>
      </c>
      <c r="K227" s="71">
        <v>15.02153035327636</v>
      </c>
      <c r="L227" s="71">
        <v>4.7772839743526676</v>
      </c>
      <c r="M227" s="71">
        <v>461.89861993228112</v>
      </c>
      <c r="N227" s="71">
        <v>361.7877060063941</v>
      </c>
      <c r="O227" s="71">
        <v>136.99402985959026</v>
      </c>
      <c r="P227" s="71">
        <v>73.091500587114169</v>
      </c>
      <c r="Q227" s="71">
        <v>19.214282330725801</v>
      </c>
      <c r="R227" s="71">
        <v>0</v>
      </c>
      <c r="S227" s="71">
        <v>21.211812388083828</v>
      </c>
      <c r="T227" s="72"/>
      <c r="U227" s="71">
        <v>79864564</v>
      </c>
      <c r="V227" s="71">
        <v>6900</v>
      </c>
      <c r="W227" s="71">
        <v>113</v>
      </c>
      <c r="X227" s="71">
        <v>99609</v>
      </c>
      <c r="Y227" s="71">
        <v>117410</v>
      </c>
      <c r="Z227" s="71">
        <v>71651</v>
      </c>
      <c r="AA227" s="71">
        <v>14687</v>
      </c>
      <c r="AB227" s="71">
        <v>252004</v>
      </c>
      <c r="AC227" s="71">
        <v>0</v>
      </c>
      <c r="AD227" s="71">
        <v>21.211812388083828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92.959000000000003</v>
      </c>
      <c r="BK227" s="71">
        <v>8.2000000000000003E-2</v>
      </c>
      <c r="BL227" s="71">
        <v>184.911</v>
      </c>
      <c r="BM227" s="71">
        <v>0</v>
      </c>
      <c r="BN227" s="72"/>
      <c r="BO227" s="71">
        <v>0</v>
      </c>
      <c r="BP227" s="71">
        <v>0</v>
      </c>
      <c r="BQ227" s="71">
        <v>7</v>
      </c>
      <c r="BR227" s="71">
        <v>1</v>
      </c>
      <c r="BS227" s="71">
        <v>24</v>
      </c>
      <c r="BT227" s="71">
        <v>0</v>
      </c>
      <c r="BU227"/>
      <c r="BV227" s="70">
        <v>268.41000000000003</v>
      </c>
      <c r="BW227" s="70">
        <v>0</v>
      </c>
      <c r="BX227" s="70">
        <v>0</v>
      </c>
      <c r="BY227" s="70">
        <v>0</v>
      </c>
      <c r="BZ227" s="70">
        <v>9.5419999999999998</v>
      </c>
      <c r="CA227" s="70">
        <v>0</v>
      </c>
      <c r="CB227" s="70">
        <v>0</v>
      </c>
      <c r="CC227" s="70">
        <v>0</v>
      </c>
      <c r="CD227" s="70">
        <v>0</v>
      </c>
    </row>
    <row r="228" spans="1:82">
      <c r="A228" s="70" t="s">
        <v>1869</v>
      </c>
      <c r="B228" s="70">
        <v>231</v>
      </c>
      <c r="C228" s="70">
        <v>10</v>
      </c>
      <c r="D228" s="70">
        <v>14</v>
      </c>
      <c r="E228" s="70">
        <v>2013</v>
      </c>
      <c r="F228" s="70" t="s">
        <v>180</v>
      </c>
      <c r="G228" s="70" t="s">
        <v>1859</v>
      </c>
      <c r="H228" s="70" t="s">
        <v>1860</v>
      </c>
      <c r="I228" s="148"/>
      <c r="J228" s="71">
        <v>645.38386518304014</v>
      </c>
      <c r="K228" s="71">
        <v>12.953490345302029</v>
      </c>
      <c r="L228" s="71">
        <v>4.378499709942373</v>
      </c>
      <c r="M228" s="71">
        <v>491.4690878100119</v>
      </c>
      <c r="N228" s="71">
        <v>350.8376699638182</v>
      </c>
      <c r="O228" s="71">
        <v>132.14921433105206</v>
      </c>
      <c r="P228" s="71">
        <v>73.117141695390842</v>
      </c>
      <c r="Q228" s="71">
        <v>19.593066340308201</v>
      </c>
      <c r="R228" s="71">
        <v>0</v>
      </c>
      <c r="S228" s="71">
        <v>19.58393035983692</v>
      </c>
      <c r="T228" s="72"/>
      <c r="U228" s="71">
        <v>83544304</v>
      </c>
      <c r="V228" s="71">
        <v>6900</v>
      </c>
      <c r="W228" s="71">
        <v>113</v>
      </c>
      <c r="X228" s="71">
        <v>99609</v>
      </c>
      <c r="Y228" s="71">
        <v>118429</v>
      </c>
      <c r="Z228" s="71">
        <v>72203</v>
      </c>
      <c r="AA228" s="71">
        <v>14637</v>
      </c>
      <c r="AB228" s="71">
        <v>253288</v>
      </c>
      <c r="AC228" s="71">
        <v>0</v>
      </c>
      <c r="AD228" s="71">
        <v>19.58393035983692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133.81899999999999</v>
      </c>
      <c r="BK228" s="71">
        <v>0</v>
      </c>
      <c r="BL228" s="71">
        <v>190.75099999999998</v>
      </c>
      <c r="BM228" s="71">
        <v>0</v>
      </c>
      <c r="BN228" s="72"/>
      <c r="BO228" s="71">
        <v>0</v>
      </c>
      <c r="BP228" s="71">
        <v>0</v>
      </c>
      <c r="BQ228" s="71">
        <v>7</v>
      </c>
      <c r="BR228" s="71">
        <v>0</v>
      </c>
      <c r="BS228" s="71">
        <v>23</v>
      </c>
      <c r="BT228" s="71">
        <v>0</v>
      </c>
      <c r="BU228"/>
      <c r="BV228" s="70">
        <v>315.64999999999998</v>
      </c>
      <c r="BW228" s="70">
        <v>0</v>
      </c>
      <c r="BX228" s="70">
        <v>0</v>
      </c>
      <c r="BY228" s="70">
        <v>0</v>
      </c>
      <c r="BZ228" s="70">
        <v>8.92</v>
      </c>
      <c r="CA228" s="70">
        <v>0</v>
      </c>
      <c r="CB228" s="70">
        <v>0</v>
      </c>
      <c r="CC228" s="70">
        <v>0</v>
      </c>
      <c r="CD228" s="70">
        <v>0</v>
      </c>
    </row>
    <row r="229" spans="1:82">
      <c r="A229" s="70" t="s">
        <v>1870</v>
      </c>
      <c r="B229" s="70">
        <v>232</v>
      </c>
      <c r="C229" s="70">
        <v>11</v>
      </c>
      <c r="D229" s="70">
        <v>14</v>
      </c>
      <c r="E229" s="70">
        <v>2014</v>
      </c>
      <c r="F229" s="70" t="s">
        <v>181</v>
      </c>
      <c r="G229" s="70" t="s">
        <v>1859</v>
      </c>
      <c r="H229" s="70" t="s">
        <v>1860</v>
      </c>
      <c r="I229" s="148"/>
      <c r="J229" s="71">
        <v>600.51698191852745</v>
      </c>
      <c r="K229" s="71">
        <v>12.76995784439422</v>
      </c>
      <c r="L229" s="71">
        <v>17.344689305666069</v>
      </c>
      <c r="M229" s="71">
        <v>419.61614240196189</v>
      </c>
      <c r="N229" s="71">
        <v>317.97005855634092</v>
      </c>
      <c r="O229" s="71">
        <v>125.26451833073355</v>
      </c>
      <c r="P229" s="71">
        <v>73.130636409533579</v>
      </c>
      <c r="Q229" s="71">
        <v>18.892116718476899</v>
      </c>
      <c r="R229" s="71">
        <v>0</v>
      </c>
      <c r="S229" s="71">
        <v>17.649657106275701</v>
      </c>
      <c r="T229" s="72"/>
      <c r="U229" s="71">
        <v>89165922</v>
      </c>
      <c r="V229" s="71">
        <v>6504</v>
      </c>
      <c r="W229" s="71">
        <v>196</v>
      </c>
      <c r="X229" s="71">
        <v>93920</v>
      </c>
      <c r="Y229" s="71">
        <v>119640</v>
      </c>
      <c r="Z229" s="71">
        <v>72084</v>
      </c>
      <c r="AA229" s="71">
        <v>14564</v>
      </c>
      <c r="AB229" s="71">
        <v>254551</v>
      </c>
      <c r="AC229" s="71">
        <v>0</v>
      </c>
      <c r="AD229" s="71">
        <v>17.649657106275701</v>
      </c>
      <c r="AE229" s="72"/>
      <c r="AF229" s="71"/>
      <c r="AG229" s="71"/>
      <c r="AH229" s="71"/>
      <c r="AI229" s="71"/>
      <c r="AJ229" s="71"/>
      <c r="AK229" s="71"/>
      <c r="AL229" s="71"/>
      <c r="AM229" s="71"/>
      <c r="AN229" s="71"/>
      <c r="AO229" s="71"/>
      <c r="AP229" s="71"/>
      <c r="AQ229" s="72"/>
      <c r="AR229" s="71">
        <v>1974</v>
      </c>
      <c r="AS229" s="71">
        <v>85</v>
      </c>
      <c r="AT229" s="71">
        <v>0</v>
      </c>
      <c r="AU229" s="71">
        <v>0</v>
      </c>
      <c r="AV229" s="71">
        <v>0</v>
      </c>
      <c r="AW229" s="71">
        <v>0</v>
      </c>
      <c r="AX229" s="71"/>
      <c r="AY229" s="72"/>
      <c r="AZ229" s="71">
        <v>6972.6</v>
      </c>
      <c r="BA229" s="71">
        <v>3235.1</v>
      </c>
      <c r="BB229" s="71">
        <v>0</v>
      </c>
      <c r="BC229" s="71">
        <v>0</v>
      </c>
      <c r="BD229" s="71">
        <v>0</v>
      </c>
      <c r="BE229" s="71">
        <v>0</v>
      </c>
      <c r="BF229" s="71"/>
      <c r="BG229" s="72"/>
      <c r="BH229" s="71">
        <v>0</v>
      </c>
      <c r="BI229" s="71">
        <v>0</v>
      </c>
      <c r="BJ229" s="71">
        <v>136.071</v>
      </c>
      <c r="BK229" s="71">
        <v>0</v>
      </c>
      <c r="BL229" s="71">
        <v>191.11699999999996</v>
      </c>
      <c r="BM229" s="71">
        <v>0</v>
      </c>
      <c r="BN229" s="72"/>
      <c r="BO229" s="71">
        <v>0</v>
      </c>
      <c r="BP229" s="71">
        <v>0</v>
      </c>
      <c r="BQ229" s="71">
        <v>8</v>
      </c>
      <c r="BR229" s="71">
        <v>0</v>
      </c>
      <c r="BS229" s="71">
        <v>23</v>
      </c>
      <c r="BT229" s="71">
        <v>0</v>
      </c>
      <c r="BU229"/>
      <c r="BV229" s="70">
        <v>319.28300000000002</v>
      </c>
      <c r="BW229" s="70">
        <v>0</v>
      </c>
      <c r="BX229" s="70">
        <v>0</v>
      </c>
      <c r="BY229" s="70">
        <v>0</v>
      </c>
      <c r="BZ229" s="70">
        <v>7.9050000000000002</v>
      </c>
      <c r="CA229" s="70">
        <v>0</v>
      </c>
      <c r="CB229" s="70">
        <v>0</v>
      </c>
      <c r="CC229" s="70">
        <v>0</v>
      </c>
      <c r="CD229" s="70">
        <v>0</v>
      </c>
    </row>
    <row r="230" spans="1:82">
      <c r="A230" s="70" t="s">
        <v>1871</v>
      </c>
      <c r="B230" s="70">
        <v>233</v>
      </c>
      <c r="C230" s="70">
        <v>12</v>
      </c>
      <c r="D230" s="70">
        <v>14</v>
      </c>
      <c r="E230" s="70">
        <v>2015</v>
      </c>
      <c r="F230" s="70" t="s">
        <v>182</v>
      </c>
      <c r="G230" s="70" t="s">
        <v>1859</v>
      </c>
      <c r="H230" s="70" t="s">
        <v>1860</v>
      </c>
      <c r="I230" s="148"/>
      <c r="J230" s="71">
        <v>571.35857279054005</v>
      </c>
      <c r="K230" s="71">
        <v>13.58102419535529</v>
      </c>
      <c r="L230" s="71">
        <v>21.619694948317989</v>
      </c>
      <c r="M230" s="71">
        <v>446.44615075360741</v>
      </c>
      <c r="N230" s="71">
        <v>321.46297437083558</v>
      </c>
      <c r="O230" s="71">
        <v>124.39750111594728</v>
      </c>
      <c r="P230" s="71">
        <v>73.047705592116358</v>
      </c>
      <c r="Q230" s="71">
        <v>18.6537856716748</v>
      </c>
      <c r="R230" s="71">
        <v>0</v>
      </c>
      <c r="S230" s="71">
        <v>19.58540400017429</v>
      </c>
      <c r="T230" s="72"/>
      <c r="U230" s="71">
        <v>76961733</v>
      </c>
      <c r="V230" s="71">
        <v>6504</v>
      </c>
      <c r="W230" s="71">
        <v>196</v>
      </c>
      <c r="X230" s="71">
        <v>93920</v>
      </c>
      <c r="Y230" s="71">
        <v>121495</v>
      </c>
      <c r="Z230" s="71">
        <v>72274</v>
      </c>
      <c r="AA230" s="71">
        <v>14536</v>
      </c>
      <c r="AB230" s="71">
        <v>256748</v>
      </c>
      <c r="AC230" s="71">
        <v>0</v>
      </c>
      <c r="AD230" s="71">
        <v>19.58540400017429</v>
      </c>
      <c r="AE230" s="72"/>
      <c r="AF230" s="71">
        <v>773925021.74693656</v>
      </c>
      <c r="AG230" s="71">
        <v>11256895.48088208</v>
      </c>
      <c r="AH230" s="71">
        <v>4406302.0710068513</v>
      </c>
      <c r="AI230" s="71">
        <v>549526044.61327636</v>
      </c>
      <c r="AJ230" s="71">
        <v>474211950.76552361</v>
      </c>
      <c r="AK230" s="71">
        <v>0</v>
      </c>
      <c r="AL230" s="71">
        <v>0</v>
      </c>
      <c r="AM230" s="71">
        <v>35186236.382647403</v>
      </c>
      <c r="AN230" s="71">
        <v>0</v>
      </c>
      <c r="AO230" s="71">
        <v>0</v>
      </c>
      <c r="AP230" s="71">
        <v>1848512451.0602729</v>
      </c>
      <c r="AQ230" s="72"/>
      <c r="AR230" s="71">
        <v>2156</v>
      </c>
      <c r="AS230" s="71">
        <v>114</v>
      </c>
      <c r="AT230" s="71">
        <v>0</v>
      </c>
      <c r="AU230" s="71">
        <v>0</v>
      </c>
      <c r="AV230" s="71">
        <v>0</v>
      </c>
      <c r="AW230" s="71">
        <v>0</v>
      </c>
      <c r="AX230" s="71"/>
      <c r="AY230" s="72"/>
      <c r="AZ230" s="71">
        <v>7695.3</v>
      </c>
      <c r="BA230" s="71">
        <v>3679.7</v>
      </c>
      <c r="BB230" s="71">
        <v>0</v>
      </c>
      <c r="BC230" s="71">
        <v>0</v>
      </c>
      <c r="BD230" s="71">
        <v>0</v>
      </c>
      <c r="BE230" s="71">
        <v>0</v>
      </c>
      <c r="BF230" s="71"/>
      <c r="BG230" s="72"/>
      <c r="BH230" s="71">
        <v>0</v>
      </c>
      <c r="BI230" s="71">
        <v>0</v>
      </c>
      <c r="BJ230" s="71">
        <v>134.148</v>
      </c>
      <c r="BK230" s="71">
        <v>0.56100000000000005</v>
      </c>
      <c r="BL230" s="71">
        <v>174.697</v>
      </c>
      <c r="BM230" s="71">
        <v>0</v>
      </c>
      <c r="BN230" s="72"/>
      <c r="BO230" s="71">
        <v>0</v>
      </c>
      <c r="BP230" s="71">
        <v>0</v>
      </c>
      <c r="BQ230" s="71">
        <v>7</v>
      </c>
      <c r="BR230" s="71">
        <v>1</v>
      </c>
      <c r="BS230" s="71">
        <v>23</v>
      </c>
      <c r="BT230" s="71">
        <v>0</v>
      </c>
      <c r="BU230"/>
      <c r="BV230" s="70">
        <v>303.36900000000003</v>
      </c>
      <c r="BW230" s="70">
        <v>0</v>
      </c>
      <c r="BX230" s="70">
        <v>0</v>
      </c>
      <c r="BY230" s="70">
        <v>0</v>
      </c>
      <c r="BZ230" s="70">
        <v>6.0369999999999999</v>
      </c>
      <c r="CA230" s="70">
        <v>0</v>
      </c>
      <c r="CB230" s="70">
        <v>0</v>
      </c>
      <c r="CC230" s="70">
        <v>0</v>
      </c>
      <c r="CD230" s="70">
        <v>0</v>
      </c>
    </row>
    <row r="231" spans="1:82">
      <c r="A231" s="70" t="s">
        <v>1872</v>
      </c>
      <c r="B231" s="70">
        <v>234</v>
      </c>
      <c r="C231" s="70">
        <v>13</v>
      </c>
      <c r="D231" s="70">
        <v>14</v>
      </c>
      <c r="E231" s="70">
        <v>2016</v>
      </c>
      <c r="F231" s="70" t="s">
        <v>155</v>
      </c>
      <c r="G231" s="70" t="s">
        <v>1859</v>
      </c>
      <c r="H231" s="70" t="s">
        <v>1860</v>
      </c>
      <c r="I231" s="148"/>
      <c r="J231" s="71">
        <v>538.52733204672393</v>
      </c>
      <c r="K231" s="71">
        <v>13.988296598475998</v>
      </c>
      <c r="L231" s="71">
        <v>24.431188692563762</v>
      </c>
      <c r="M231" s="71">
        <v>343.87863861979747</v>
      </c>
      <c r="N231" s="71">
        <v>307.83568789886618</v>
      </c>
      <c r="O231" s="71">
        <v>122.43290452241007</v>
      </c>
      <c r="P231" s="71">
        <v>71.224004831396059</v>
      </c>
      <c r="Q231" s="71">
        <v>18.223063185636967</v>
      </c>
      <c r="R231" s="71">
        <v>0</v>
      </c>
      <c r="S231" s="71">
        <v>17.954294454261177</v>
      </c>
      <c r="T231" s="72"/>
      <c r="U231" s="71">
        <v>84820382</v>
      </c>
      <c r="V231" s="71">
        <v>6504</v>
      </c>
      <c r="W231" s="71">
        <v>196</v>
      </c>
      <c r="X231" s="71">
        <v>93920</v>
      </c>
      <c r="Y231" s="71">
        <v>122656</v>
      </c>
      <c r="Z231" s="71">
        <v>72007</v>
      </c>
      <c r="AA231" s="71">
        <v>14659</v>
      </c>
      <c r="AB231" s="71">
        <v>258000</v>
      </c>
      <c r="AC231" s="71">
        <v>0</v>
      </c>
      <c r="AD231" s="71">
        <v>17.954294454261181</v>
      </c>
      <c r="AE231" s="72"/>
      <c r="AF231" s="71">
        <v>774882458.10159743</v>
      </c>
      <c r="AG231" s="71">
        <v>11065826.8270994</v>
      </c>
      <c r="AH231" s="71">
        <v>3789489.831671502</v>
      </c>
      <c r="AI231" s="71">
        <v>531317232.83488703</v>
      </c>
      <c r="AJ231" s="71">
        <v>432014262.75847381</v>
      </c>
      <c r="AK231" s="71">
        <v>0</v>
      </c>
      <c r="AL231" s="71">
        <v>0</v>
      </c>
      <c r="AM231" s="71">
        <v>35385287.285803713</v>
      </c>
      <c r="AN231" s="71">
        <v>0</v>
      </c>
      <c r="AO231" s="71">
        <v>0</v>
      </c>
      <c r="AP231" s="71">
        <v>1788454557.639533</v>
      </c>
      <c r="AQ231" s="72"/>
      <c r="AR231" s="71">
        <v>2276</v>
      </c>
      <c r="AS231" s="71">
        <v>134</v>
      </c>
      <c r="AT231" s="71">
        <v>0</v>
      </c>
      <c r="AU231" s="71">
        <v>0</v>
      </c>
      <c r="AV231" s="71">
        <v>0</v>
      </c>
      <c r="AW231" s="71">
        <v>0</v>
      </c>
      <c r="AX231" s="71"/>
      <c r="AY231" s="72"/>
      <c r="AZ231" s="71">
        <v>8182</v>
      </c>
      <c r="BA231" s="71">
        <v>3981</v>
      </c>
      <c r="BB231" s="71">
        <v>0</v>
      </c>
      <c r="BC231" s="71">
        <v>0</v>
      </c>
      <c r="BD231" s="71">
        <v>0</v>
      </c>
      <c r="BE231" s="71">
        <v>0</v>
      </c>
      <c r="BF231" s="71"/>
      <c r="BG231" s="72"/>
      <c r="BH231" s="71">
        <v>0</v>
      </c>
      <c r="BI231" s="71">
        <v>0</v>
      </c>
      <c r="BJ231" s="71">
        <v>126.026</v>
      </c>
      <c r="BK231" s="71">
        <v>0.623</v>
      </c>
      <c r="BL231" s="71">
        <v>163.83199999999999</v>
      </c>
      <c r="BM231" s="71">
        <v>0</v>
      </c>
      <c r="BN231" s="72"/>
      <c r="BO231" s="71">
        <v>0</v>
      </c>
      <c r="BP231" s="71">
        <v>0</v>
      </c>
      <c r="BQ231" s="71">
        <v>7</v>
      </c>
      <c r="BR231" s="71">
        <v>1</v>
      </c>
      <c r="BS231" s="71">
        <v>23</v>
      </c>
      <c r="BT231" s="71">
        <v>0</v>
      </c>
      <c r="BU231"/>
      <c r="BV231" s="70">
        <v>290.48099999999999</v>
      </c>
      <c r="BW231" s="70">
        <v>0</v>
      </c>
      <c r="BX231" s="70">
        <v>0</v>
      </c>
      <c r="BY231" s="70">
        <v>0</v>
      </c>
      <c r="BZ231" s="70">
        <v>0</v>
      </c>
      <c r="CA231" s="70">
        <v>0</v>
      </c>
      <c r="CB231" s="70">
        <v>0</v>
      </c>
      <c r="CC231" s="70">
        <v>0</v>
      </c>
      <c r="CD231" s="70">
        <v>0</v>
      </c>
    </row>
    <row r="232" spans="1:82">
      <c r="A232" s="70" t="s">
        <v>1873</v>
      </c>
      <c r="B232" s="70">
        <v>235</v>
      </c>
      <c r="C232" s="70">
        <v>14</v>
      </c>
      <c r="D232" s="70">
        <v>14</v>
      </c>
      <c r="E232" s="70">
        <v>2017</v>
      </c>
      <c r="F232" s="70" t="s">
        <v>156</v>
      </c>
      <c r="G232" s="70" t="s">
        <v>1859</v>
      </c>
      <c r="H232" s="70" t="s">
        <v>1860</v>
      </c>
      <c r="I232" s="148"/>
      <c r="J232" s="71">
        <v>462.12287379250967</v>
      </c>
      <c r="K232" s="71">
        <v>14.310273026364451</v>
      </c>
      <c r="L232" s="71">
        <v>20.121482698580721</v>
      </c>
      <c r="M232" s="71">
        <v>344.99719895420907</v>
      </c>
      <c r="N232" s="71">
        <v>316.59184431317186</v>
      </c>
      <c r="O232" s="71">
        <v>120.77629083320205</v>
      </c>
      <c r="P232" s="71">
        <v>70.927320391261247</v>
      </c>
      <c r="Q232" s="71">
        <v>17.666777721604898</v>
      </c>
      <c r="R232" s="71">
        <v>0</v>
      </c>
      <c r="S232" s="71">
        <v>15.884112571377161</v>
      </c>
      <c r="T232" s="72"/>
      <c r="U232" s="71">
        <v>78623456</v>
      </c>
      <c r="V232" s="71">
        <v>6504</v>
      </c>
      <c r="W232" s="71">
        <v>196</v>
      </c>
      <c r="X232" s="71">
        <v>93920</v>
      </c>
      <c r="Y232" s="71">
        <v>123648</v>
      </c>
      <c r="Z232" s="71">
        <v>72211</v>
      </c>
      <c r="AA232" s="71">
        <v>14691</v>
      </c>
      <c r="AB232" s="71">
        <v>258654</v>
      </c>
      <c r="AC232" s="71">
        <v>0</v>
      </c>
      <c r="AD232" s="71">
        <v>15.884112571377161</v>
      </c>
      <c r="AE232" s="72"/>
      <c r="AF232" s="71">
        <v>683299383.00566077</v>
      </c>
      <c r="AG232" s="71">
        <v>11572950.749936391</v>
      </c>
      <c r="AH232" s="71">
        <v>4240847.6242234558</v>
      </c>
      <c r="AI232" s="71">
        <v>556080535.20318365</v>
      </c>
      <c r="AJ232" s="71">
        <v>469514448.70984179</v>
      </c>
      <c r="AK232" s="71">
        <v>0</v>
      </c>
      <c r="AL232" s="71">
        <v>0</v>
      </c>
      <c r="AM232" s="71">
        <v>35530493.542203426</v>
      </c>
      <c r="AN232" s="71">
        <v>0</v>
      </c>
      <c r="AO232" s="71">
        <v>0</v>
      </c>
      <c r="AP232" s="71">
        <v>1760238658.8350494</v>
      </c>
      <c r="AQ232" s="72"/>
      <c r="AR232" s="71">
        <v>2367</v>
      </c>
      <c r="AS232" s="71">
        <v>142</v>
      </c>
      <c r="AT232" s="71">
        <v>0</v>
      </c>
      <c r="AU232" s="71">
        <v>0</v>
      </c>
      <c r="AV232" s="71">
        <v>0</v>
      </c>
      <c r="AW232" s="71">
        <v>0</v>
      </c>
      <c r="AX232" s="71"/>
      <c r="AY232" s="72"/>
      <c r="AZ232" s="71">
        <v>8579.2999999999993</v>
      </c>
      <c r="BA232" s="71">
        <v>4078.9</v>
      </c>
      <c r="BB232" s="71">
        <v>0</v>
      </c>
      <c r="BC232" s="71">
        <v>0</v>
      </c>
      <c r="BD232" s="71">
        <v>0</v>
      </c>
      <c r="BE232" s="71">
        <v>0</v>
      </c>
      <c r="BF232" s="71"/>
      <c r="BG232" s="72"/>
      <c r="BH232" s="71">
        <v>0</v>
      </c>
      <c r="BI232" s="71">
        <v>0</v>
      </c>
      <c r="BJ232" s="71">
        <v>124.43300000000001</v>
      </c>
      <c r="BK232" s="71">
        <v>0.44800000000000001</v>
      </c>
      <c r="BL232" s="71">
        <v>157.649</v>
      </c>
      <c r="BM232" s="71">
        <v>0</v>
      </c>
      <c r="BN232" s="72"/>
      <c r="BO232" s="71">
        <v>0</v>
      </c>
      <c r="BP232" s="71">
        <v>0</v>
      </c>
      <c r="BQ232" s="71">
        <v>8</v>
      </c>
      <c r="BR232" s="71">
        <v>1</v>
      </c>
      <c r="BS232" s="71">
        <v>22</v>
      </c>
      <c r="BT232" s="71">
        <v>0</v>
      </c>
      <c r="BU232"/>
      <c r="BV232" s="70">
        <v>276.78800000000001</v>
      </c>
      <c r="BW232" s="70">
        <v>0</v>
      </c>
      <c r="BX232" s="70">
        <v>0</v>
      </c>
      <c r="BY232" s="70">
        <v>0</v>
      </c>
      <c r="BZ232" s="70">
        <v>5.742</v>
      </c>
      <c r="CA232" s="70">
        <v>0</v>
      </c>
      <c r="CB232" s="70">
        <v>0</v>
      </c>
      <c r="CC232" s="70">
        <v>0</v>
      </c>
      <c r="CD232" s="70">
        <v>0</v>
      </c>
    </row>
    <row r="233" spans="1:82">
      <c r="A233" s="70" t="s">
        <v>1874</v>
      </c>
      <c r="B233" s="70">
        <v>236</v>
      </c>
      <c r="C233" s="70">
        <v>15</v>
      </c>
      <c r="D233" s="70">
        <v>14</v>
      </c>
      <c r="E233" s="70">
        <v>2018</v>
      </c>
      <c r="F233" s="70" t="s">
        <v>183</v>
      </c>
      <c r="G233" s="70" t="s">
        <v>1859</v>
      </c>
      <c r="H233" s="70" t="s">
        <v>1860</v>
      </c>
      <c r="I233" s="148"/>
      <c r="J233" s="71">
        <v>448.24921272657815</v>
      </c>
      <c r="K233" s="71">
        <v>13.453406669440028</v>
      </c>
      <c r="L233" s="71">
        <v>18.804130017203512</v>
      </c>
      <c r="M233" s="71">
        <v>342.36660079550444</v>
      </c>
      <c r="N233" s="71">
        <v>304.64430746932328</v>
      </c>
      <c r="O233" s="71">
        <v>117.7982025707086</v>
      </c>
      <c r="P233" s="71">
        <v>70.971734980437077</v>
      </c>
      <c r="Q233" s="71">
        <v>16.479713868018901</v>
      </c>
      <c r="R233" s="71">
        <v>0</v>
      </c>
      <c r="S233" s="71">
        <v>13.707758645561521</v>
      </c>
      <c r="T233" s="72"/>
      <c r="U233" s="71">
        <v>77049539</v>
      </c>
      <c r="V233" s="71">
        <v>6504</v>
      </c>
      <c r="W233" s="71">
        <v>196</v>
      </c>
      <c r="X233" s="71">
        <v>93920</v>
      </c>
      <c r="Y233" s="71">
        <v>125060</v>
      </c>
      <c r="Z233" s="71">
        <v>71779</v>
      </c>
      <c r="AA233" s="71">
        <v>14848</v>
      </c>
      <c r="AB233" s="71">
        <v>260011</v>
      </c>
      <c r="AC233" s="71">
        <v>0</v>
      </c>
      <c r="AD233" s="71">
        <v>13.707758645561521</v>
      </c>
      <c r="AE233" s="72"/>
      <c r="AF233" s="71">
        <v>651295953.38691366</v>
      </c>
      <c r="AG233" s="71">
        <v>10264375.264721129</v>
      </c>
      <c r="AH233" s="71">
        <v>4039480.3649362009</v>
      </c>
      <c r="AI233" s="71">
        <v>532506201.92383969</v>
      </c>
      <c r="AJ233" s="71">
        <v>443058981.63215691</v>
      </c>
      <c r="AK233" s="71">
        <v>0</v>
      </c>
      <c r="AL233" s="71">
        <v>0</v>
      </c>
      <c r="AM233" s="71">
        <v>35790802.947246529</v>
      </c>
      <c r="AN233" s="71">
        <v>0</v>
      </c>
      <c r="AO233" s="71">
        <v>0</v>
      </c>
      <c r="AP233" s="71">
        <v>1676955795.519814</v>
      </c>
      <c r="AQ233" s="72"/>
      <c r="AR233" s="71">
        <v>2466</v>
      </c>
      <c r="AS233" s="71">
        <v>153</v>
      </c>
      <c r="AT233" s="71">
        <v>0</v>
      </c>
      <c r="AU233" s="71">
        <v>0</v>
      </c>
      <c r="AV233" s="71">
        <v>0</v>
      </c>
      <c r="AW233" s="71">
        <v>0</v>
      </c>
      <c r="AX233" s="71"/>
      <c r="AY233" s="72"/>
      <c r="AZ233" s="71">
        <v>9001.1</v>
      </c>
      <c r="BA233" s="71">
        <v>4712</v>
      </c>
      <c r="BB233" s="71">
        <v>0</v>
      </c>
      <c r="BC233" s="71">
        <v>0</v>
      </c>
      <c r="BD233" s="71">
        <v>0</v>
      </c>
      <c r="BE233" s="71">
        <v>0</v>
      </c>
      <c r="BF233" s="71"/>
      <c r="BG233" s="72"/>
      <c r="BH233" s="71">
        <v>0</v>
      </c>
      <c r="BI233" s="71">
        <v>0</v>
      </c>
      <c r="BJ233" s="71">
        <v>115.633</v>
      </c>
      <c r="BK233" s="71">
        <v>0.28499999999999998</v>
      </c>
      <c r="BL233" s="71">
        <v>154.44300000000001</v>
      </c>
      <c r="BM233" s="71">
        <v>0</v>
      </c>
      <c r="BN233" s="72"/>
      <c r="BO233" s="71">
        <v>0</v>
      </c>
      <c r="BP233" s="71">
        <v>0</v>
      </c>
      <c r="BQ233" s="71">
        <v>6</v>
      </c>
      <c r="BR233" s="71">
        <v>1</v>
      </c>
      <c r="BS233" s="71">
        <v>20</v>
      </c>
      <c r="BT233" s="71">
        <v>0</v>
      </c>
      <c r="BU233"/>
      <c r="BV233" s="70">
        <v>265.17099999999999</v>
      </c>
      <c r="BW233" s="70">
        <v>0</v>
      </c>
      <c r="BX233" s="70">
        <v>0</v>
      </c>
      <c r="BY233" s="70">
        <v>0</v>
      </c>
      <c r="BZ233" s="70">
        <v>5.19</v>
      </c>
      <c r="CA233" s="70">
        <v>0</v>
      </c>
      <c r="CB233" s="70">
        <v>0</v>
      </c>
      <c r="CC233" s="70">
        <v>0</v>
      </c>
      <c r="CD233" s="70">
        <v>0</v>
      </c>
    </row>
    <row r="234" spans="1:82">
      <c r="A234" s="70" t="s">
        <v>1875</v>
      </c>
      <c r="B234" s="70">
        <v>237</v>
      </c>
      <c r="C234" s="70">
        <v>16</v>
      </c>
      <c r="D234" s="70">
        <v>14</v>
      </c>
      <c r="E234" s="70">
        <v>2019</v>
      </c>
      <c r="F234" s="70" t="s">
        <v>158</v>
      </c>
      <c r="G234" s="70" t="s">
        <v>1859</v>
      </c>
      <c r="H234" s="70" t="s">
        <v>1860</v>
      </c>
      <c r="I234" s="148"/>
      <c r="J234" s="71">
        <v>404.81833545358427</v>
      </c>
      <c r="K234" s="71">
        <v>12.182886194114083</v>
      </c>
      <c r="L234" s="71">
        <v>19.066212975868247</v>
      </c>
      <c r="M234" s="71">
        <v>331.254947949339</v>
      </c>
      <c r="N234" s="71">
        <v>287.84735812807958</v>
      </c>
      <c r="O234" s="71">
        <v>113.74660916394727</v>
      </c>
      <c r="P234" s="71">
        <v>71.039824181818105</v>
      </c>
      <c r="Q234" s="71">
        <v>16.058973852367501</v>
      </c>
      <c r="R234" s="71">
        <v>0</v>
      </c>
      <c r="S234" s="71">
        <v>12.293586672438531</v>
      </c>
      <c r="T234" s="72"/>
      <c r="U234" s="71">
        <v>72759743</v>
      </c>
      <c r="V234" s="71">
        <v>6504</v>
      </c>
      <c r="W234" s="71">
        <v>196</v>
      </c>
      <c r="X234" s="71">
        <v>93920</v>
      </c>
      <c r="Y234" s="71">
        <v>126160</v>
      </c>
      <c r="Z234" s="71">
        <v>71213</v>
      </c>
      <c r="AA234" s="71">
        <v>14751</v>
      </c>
      <c r="AB234" s="71">
        <v>260232</v>
      </c>
      <c r="AC234" s="71">
        <v>0</v>
      </c>
      <c r="AD234" s="71">
        <v>12.293586672438529</v>
      </c>
      <c r="AE234" s="72"/>
      <c r="AF234" s="71">
        <v>618788608.25428069</v>
      </c>
      <c r="AG234" s="71">
        <v>9900325.0739223231</v>
      </c>
      <c r="AH234" s="71">
        <v>4293869.0727872429</v>
      </c>
      <c r="AI234" s="71">
        <v>537657852.15907526</v>
      </c>
      <c r="AJ234" s="71">
        <v>434233309.93409169</v>
      </c>
      <c r="AK234" s="71">
        <v>0</v>
      </c>
      <c r="AL234" s="71">
        <v>0</v>
      </c>
      <c r="AM234" s="71">
        <v>35441639.374552853</v>
      </c>
      <c r="AN234" s="71">
        <v>0</v>
      </c>
      <c r="AO234" s="71">
        <v>0</v>
      </c>
      <c r="AP234" s="71">
        <v>1640315603.8687103</v>
      </c>
      <c r="AQ234" s="72"/>
      <c r="AR234" s="71">
        <v>2593</v>
      </c>
      <c r="AS234" s="71">
        <v>161</v>
      </c>
      <c r="AT234" s="71">
        <v>0</v>
      </c>
      <c r="AU234" s="71">
        <v>0</v>
      </c>
      <c r="AV234" s="71">
        <v>0</v>
      </c>
      <c r="AW234" s="71">
        <v>0</v>
      </c>
      <c r="AX234" s="71"/>
      <c r="AY234" s="72"/>
      <c r="AZ234" s="71">
        <v>9521.6000000000022</v>
      </c>
      <c r="BA234" s="71">
        <v>4814.7000000000007</v>
      </c>
      <c r="BB234" s="71">
        <v>0</v>
      </c>
      <c r="BC234" s="71">
        <v>0</v>
      </c>
      <c r="BD234" s="71">
        <v>0</v>
      </c>
      <c r="BE234" s="71">
        <v>0</v>
      </c>
      <c r="BF234" s="71"/>
      <c r="BG234" s="72"/>
      <c r="BH234" s="71">
        <v>0</v>
      </c>
      <c r="BI234" s="71">
        <v>0</v>
      </c>
      <c r="BJ234" s="71">
        <v>111.54300000000001</v>
      </c>
      <c r="BK234" s="71">
        <v>1.6579999999999999</v>
      </c>
      <c r="BL234" s="71">
        <v>143.529</v>
      </c>
      <c r="BM234" s="71">
        <v>0</v>
      </c>
      <c r="BN234" s="72"/>
      <c r="BO234" s="71">
        <v>0</v>
      </c>
      <c r="BP234" s="71">
        <v>0</v>
      </c>
      <c r="BQ234" s="71">
        <v>6</v>
      </c>
      <c r="BR234" s="71">
        <v>1</v>
      </c>
      <c r="BS234" s="71">
        <v>19</v>
      </c>
      <c r="BT234" s="71">
        <v>0</v>
      </c>
      <c r="BU234"/>
      <c r="BV234" s="70">
        <v>253.36500000000001</v>
      </c>
      <c r="BW234" s="70">
        <v>0</v>
      </c>
      <c r="BX234" s="70">
        <v>0</v>
      </c>
      <c r="BY234" s="70">
        <v>0</v>
      </c>
      <c r="BZ234" s="70">
        <v>3.3650000000000002</v>
      </c>
      <c r="CA234" s="70">
        <v>0</v>
      </c>
      <c r="CB234" s="70">
        <v>0</v>
      </c>
      <c r="CC234" s="70">
        <v>0</v>
      </c>
      <c r="CD234" s="70">
        <v>0</v>
      </c>
    </row>
    <row r="235" spans="1:82">
      <c r="A235" s="70" t="s">
        <v>1876</v>
      </c>
      <c r="B235" s="70">
        <v>238</v>
      </c>
      <c r="C235" s="70">
        <v>17</v>
      </c>
      <c r="D235" s="70">
        <v>14</v>
      </c>
      <c r="E235" s="70">
        <v>2020</v>
      </c>
      <c r="F235" s="70" t="s">
        <v>159</v>
      </c>
      <c r="G235" s="1064" t="s">
        <v>1859</v>
      </c>
      <c r="H235" s="70" t="s">
        <v>1860</v>
      </c>
      <c r="I235" s="148"/>
      <c r="J235" s="71">
        <v>353.26422774567368</v>
      </c>
      <c r="K235" s="71">
        <v>12.07692165807374</v>
      </c>
      <c r="L235" s="71">
        <v>13.153388288025237</v>
      </c>
      <c r="M235" s="71">
        <v>288.68419657396788</v>
      </c>
      <c r="N235" s="71">
        <v>291.72881561254252</v>
      </c>
      <c r="O235" s="71">
        <v>99.327844316375561</v>
      </c>
      <c r="P235" s="71">
        <v>67.035546696606701</v>
      </c>
      <c r="Q235" s="71">
        <v>15.3448230681858</v>
      </c>
      <c r="R235" s="71">
        <v>0</v>
      </c>
      <c r="S235" s="71">
        <v>13.719238812922841</v>
      </c>
      <c r="T235" s="72"/>
      <c r="U235" s="71">
        <v>69734774</v>
      </c>
      <c r="V235" s="71">
        <v>6391</v>
      </c>
      <c r="W235" s="71">
        <v>166</v>
      </c>
      <c r="X235" s="71">
        <v>93786</v>
      </c>
      <c r="Y235" s="71">
        <v>127224</v>
      </c>
      <c r="Z235" s="71">
        <v>70977</v>
      </c>
      <c r="AA235" s="71">
        <v>14795</v>
      </c>
      <c r="AB235" s="71">
        <v>260255</v>
      </c>
      <c r="AC235" s="71">
        <v>0</v>
      </c>
      <c r="AD235" s="71">
        <v>13.719238812922841</v>
      </c>
      <c r="AE235" s="72"/>
      <c r="AF235" s="71">
        <v>555569795.00773346</v>
      </c>
      <c r="AG235" s="71">
        <v>9239632.1962503437</v>
      </c>
      <c r="AH235" s="71">
        <v>3076962.9318575477</v>
      </c>
      <c r="AI235" s="71">
        <v>475832310.41645855</v>
      </c>
      <c r="AJ235" s="71">
        <v>451696362.13022792</v>
      </c>
      <c r="AK235" s="71"/>
      <c r="AL235" s="71"/>
      <c r="AM235" s="71">
        <v>33966168.993358009</v>
      </c>
      <c r="AN235" s="71"/>
      <c r="AO235" s="71"/>
      <c r="AP235" s="71">
        <v>1529381231.6758859</v>
      </c>
      <c r="AQ235" s="72"/>
      <c r="AR235" s="71">
        <v>2709</v>
      </c>
      <c r="AS235" s="71">
        <v>162</v>
      </c>
      <c r="AT235" s="71">
        <v>0</v>
      </c>
      <c r="AU235" s="71">
        <v>0</v>
      </c>
      <c r="AV235" s="71">
        <v>0</v>
      </c>
      <c r="AW235" s="71">
        <v>1</v>
      </c>
      <c r="AX235" s="71"/>
      <c r="AY235" s="72"/>
      <c r="AZ235" s="71">
        <v>10009.29999999999</v>
      </c>
      <c r="BA235" s="71">
        <v>4824.8999999999969</v>
      </c>
      <c r="BB235" s="71">
        <v>0</v>
      </c>
      <c r="BC235" s="71">
        <v>0</v>
      </c>
      <c r="BD235" s="71">
        <v>0</v>
      </c>
      <c r="BE235" s="71">
        <v>550</v>
      </c>
      <c r="BF235" s="71"/>
      <c r="BG235" s="72"/>
      <c r="BH235" s="71">
        <v>0</v>
      </c>
      <c r="BI235" s="71">
        <v>0</v>
      </c>
      <c r="BJ235" s="71">
        <v>103.751</v>
      </c>
      <c r="BK235" s="71">
        <v>0.442</v>
      </c>
      <c r="BL235" s="71">
        <v>140.70800000000003</v>
      </c>
      <c r="BM235" s="71">
        <v>0</v>
      </c>
      <c r="BN235" s="72"/>
      <c r="BO235" s="71">
        <v>0</v>
      </c>
      <c r="BP235" s="71">
        <v>0</v>
      </c>
      <c r="BQ235" s="71">
        <v>6</v>
      </c>
      <c r="BR235" s="71">
        <v>1</v>
      </c>
      <c r="BS235" s="71">
        <v>19</v>
      </c>
      <c r="BT235" s="71">
        <v>0</v>
      </c>
      <c r="BU235"/>
      <c r="BV235" s="70">
        <v>240.078</v>
      </c>
      <c r="BW235" s="70">
        <v>0</v>
      </c>
      <c r="BX235" s="70">
        <v>0</v>
      </c>
      <c r="BY235" s="70">
        <v>0</v>
      </c>
      <c r="BZ235" s="70">
        <v>4.8230000000000004</v>
      </c>
      <c r="CA235" s="70">
        <v>0</v>
      </c>
      <c r="CB235" s="70">
        <v>0</v>
      </c>
      <c r="CC235" s="70">
        <v>0</v>
      </c>
      <c r="CD235" s="70">
        <v>0</v>
      </c>
    </row>
    <row r="236" spans="1:82">
      <c r="A236" s="70" t="s">
        <v>1877</v>
      </c>
      <c r="B236" s="70">
        <v>238</v>
      </c>
      <c r="C236" s="70">
        <v>18</v>
      </c>
      <c r="D236" s="70">
        <v>14</v>
      </c>
      <c r="E236" s="70">
        <v>2021</v>
      </c>
      <c r="F236" s="70" t="s">
        <v>160</v>
      </c>
      <c r="G236" s="1064" t="s">
        <v>1859</v>
      </c>
      <c r="H236" s="70" t="s">
        <v>1860</v>
      </c>
      <c r="I236" s="148"/>
      <c r="J236" s="71">
        <v>361.27947275140752</v>
      </c>
      <c r="K236" s="71">
        <v>13.832255359413207</v>
      </c>
      <c r="L236" s="71">
        <v>14.138069929661068</v>
      </c>
      <c r="M236" s="71">
        <v>315.75470176547424</v>
      </c>
      <c r="N236" s="71">
        <v>295.71352531080356</v>
      </c>
      <c r="O236" s="71">
        <v>96.28524807482512</v>
      </c>
      <c r="P236" s="71">
        <v>69.341359561993841</v>
      </c>
      <c r="Q236" s="71">
        <v>15.195419861504901</v>
      </c>
      <c r="R236" s="71">
        <v>0</v>
      </c>
      <c r="S236" s="71">
        <v>13.903088056968061</v>
      </c>
      <c r="T236" s="72"/>
      <c r="U236" s="71">
        <v>70355476</v>
      </c>
      <c r="V236" s="71">
        <v>6391</v>
      </c>
      <c r="W236" s="71">
        <v>166</v>
      </c>
      <c r="X236" s="71">
        <v>93786</v>
      </c>
      <c r="Y236" s="71">
        <v>127939</v>
      </c>
      <c r="Z236" s="71">
        <v>70843</v>
      </c>
      <c r="AA236" s="71">
        <v>14923</v>
      </c>
      <c r="AB236" s="71">
        <v>260253</v>
      </c>
      <c r="AC236" s="71">
        <v>0</v>
      </c>
      <c r="AD236" s="71">
        <v>13.903088056968061</v>
      </c>
      <c r="AE236" s="72"/>
      <c r="AF236" s="71">
        <v>558916768.15517354</v>
      </c>
      <c r="AG236" s="71">
        <v>10605147.721234415</v>
      </c>
      <c r="AH236" s="71">
        <v>3146838.6600201735</v>
      </c>
      <c r="AI236" s="71">
        <v>514420038.20119089</v>
      </c>
      <c r="AJ236" s="71">
        <v>437796473.78662908</v>
      </c>
      <c r="AK236" s="71">
        <v>0</v>
      </c>
      <c r="AL236" s="71">
        <v>0</v>
      </c>
      <c r="AM236" s="71">
        <v>34161820.593644135</v>
      </c>
      <c r="AN236" s="71">
        <v>0</v>
      </c>
      <c r="AO236" s="71">
        <v>0</v>
      </c>
      <c r="AP236" s="71">
        <v>1559047087.1178923</v>
      </c>
      <c r="AQ236" s="72"/>
      <c r="AR236" s="71">
        <v>2877</v>
      </c>
      <c r="AS236" s="71">
        <v>163</v>
      </c>
      <c r="AT236" s="71">
        <v>0</v>
      </c>
      <c r="AU236" s="71">
        <v>0</v>
      </c>
      <c r="AV236" s="71">
        <v>0</v>
      </c>
      <c r="AW236" s="71">
        <v>1</v>
      </c>
      <c r="AX236" s="71"/>
      <c r="AY236" s="72"/>
      <c r="AZ236" s="71">
        <v>10746.499999999991</v>
      </c>
      <c r="BA236" s="71">
        <v>4848.0999999999967</v>
      </c>
      <c r="BB236" s="71">
        <v>0</v>
      </c>
      <c r="BC236" s="71">
        <v>0</v>
      </c>
      <c r="BD236" s="71">
        <v>0</v>
      </c>
      <c r="BE236" s="71">
        <v>550</v>
      </c>
      <c r="BF236" s="71"/>
      <c r="BG236" s="72"/>
      <c r="BH236" s="71">
        <v>0</v>
      </c>
      <c r="BI236" s="71">
        <v>0</v>
      </c>
      <c r="BJ236" s="71">
        <v>79.89</v>
      </c>
      <c r="BK236" s="71">
        <v>0</v>
      </c>
      <c r="BL236" s="71">
        <v>179.08700000000002</v>
      </c>
      <c r="BM236" s="71">
        <v>0</v>
      </c>
      <c r="BN236" s="72"/>
      <c r="BO236" s="71">
        <v>0</v>
      </c>
      <c r="BP236" s="71">
        <v>0</v>
      </c>
      <c r="BQ236" s="71">
        <v>5</v>
      </c>
      <c r="BR236" s="71">
        <v>0</v>
      </c>
      <c r="BS236" s="71">
        <v>20</v>
      </c>
      <c r="BT236" s="71">
        <v>0</v>
      </c>
      <c r="BU236"/>
      <c r="BV236" s="70">
        <v>254.29499999999999</v>
      </c>
      <c r="BW236" s="70">
        <v>0</v>
      </c>
      <c r="BX236" s="70">
        <v>0</v>
      </c>
      <c r="BY236" s="70">
        <v>0</v>
      </c>
      <c r="BZ236" s="70">
        <v>4.6820000000000004</v>
      </c>
      <c r="CA236" s="70">
        <v>0</v>
      </c>
      <c r="CB236" s="70">
        <v>0</v>
      </c>
      <c r="CC236" s="70">
        <v>0</v>
      </c>
      <c r="CD236" s="70">
        <v>0</v>
      </c>
    </row>
    <row r="237" spans="1:82">
      <c r="A237" s="70" t="s">
        <v>1878</v>
      </c>
      <c r="B237" s="70">
        <v>238</v>
      </c>
      <c r="C237" s="70">
        <v>19</v>
      </c>
      <c r="D237" s="70">
        <v>14</v>
      </c>
      <c r="E237" s="70">
        <v>2022</v>
      </c>
      <c r="F237" s="70" t="s">
        <v>161</v>
      </c>
      <c r="G237" s="70" t="s">
        <v>1859</v>
      </c>
      <c r="H237" s="70" t="s">
        <v>1860</v>
      </c>
      <c r="I237" s="148"/>
      <c r="J237" s="71">
        <v>358.2060419704012</v>
      </c>
      <c r="K237" s="71">
        <v>13.056317219075124</v>
      </c>
      <c r="L237" s="71">
        <v>12.393489932697316</v>
      </c>
      <c r="M237" s="71">
        <v>310.84337063757425</v>
      </c>
      <c r="N237" s="71">
        <v>302.69698861443197</v>
      </c>
      <c r="O237" s="71">
        <v>101.33995604760167</v>
      </c>
      <c r="P237" s="71">
        <v>68.684617551322134</v>
      </c>
      <c r="Q237" s="71">
        <v>15.30168494381137</v>
      </c>
      <c r="R237" s="71">
        <v>0</v>
      </c>
      <c r="S237" s="71">
        <v>11.676015254821881</v>
      </c>
      <c r="T237" s="72"/>
      <c r="U237" s="71">
        <v>83870528</v>
      </c>
      <c r="V237" s="71">
        <v>6391</v>
      </c>
      <c r="W237" s="71">
        <v>166</v>
      </c>
      <c r="X237" s="71">
        <v>93786</v>
      </c>
      <c r="Y237" s="71">
        <v>128686</v>
      </c>
      <c r="Z237" s="71">
        <v>70842</v>
      </c>
      <c r="AA237" s="71">
        <v>15007</v>
      </c>
      <c r="AB237" s="71">
        <v>259924</v>
      </c>
      <c r="AC237" s="71">
        <v>0</v>
      </c>
      <c r="AD237" s="71">
        <v>11.676015254821881</v>
      </c>
      <c r="AE237" s="72"/>
      <c r="AF237" s="71">
        <v>541455544.71202505</v>
      </c>
      <c r="AG237" s="71">
        <v>10716810.453472612</v>
      </c>
      <c r="AH237" s="71">
        <v>3136090.910293736</v>
      </c>
      <c r="AI237" s="71">
        <v>500404869.1894328</v>
      </c>
      <c r="AJ237" s="71">
        <v>470169532.85041612</v>
      </c>
      <c r="AK237" s="71">
        <v>0</v>
      </c>
      <c r="AL237" s="71">
        <v>0</v>
      </c>
      <c r="AM237" s="71">
        <v>33563282.871475101</v>
      </c>
      <c r="AN237" s="71">
        <v>0</v>
      </c>
      <c r="AO237" s="71">
        <v>0</v>
      </c>
      <c r="AP237" s="71">
        <v>1559446130.9871154</v>
      </c>
      <c r="AQ237" s="72"/>
      <c r="AR237" s="71">
        <v>3107</v>
      </c>
      <c r="AS237" s="71">
        <v>163</v>
      </c>
      <c r="AT237" s="71">
        <v>0</v>
      </c>
      <c r="AU237" s="71">
        <v>0</v>
      </c>
      <c r="AV237" s="71">
        <v>0</v>
      </c>
      <c r="AW237" s="71">
        <v>1</v>
      </c>
      <c r="AX237" s="71"/>
      <c r="AY237" s="72"/>
      <c r="AZ237" s="71">
        <v>11678.499999999982</v>
      </c>
      <c r="BA237" s="71">
        <v>4848.0999999999967</v>
      </c>
      <c r="BB237" s="71">
        <v>0</v>
      </c>
      <c r="BC237" s="71">
        <v>0</v>
      </c>
      <c r="BD237" s="71">
        <v>0</v>
      </c>
      <c r="BE237" s="71">
        <v>550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1879</v>
      </c>
      <c r="B238" s="70">
        <v>238</v>
      </c>
      <c r="C238" s="70">
        <v>20</v>
      </c>
      <c r="D238" s="70">
        <v>14</v>
      </c>
      <c r="E238" s="70">
        <v>2023</v>
      </c>
      <c r="F238" s="70" t="s">
        <v>1539</v>
      </c>
      <c r="G238" s="70" t="s">
        <v>1859</v>
      </c>
      <c r="H238" s="70" t="s">
        <v>1860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3489</v>
      </c>
      <c r="AS238" s="71">
        <v>167</v>
      </c>
      <c r="AT238" s="71">
        <v>0</v>
      </c>
      <c r="AU238" s="71">
        <v>0</v>
      </c>
      <c r="AV238" s="71">
        <v>0</v>
      </c>
      <c r="AW238" s="71">
        <v>1</v>
      </c>
      <c r="AX238" s="71"/>
      <c r="AY238" s="72"/>
      <c r="AZ238" s="71">
        <v>13317.699999999977</v>
      </c>
      <c r="BA238" s="71">
        <v>4913.0999999999967</v>
      </c>
      <c r="BB238" s="71">
        <v>0</v>
      </c>
      <c r="BC238" s="71">
        <v>0</v>
      </c>
      <c r="BD238" s="71">
        <v>0</v>
      </c>
      <c r="BE238" s="71">
        <v>550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1880</v>
      </c>
      <c r="B239" s="70">
        <v>238</v>
      </c>
      <c r="C239" s="70">
        <v>21</v>
      </c>
      <c r="D239" s="70">
        <v>14</v>
      </c>
      <c r="E239" s="70">
        <v>2024</v>
      </c>
      <c r="F239" s="70" t="s">
        <v>1554</v>
      </c>
      <c r="G239" s="70" t="s">
        <v>1859</v>
      </c>
      <c r="H239" s="70" t="s">
        <v>1860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1881</v>
      </c>
      <c r="B240" s="70">
        <v>171</v>
      </c>
      <c r="C240" s="70">
        <v>1</v>
      </c>
      <c r="D240" s="70">
        <v>11</v>
      </c>
      <c r="E240" s="70">
        <v>1990</v>
      </c>
      <c r="F240" s="70" t="s">
        <v>787</v>
      </c>
      <c r="G240" s="70" t="s">
        <v>1882</v>
      </c>
      <c r="H240" s="70" t="s">
        <v>1883</v>
      </c>
      <c r="I240" s="148"/>
      <c r="J240" s="71">
        <v>2005.867190811126</v>
      </c>
      <c r="K240" s="71">
        <v>16.166930395470089</v>
      </c>
      <c r="L240" s="71">
        <v>5.5475105168298207</v>
      </c>
      <c r="M240" s="71">
        <v>150.2026064071058</v>
      </c>
      <c r="N240" s="71">
        <v>166.61657823549339</v>
      </c>
      <c r="O240" s="71">
        <v>167.0241839589041</v>
      </c>
      <c r="P240" s="71">
        <v>139.16991816391709</v>
      </c>
      <c r="Q240" s="71">
        <v>14.7692793786776</v>
      </c>
      <c r="R240" s="71">
        <v>16.759678604528879</v>
      </c>
      <c r="S240" s="71">
        <v>18.639258107754991</v>
      </c>
      <c r="T240" s="72"/>
      <c r="U240" s="71">
        <v>84168383</v>
      </c>
      <c r="V240" s="71">
        <v>7159</v>
      </c>
      <c r="W240" s="71">
        <v>58</v>
      </c>
      <c r="X240" s="71">
        <v>55928</v>
      </c>
      <c r="Y240" s="71">
        <v>71715</v>
      </c>
      <c r="Z240" s="71">
        <v>68699</v>
      </c>
      <c r="AA240" s="71">
        <v>33792</v>
      </c>
      <c r="AB240" s="71">
        <v>239803</v>
      </c>
      <c r="AC240" s="71">
        <v>2902806.5</v>
      </c>
      <c r="AD240" s="71">
        <v>18.639258107754991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1884</v>
      </c>
      <c r="B241" s="70">
        <v>172</v>
      </c>
      <c r="C241" s="70">
        <v>2</v>
      </c>
      <c r="D241" s="70">
        <v>11</v>
      </c>
      <c r="E241" s="70">
        <v>2005</v>
      </c>
      <c r="F241" s="70" t="s">
        <v>789</v>
      </c>
      <c r="G241" s="70" t="s">
        <v>1882</v>
      </c>
      <c r="H241" s="70" t="s">
        <v>1883</v>
      </c>
      <c r="I241" s="148"/>
      <c r="J241" s="71">
        <v>1822.936851869888</v>
      </c>
      <c r="K241" s="71">
        <v>14.49621344860951</v>
      </c>
      <c r="L241" s="71">
        <v>17.884445307687781</v>
      </c>
      <c r="M241" s="71">
        <v>276.12001852770948</v>
      </c>
      <c r="N241" s="71">
        <v>267.48285546265112</v>
      </c>
      <c r="O241" s="71">
        <v>261.68462816011561</v>
      </c>
      <c r="P241" s="71">
        <v>123.9263834919954</v>
      </c>
      <c r="Q241" s="71">
        <v>15.6707369916313</v>
      </c>
      <c r="R241" s="71">
        <v>12.622645536065489</v>
      </c>
      <c r="S241" s="71">
        <v>43.390677425</v>
      </c>
      <c r="T241" s="72"/>
      <c r="U241" s="71">
        <v>80836795</v>
      </c>
      <c r="V241" s="71">
        <v>7072</v>
      </c>
      <c r="W241" s="71">
        <v>160</v>
      </c>
      <c r="X241" s="71">
        <v>56155</v>
      </c>
      <c r="Y241" s="71">
        <v>99567</v>
      </c>
      <c r="Z241" s="71">
        <v>124553</v>
      </c>
      <c r="AA241" s="71">
        <v>24644</v>
      </c>
      <c r="AB241" s="71">
        <v>265992</v>
      </c>
      <c r="AC241" s="71">
        <v>2232053.5</v>
      </c>
      <c r="AD241" s="71">
        <v>43.390677425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1885</v>
      </c>
      <c r="B242" s="70">
        <v>173</v>
      </c>
      <c r="C242" s="70">
        <v>3</v>
      </c>
      <c r="D242" s="70">
        <v>11</v>
      </c>
      <c r="E242" s="70">
        <v>2006</v>
      </c>
      <c r="F242" s="70" t="s">
        <v>790</v>
      </c>
      <c r="G242" s="70" t="s">
        <v>1882</v>
      </c>
      <c r="H242" s="70" t="s">
        <v>1883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1886</v>
      </c>
      <c r="B243" s="70">
        <v>174</v>
      </c>
      <c r="C243" s="70">
        <v>4</v>
      </c>
      <c r="D243" s="70">
        <v>11</v>
      </c>
      <c r="E243" s="70">
        <v>2007</v>
      </c>
      <c r="F243" s="70" t="s">
        <v>791</v>
      </c>
      <c r="G243" s="70" t="s">
        <v>1882</v>
      </c>
      <c r="H243" s="70" t="s">
        <v>1883</v>
      </c>
      <c r="I243" s="148"/>
      <c r="J243" s="71">
        <v>1946.0406599081421</v>
      </c>
      <c r="K243" s="71">
        <v>19.113548361581859</v>
      </c>
      <c r="L243" s="71">
        <v>15.97535491783345</v>
      </c>
      <c r="M243" s="71">
        <v>252.8758354609071</v>
      </c>
      <c r="N243" s="71">
        <v>291.97505032133432</v>
      </c>
      <c r="O243" s="71">
        <v>255.27127321109251</v>
      </c>
      <c r="P243" s="71">
        <v>121.25898249106829</v>
      </c>
      <c r="Q243" s="71">
        <v>16.578074879278599</v>
      </c>
      <c r="R243" s="71">
        <v>11.641824027332349</v>
      </c>
      <c r="S243" s="71">
        <v>52.937341609249998</v>
      </c>
      <c r="T243" s="72"/>
      <c r="U243" s="71">
        <v>92148407</v>
      </c>
      <c r="V243" s="71">
        <v>7030</v>
      </c>
      <c r="W243" s="71">
        <v>188</v>
      </c>
      <c r="X243" s="71">
        <v>65722</v>
      </c>
      <c r="Y243" s="71">
        <v>102283</v>
      </c>
      <c r="Z243" s="71">
        <v>126306</v>
      </c>
      <c r="AA243" s="71">
        <v>23746</v>
      </c>
      <c r="AB243" s="71">
        <v>266513</v>
      </c>
      <c r="AC243" s="71">
        <v>2117682.5</v>
      </c>
      <c r="AD243" s="71">
        <v>52.937341609249998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1887</v>
      </c>
      <c r="B244" s="70">
        <v>175</v>
      </c>
      <c r="C244" s="70">
        <v>5</v>
      </c>
      <c r="D244" s="70">
        <v>11</v>
      </c>
      <c r="E244" s="70">
        <v>2008</v>
      </c>
      <c r="F244" s="70" t="s">
        <v>792</v>
      </c>
      <c r="G244" s="70" t="s">
        <v>1882</v>
      </c>
      <c r="H244" s="70" t="s">
        <v>1883</v>
      </c>
      <c r="I244" s="148"/>
      <c r="J244" s="71">
        <v>2100.6226668863619</v>
      </c>
      <c r="K244" s="71">
        <v>14.9958700789864</v>
      </c>
      <c r="L244" s="71">
        <v>14.412018472852649</v>
      </c>
      <c r="M244" s="71">
        <v>276.92334278501443</v>
      </c>
      <c r="N244" s="71">
        <v>265.05393865325749</v>
      </c>
      <c r="O244" s="71">
        <v>248.26147906975979</v>
      </c>
      <c r="P244" s="71">
        <v>118.70306676027261</v>
      </c>
      <c r="Q244" s="71">
        <v>16.338637050413901</v>
      </c>
      <c r="R244" s="71">
        <v>11.370443073383131</v>
      </c>
      <c r="S244" s="71">
        <v>38.979471531629997</v>
      </c>
      <c r="T244" s="72"/>
      <c r="U244" s="71">
        <v>112206476</v>
      </c>
      <c r="V244" s="71">
        <v>7030</v>
      </c>
      <c r="W244" s="71">
        <v>188</v>
      </c>
      <c r="X244" s="71">
        <v>65722</v>
      </c>
      <c r="Y244" s="71">
        <v>103687</v>
      </c>
      <c r="Z244" s="71">
        <v>127149</v>
      </c>
      <c r="AA244" s="71">
        <v>23272</v>
      </c>
      <c r="AB244" s="71">
        <v>266984</v>
      </c>
      <c r="AC244" s="71">
        <v>2147720.25</v>
      </c>
      <c r="AD244" s="71">
        <v>38.979471531629997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1888</v>
      </c>
      <c r="B245" s="70">
        <v>176</v>
      </c>
      <c r="C245" s="70">
        <v>6</v>
      </c>
      <c r="D245" s="70">
        <v>11</v>
      </c>
      <c r="E245" s="70">
        <v>2009</v>
      </c>
      <c r="F245" s="70" t="s">
        <v>176</v>
      </c>
      <c r="G245" s="70" t="s">
        <v>1882</v>
      </c>
      <c r="H245" s="70" t="s">
        <v>1883</v>
      </c>
      <c r="I245" s="148"/>
      <c r="J245" s="71">
        <v>1862.7545114600091</v>
      </c>
      <c r="K245" s="71">
        <v>10.16805294244622</v>
      </c>
      <c r="L245" s="71">
        <v>15.93472709044298</v>
      </c>
      <c r="M245" s="71">
        <v>248.5155448873362</v>
      </c>
      <c r="N245" s="71">
        <v>234.95849494403021</v>
      </c>
      <c r="O245" s="71">
        <v>253.43186974823351</v>
      </c>
      <c r="P245" s="71">
        <v>113.4199336196352</v>
      </c>
      <c r="Q245" s="71">
        <v>15.606844103002199</v>
      </c>
      <c r="R245" s="71">
        <v>9.429587889148209</v>
      </c>
      <c r="S245" s="71">
        <v>48.084608362300003</v>
      </c>
      <c r="T245" s="72"/>
      <c r="U245" s="71">
        <v>87940461</v>
      </c>
      <c r="V245" s="71">
        <v>6510</v>
      </c>
      <c r="W245" s="71">
        <v>249</v>
      </c>
      <c r="X245" s="71">
        <v>72782</v>
      </c>
      <c r="Y245" s="71">
        <v>105125</v>
      </c>
      <c r="Z245" s="71">
        <v>128116</v>
      </c>
      <c r="AA245" s="71">
        <v>22828</v>
      </c>
      <c r="AB245" s="71">
        <v>267711</v>
      </c>
      <c r="AC245" s="71">
        <v>1737624.75</v>
      </c>
      <c r="AD245" s="71">
        <v>48.084608362300003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12803.535</v>
      </c>
      <c r="BK245" s="71">
        <v>469</v>
      </c>
      <c r="BL245" s="71">
        <v>86.972999999999999</v>
      </c>
      <c r="BM245" s="71">
        <v>0</v>
      </c>
      <c r="BN245" s="72"/>
      <c r="BO245" s="71">
        <v>0</v>
      </c>
      <c r="BP245" s="71">
        <v>0</v>
      </c>
      <c r="BQ245" s="71">
        <v>15</v>
      </c>
      <c r="BR245" s="71">
        <v>1</v>
      </c>
      <c r="BS245" s="71">
        <v>7</v>
      </c>
      <c r="BT245" s="71">
        <v>0</v>
      </c>
      <c r="BU245"/>
      <c r="BV245" s="70">
        <v>12705.323</v>
      </c>
      <c r="BW245" s="70">
        <v>22.013000000000002</v>
      </c>
      <c r="BX245" s="70">
        <v>582.35900000000004</v>
      </c>
      <c r="BY245" s="70">
        <v>5.173</v>
      </c>
      <c r="BZ245" s="70">
        <v>44.64</v>
      </c>
      <c r="CA245" s="70">
        <v>0</v>
      </c>
      <c r="CB245" s="70">
        <v>0</v>
      </c>
      <c r="CC245" s="70">
        <v>0</v>
      </c>
      <c r="CD245" s="70">
        <v>0</v>
      </c>
    </row>
    <row r="246" spans="1:82">
      <c r="A246" s="70" t="s">
        <v>1889</v>
      </c>
      <c r="B246" s="70">
        <v>177</v>
      </c>
      <c r="C246" s="70">
        <v>7</v>
      </c>
      <c r="D246" s="70">
        <v>11</v>
      </c>
      <c r="E246" s="70">
        <v>2010</v>
      </c>
      <c r="F246" s="70" t="s">
        <v>177</v>
      </c>
      <c r="G246" s="70" t="s">
        <v>1882</v>
      </c>
      <c r="H246" s="70" t="s">
        <v>1883</v>
      </c>
      <c r="I246" s="148"/>
      <c r="J246" s="71">
        <v>1914.916636507812</v>
      </c>
      <c r="K246" s="71">
        <v>14.250243663117329</v>
      </c>
      <c r="L246" s="71">
        <v>14.82175223291941</v>
      </c>
      <c r="M246" s="71">
        <v>272.92331644132071</v>
      </c>
      <c r="N246" s="71">
        <v>257.75675007630889</v>
      </c>
      <c r="O246" s="71">
        <v>253.8624309673134</v>
      </c>
      <c r="P246" s="71">
        <v>115.3160462928706</v>
      </c>
      <c r="Q246" s="71">
        <v>16.324798122792298</v>
      </c>
      <c r="R246" s="71">
        <v>12.149519977781511</v>
      </c>
      <c r="S246" s="71">
        <v>42.026308967160013</v>
      </c>
      <c r="T246" s="72"/>
      <c r="U246" s="71">
        <v>88246698</v>
      </c>
      <c r="V246" s="71">
        <v>6510</v>
      </c>
      <c r="W246" s="71">
        <v>249</v>
      </c>
      <c r="X246" s="71">
        <v>72782</v>
      </c>
      <c r="Y246" s="71">
        <v>106408</v>
      </c>
      <c r="Z246" s="71">
        <v>128930</v>
      </c>
      <c r="AA246" s="71">
        <v>22630</v>
      </c>
      <c r="AB246" s="71">
        <v>268328</v>
      </c>
      <c r="AC246" s="71">
        <v>2121653.25</v>
      </c>
      <c r="AD246" s="71">
        <v>42.026308967160013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13933.465</v>
      </c>
      <c r="BK246" s="71">
        <v>507.65</v>
      </c>
      <c r="BL246" s="71">
        <v>76.17</v>
      </c>
      <c r="BM246" s="71">
        <v>0</v>
      </c>
      <c r="BN246" s="72"/>
      <c r="BO246" s="71">
        <v>0</v>
      </c>
      <c r="BP246" s="71">
        <v>0</v>
      </c>
      <c r="BQ246" s="71">
        <v>15</v>
      </c>
      <c r="BR246" s="71">
        <v>1</v>
      </c>
      <c r="BS246" s="71">
        <v>6</v>
      </c>
      <c r="BT246" s="71">
        <v>0</v>
      </c>
      <c r="BU246"/>
      <c r="BV246" s="70">
        <v>13803.096</v>
      </c>
      <c r="BW246" s="70">
        <v>19.594000000000001</v>
      </c>
      <c r="BX246" s="70">
        <v>669.30499999999995</v>
      </c>
      <c r="BY246" s="70">
        <v>12.622999999999999</v>
      </c>
      <c r="BZ246" s="70">
        <v>12.667</v>
      </c>
      <c r="CA246" s="70">
        <v>0</v>
      </c>
      <c r="CB246" s="70">
        <v>0</v>
      </c>
      <c r="CC246" s="70">
        <v>0</v>
      </c>
      <c r="CD246" s="70">
        <v>0</v>
      </c>
    </row>
    <row r="247" spans="1:82">
      <c r="A247" s="70" t="s">
        <v>1890</v>
      </c>
      <c r="B247" s="70">
        <v>178</v>
      </c>
      <c r="C247" s="70">
        <v>8</v>
      </c>
      <c r="D247" s="70">
        <v>11</v>
      </c>
      <c r="E247" s="70">
        <v>2011</v>
      </c>
      <c r="F247" s="70" t="s">
        <v>178</v>
      </c>
      <c r="G247" s="70" t="s">
        <v>1882</v>
      </c>
      <c r="H247" s="70" t="s">
        <v>1883</v>
      </c>
      <c r="I247" s="148"/>
      <c r="J247" s="71">
        <v>2059.2530803494651</v>
      </c>
      <c r="K247" s="71">
        <v>15.00875246099363</v>
      </c>
      <c r="L247" s="71">
        <v>11.287288915790789</v>
      </c>
      <c r="M247" s="71">
        <v>342.2670053277559</v>
      </c>
      <c r="N247" s="71">
        <v>316.24562128364829</v>
      </c>
      <c r="O247" s="71">
        <v>251.53252609908589</v>
      </c>
      <c r="P247" s="71">
        <v>112.25576379091248</v>
      </c>
      <c r="Q247" s="71">
        <v>18.889484165245399</v>
      </c>
      <c r="R247" s="71">
        <v>15.9872330841809</v>
      </c>
      <c r="S247" s="71">
        <v>37.884101131080001</v>
      </c>
      <c r="T247" s="72"/>
      <c r="U247" s="71">
        <v>92469545</v>
      </c>
      <c r="V247" s="71">
        <v>6510</v>
      </c>
      <c r="W247" s="71">
        <v>249</v>
      </c>
      <c r="X247" s="71">
        <v>72782</v>
      </c>
      <c r="Y247" s="71">
        <v>107976</v>
      </c>
      <c r="Z247" s="71">
        <v>130522</v>
      </c>
      <c r="AA247" s="71">
        <v>22685</v>
      </c>
      <c r="AB247" s="71">
        <v>269169</v>
      </c>
      <c r="AC247" s="71">
        <v>2787210.25</v>
      </c>
      <c r="AD247" s="71">
        <v>37.884101131080001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13553.567999999999</v>
      </c>
      <c r="BK247" s="71">
        <v>522.31100000000004</v>
      </c>
      <c r="BL247" s="71">
        <v>76.414000000000001</v>
      </c>
      <c r="BM247" s="71">
        <v>0</v>
      </c>
      <c r="BN247" s="72"/>
      <c r="BO247" s="71">
        <v>0</v>
      </c>
      <c r="BP247" s="71">
        <v>0</v>
      </c>
      <c r="BQ247" s="71">
        <v>16</v>
      </c>
      <c r="BR247" s="71">
        <v>1</v>
      </c>
      <c r="BS247" s="71">
        <v>8</v>
      </c>
      <c r="BT247" s="71">
        <v>0</v>
      </c>
      <c r="BU247"/>
      <c r="BV247" s="70">
        <v>13413.902</v>
      </c>
      <c r="BW247" s="70">
        <v>17.701000000000001</v>
      </c>
      <c r="BX247" s="70">
        <v>695.88</v>
      </c>
      <c r="BY247" s="70">
        <v>11.912000000000001</v>
      </c>
      <c r="BZ247" s="70">
        <v>12.898</v>
      </c>
      <c r="CA247" s="70">
        <v>0</v>
      </c>
      <c r="CB247" s="70">
        <v>0</v>
      </c>
      <c r="CC247" s="70">
        <v>0</v>
      </c>
      <c r="CD247" s="70">
        <v>0</v>
      </c>
    </row>
    <row r="248" spans="1:82">
      <c r="A248" s="70" t="s">
        <v>1891</v>
      </c>
      <c r="B248" s="70">
        <v>179</v>
      </c>
      <c r="C248" s="70">
        <v>9</v>
      </c>
      <c r="D248" s="70">
        <v>11</v>
      </c>
      <c r="E248" s="70">
        <v>2012</v>
      </c>
      <c r="F248" s="70" t="s">
        <v>179</v>
      </c>
      <c r="G248" s="70" t="s">
        <v>1882</v>
      </c>
      <c r="H248" s="70" t="s">
        <v>1883</v>
      </c>
      <c r="I248" s="148"/>
      <c r="J248" s="71">
        <v>1966.238123944981</v>
      </c>
      <c r="K248" s="71">
        <v>14.14595190648566</v>
      </c>
      <c r="L248" s="71">
        <v>11.069994295877009</v>
      </c>
      <c r="M248" s="71">
        <v>363.83919230755271</v>
      </c>
      <c r="N248" s="71">
        <v>323.9448190501077</v>
      </c>
      <c r="O248" s="71">
        <v>252.87808102132936</v>
      </c>
      <c r="P248" s="71">
        <v>112.14795163958725</v>
      </c>
      <c r="Q248" s="71">
        <v>20.7112189071259</v>
      </c>
      <c r="R248" s="71">
        <v>12.701217530377869</v>
      </c>
      <c r="S248" s="71">
        <v>46.974411013740003</v>
      </c>
      <c r="T248" s="72"/>
      <c r="U248" s="71">
        <v>86327454</v>
      </c>
      <c r="V248" s="71">
        <v>6510</v>
      </c>
      <c r="W248" s="71">
        <v>249</v>
      </c>
      <c r="X248" s="71">
        <v>72782</v>
      </c>
      <c r="Y248" s="71">
        <v>110196</v>
      </c>
      <c r="Z248" s="71">
        <v>132261</v>
      </c>
      <c r="AA248" s="71">
        <v>22535</v>
      </c>
      <c r="AB248" s="71">
        <v>271637</v>
      </c>
      <c r="AC248" s="71">
        <v>2156974.25</v>
      </c>
      <c r="AD248" s="71">
        <v>46.974411013740003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13229.218999999999</v>
      </c>
      <c r="BK248" s="71">
        <v>522.00300000000004</v>
      </c>
      <c r="BL248" s="71">
        <v>99.894000000000005</v>
      </c>
      <c r="BM248" s="71">
        <v>0</v>
      </c>
      <c r="BN248" s="72"/>
      <c r="BO248" s="71">
        <v>0</v>
      </c>
      <c r="BP248" s="71">
        <v>0</v>
      </c>
      <c r="BQ248" s="71">
        <v>16</v>
      </c>
      <c r="BR248" s="71">
        <v>1</v>
      </c>
      <c r="BS248" s="71">
        <v>9</v>
      </c>
      <c r="BT248" s="71">
        <v>0</v>
      </c>
      <c r="BU248"/>
      <c r="BV248" s="70">
        <v>13109.397000000001</v>
      </c>
      <c r="BW248" s="70">
        <v>19.600000000000001</v>
      </c>
      <c r="BX248" s="70">
        <v>697.77300000000002</v>
      </c>
      <c r="BY248" s="70">
        <v>11.302</v>
      </c>
      <c r="BZ248" s="70">
        <v>13.044</v>
      </c>
      <c r="CA248" s="70">
        <v>0</v>
      </c>
      <c r="CB248" s="70">
        <v>0</v>
      </c>
      <c r="CC248" s="70">
        <v>0</v>
      </c>
      <c r="CD248" s="70">
        <v>0</v>
      </c>
    </row>
    <row r="249" spans="1:82">
      <c r="A249" s="70" t="s">
        <v>1892</v>
      </c>
      <c r="B249" s="70">
        <v>180</v>
      </c>
      <c r="C249" s="70">
        <v>10</v>
      </c>
      <c r="D249" s="70">
        <v>11</v>
      </c>
      <c r="E249" s="70">
        <v>2013</v>
      </c>
      <c r="F249" s="70" t="s">
        <v>180</v>
      </c>
      <c r="G249" s="70" t="s">
        <v>1882</v>
      </c>
      <c r="H249" s="70" t="s">
        <v>1883</v>
      </c>
      <c r="I249" s="148"/>
      <c r="J249" s="71">
        <v>2133.1681809095189</v>
      </c>
      <c r="K249" s="71">
        <v>12.10491691704221</v>
      </c>
      <c r="L249" s="71">
        <v>11.056800577417039</v>
      </c>
      <c r="M249" s="71">
        <v>355.64400310671709</v>
      </c>
      <c r="N249" s="71">
        <v>351.7856141236955</v>
      </c>
      <c r="O249" s="71">
        <v>244.97652713871983</v>
      </c>
      <c r="P249" s="71">
        <v>112.42066501706438</v>
      </c>
      <c r="Q249" s="71">
        <v>20.996129404016301</v>
      </c>
      <c r="R249" s="71">
        <v>13.26629360935569</v>
      </c>
      <c r="S249" s="71">
        <v>40.941811492959999</v>
      </c>
      <c r="T249" s="72"/>
      <c r="U249" s="71">
        <v>87225677</v>
      </c>
      <c r="V249" s="71">
        <v>6510</v>
      </c>
      <c r="W249" s="71">
        <v>249</v>
      </c>
      <c r="X249" s="71">
        <v>72782</v>
      </c>
      <c r="Y249" s="71">
        <v>110756</v>
      </c>
      <c r="Z249" s="71">
        <v>133849</v>
      </c>
      <c r="AA249" s="71">
        <v>22505</v>
      </c>
      <c r="AB249" s="71">
        <v>271426</v>
      </c>
      <c r="AC249" s="71">
        <v>2199177.5</v>
      </c>
      <c r="AD249" s="71">
        <v>40.941811492959999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14082.674000000001</v>
      </c>
      <c r="BK249" s="71">
        <v>526.69899999999996</v>
      </c>
      <c r="BL249" s="71">
        <v>94.231999999999999</v>
      </c>
      <c r="BM249" s="71">
        <v>0</v>
      </c>
      <c r="BN249" s="72"/>
      <c r="BO249" s="71">
        <v>0</v>
      </c>
      <c r="BP249" s="71">
        <v>0</v>
      </c>
      <c r="BQ249" s="71">
        <v>16</v>
      </c>
      <c r="BR249" s="71">
        <v>1</v>
      </c>
      <c r="BS249" s="71">
        <v>9</v>
      </c>
      <c r="BT249" s="71">
        <v>0</v>
      </c>
      <c r="BU249"/>
      <c r="BV249" s="70">
        <v>13967.741</v>
      </c>
      <c r="BW249" s="70">
        <v>19.917000000000002</v>
      </c>
      <c r="BX249" s="70">
        <v>690.21299999999997</v>
      </c>
      <c r="BY249" s="70">
        <v>12.118</v>
      </c>
      <c r="BZ249" s="70">
        <v>13.616</v>
      </c>
      <c r="CA249" s="70">
        <v>0</v>
      </c>
      <c r="CB249" s="70">
        <v>0</v>
      </c>
      <c r="CC249" s="70">
        <v>0</v>
      </c>
      <c r="CD249" s="70">
        <v>0</v>
      </c>
    </row>
    <row r="250" spans="1:82">
      <c r="A250" s="70" t="s">
        <v>1893</v>
      </c>
      <c r="B250" s="70">
        <v>181</v>
      </c>
      <c r="C250" s="70">
        <v>11</v>
      </c>
      <c r="D250" s="70">
        <v>11</v>
      </c>
      <c r="E250" s="70">
        <v>2014</v>
      </c>
      <c r="F250" s="70" t="s">
        <v>181</v>
      </c>
      <c r="G250" s="70" t="s">
        <v>1882</v>
      </c>
      <c r="H250" s="70" t="s">
        <v>1883</v>
      </c>
      <c r="I250" s="148"/>
      <c r="J250" s="71">
        <v>2084.4227658892019</v>
      </c>
      <c r="K250" s="71">
        <v>12.94554627307696</v>
      </c>
      <c r="L250" s="71">
        <v>10.50590160960672</v>
      </c>
      <c r="M250" s="71">
        <v>369.91804216132198</v>
      </c>
      <c r="N250" s="71">
        <v>317.08387632554968</v>
      </c>
      <c r="O250" s="71">
        <v>234.10201413524183</v>
      </c>
      <c r="P250" s="71">
        <v>112.74390135287403</v>
      </c>
      <c r="Q250" s="71">
        <v>20.082415589551601</v>
      </c>
      <c r="R250" s="71">
        <v>13.06158248798795</v>
      </c>
      <c r="S250" s="71">
        <v>35.835368814920002</v>
      </c>
      <c r="T250" s="72"/>
      <c r="U250" s="71">
        <v>92087057</v>
      </c>
      <c r="V250" s="71">
        <v>5689</v>
      </c>
      <c r="W250" s="71">
        <v>228</v>
      </c>
      <c r="X250" s="71">
        <v>70214</v>
      </c>
      <c r="Y250" s="71">
        <v>111601</v>
      </c>
      <c r="Z250" s="71">
        <v>134715</v>
      </c>
      <c r="AA250" s="71">
        <v>22453</v>
      </c>
      <c r="AB250" s="71">
        <v>270589</v>
      </c>
      <c r="AC250" s="71">
        <v>2172050.5</v>
      </c>
      <c r="AD250" s="71">
        <v>35.835368814920002</v>
      </c>
      <c r="AE250" s="72"/>
      <c r="AF250" s="71"/>
      <c r="AG250" s="71"/>
      <c r="AH250" s="71"/>
      <c r="AI250" s="71"/>
      <c r="AJ250" s="71"/>
      <c r="AK250" s="71"/>
      <c r="AL250" s="71"/>
      <c r="AM250" s="71"/>
      <c r="AN250" s="71"/>
      <c r="AO250" s="71"/>
      <c r="AP250" s="71"/>
      <c r="AQ250" s="72"/>
      <c r="AR250" s="71">
        <v>5955</v>
      </c>
      <c r="AS250" s="71">
        <v>654</v>
      </c>
      <c r="AT250" s="71">
        <v>0</v>
      </c>
      <c r="AU250" s="71">
        <v>0</v>
      </c>
      <c r="AV250" s="71">
        <v>0</v>
      </c>
      <c r="AW250" s="71">
        <v>2</v>
      </c>
      <c r="AX250" s="71"/>
      <c r="AY250" s="72"/>
      <c r="AZ250" s="71">
        <v>22135.8</v>
      </c>
      <c r="BA250" s="71">
        <v>26676.2</v>
      </c>
      <c r="BB250" s="71">
        <v>0</v>
      </c>
      <c r="BC250" s="71">
        <v>0</v>
      </c>
      <c r="BD250" s="71">
        <v>0</v>
      </c>
      <c r="BE250" s="71">
        <v>6772</v>
      </c>
      <c r="BF250" s="71"/>
      <c r="BG250" s="72"/>
      <c r="BH250" s="71">
        <v>0</v>
      </c>
      <c r="BI250" s="71">
        <v>0</v>
      </c>
      <c r="BJ250" s="71">
        <v>13985.914000000001</v>
      </c>
      <c r="BK250" s="71">
        <v>535.73800000000006</v>
      </c>
      <c r="BL250" s="71">
        <v>99.114000000000004</v>
      </c>
      <c r="BM250" s="71">
        <v>0</v>
      </c>
      <c r="BN250" s="72"/>
      <c r="BO250" s="71">
        <v>0</v>
      </c>
      <c r="BP250" s="71">
        <v>0</v>
      </c>
      <c r="BQ250" s="71">
        <v>17</v>
      </c>
      <c r="BR250" s="71">
        <v>1</v>
      </c>
      <c r="BS250" s="71">
        <v>9</v>
      </c>
      <c r="BT250" s="71">
        <v>0</v>
      </c>
      <c r="BU250"/>
      <c r="BV250" s="70">
        <v>13917.084000000001</v>
      </c>
      <c r="BW250" s="70">
        <v>19.073</v>
      </c>
      <c r="BX250" s="70">
        <v>659.553</v>
      </c>
      <c r="BY250" s="70">
        <v>11.920999999999999</v>
      </c>
      <c r="BZ250" s="70">
        <v>13.135</v>
      </c>
      <c r="CA250" s="70">
        <v>0</v>
      </c>
      <c r="CB250" s="70">
        <v>0</v>
      </c>
      <c r="CC250" s="70">
        <v>0</v>
      </c>
      <c r="CD250" s="70">
        <v>0</v>
      </c>
    </row>
    <row r="251" spans="1:82">
      <c r="A251" s="70" t="s">
        <v>1894</v>
      </c>
      <c r="B251" s="70">
        <v>182</v>
      </c>
      <c r="C251" s="70">
        <v>12</v>
      </c>
      <c r="D251" s="70">
        <v>11</v>
      </c>
      <c r="E251" s="70">
        <v>2015</v>
      </c>
      <c r="F251" s="70" t="s">
        <v>182</v>
      </c>
      <c r="G251" s="70" t="s">
        <v>1882</v>
      </c>
      <c r="H251" s="70" t="s">
        <v>1883</v>
      </c>
      <c r="I251" s="148"/>
      <c r="J251" s="71">
        <v>1814.576753618712</v>
      </c>
      <c r="K251" s="71">
        <v>12.46301626815648</v>
      </c>
      <c r="L251" s="71">
        <v>12.300723479086271</v>
      </c>
      <c r="M251" s="71">
        <v>343.34892089225639</v>
      </c>
      <c r="N251" s="71">
        <v>290.88313975301929</v>
      </c>
      <c r="O251" s="71">
        <v>234.04954201023364</v>
      </c>
      <c r="P251" s="71">
        <v>113.51641590673616</v>
      </c>
      <c r="Q251" s="71">
        <v>19.5842662717073</v>
      </c>
      <c r="R251" s="71">
        <v>12.798277728204683</v>
      </c>
      <c r="S251" s="71">
        <v>34.455977210199997</v>
      </c>
      <c r="T251" s="72"/>
      <c r="U251" s="71">
        <v>85871915</v>
      </c>
      <c r="V251" s="71">
        <v>5689</v>
      </c>
      <c r="W251" s="71">
        <v>228</v>
      </c>
      <c r="X251" s="71">
        <v>70214</v>
      </c>
      <c r="Y251" s="71">
        <v>112152</v>
      </c>
      <c r="Z251" s="71">
        <v>135981</v>
      </c>
      <c r="AA251" s="71">
        <v>22589</v>
      </c>
      <c r="AB251" s="71">
        <v>269555</v>
      </c>
      <c r="AC251" s="71">
        <v>2187656.75</v>
      </c>
      <c r="AD251" s="71">
        <v>34.455977210199997</v>
      </c>
      <c r="AE251" s="72"/>
      <c r="AF251" s="71">
        <v>721965062.34245586</v>
      </c>
      <c r="AG251" s="71">
        <v>9890026.8572691604</v>
      </c>
      <c r="AH251" s="71">
        <v>2368841.255665218</v>
      </c>
      <c r="AI251" s="71">
        <v>469146472.61092538</v>
      </c>
      <c r="AJ251" s="71">
        <v>420367043.74566698</v>
      </c>
      <c r="AK251" s="71">
        <v>0</v>
      </c>
      <c r="AL251" s="71">
        <v>0</v>
      </c>
      <c r="AM251" s="71">
        <v>36941382.009302966</v>
      </c>
      <c r="AN251" s="71">
        <v>0</v>
      </c>
      <c r="AO251" s="71">
        <v>0</v>
      </c>
      <c r="AP251" s="71">
        <v>1660678828.8212855</v>
      </c>
      <c r="AQ251" s="72"/>
      <c r="AR251" s="71">
        <v>6544</v>
      </c>
      <c r="AS251" s="71">
        <v>933</v>
      </c>
      <c r="AT251" s="71">
        <v>0</v>
      </c>
      <c r="AU251" s="71">
        <v>0</v>
      </c>
      <c r="AV251" s="71">
        <v>0</v>
      </c>
      <c r="AW251" s="71">
        <v>2</v>
      </c>
      <c r="AX251" s="71"/>
      <c r="AY251" s="72"/>
      <c r="AZ251" s="71">
        <v>24730.5</v>
      </c>
      <c r="BA251" s="71">
        <v>37712.199999999997</v>
      </c>
      <c r="BB251" s="71">
        <v>0</v>
      </c>
      <c r="BC251" s="71">
        <v>0</v>
      </c>
      <c r="BD251" s="71">
        <v>0</v>
      </c>
      <c r="BE251" s="71">
        <v>6772</v>
      </c>
      <c r="BF251" s="71"/>
      <c r="BG251" s="72"/>
      <c r="BH251" s="71">
        <v>0</v>
      </c>
      <c r="BI251" s="71">
        <v>0</v>
      </c>
      <c r="BJ251" s="71">
        <v>13735.236999999999</v>
      </c>
      <c r="BK251" s="71">
        <v>530.10599999999999</v>
      </c>
      <c r="BL251" s="71">
        <v>87.369</v>
      </c>
      <c r="BM251" s="71">
        <v>0</v>
      </c>
      <c r="BN251" s="72"/>
      <c r="BO251" s="71">
        <v>0</v>
      </c>
      <c r="BP251" s="71">
        <v>0</v>
      </c>
      <c r="BQ251" s="71">
        <v>17</v>
      </c>
      <c r="BR251" s="71">
        <v>1</v>
      </c>
      <c r="BS251" s="71">
        <v>9</v>
      </c>
      <c r="BT251" s="71">
        <v>0</v>
      </c>
      <c r="BU251"/>
      <c r="BV251" s="70">
        <v>13676.454</v>
      </c>
      <c r="BW251" s="70">
        <v>19.007000000000001</v>
      </c>
      <c r="BX251" s="70">
        <v>630.66600000000005</v>
      </c>
      <c r="BY251" s="70">
        <v>13.676</v>
      </c>
      <c r="BZ251" s="70">
        <v>12.909000000000001</v>
      </c>
      <c r="CA251" s="70">
        <v>0</v>
      </c>
      <c r="CB251" s="70">
        <v>0</v>
      </c>
      <c r="CC251" s="70">
        <v>0</v>
      </c>
      <c r="CD251" s="70">
        <v>0</v>
      </c>
    </row>
    <row r="252" spans="1:82">
      <c r="A252" s="70" t="s">
        <v>1895</v>
      </c>
      <c r="B252" s="70">
        <v>183</v>
      </c>
      <c r="C252" s="70">
        <v>13</v>
      </c>
      <c r="D252" s="70">
        <v>11</v>
      </c>
      <c r="E252" s="70">
        <v>2016</v>
      </c>
      <c r="F252" s="70" t="s">
        <v>155</v>
      </c>
      <c r="G252" s="70" t="s">
        <v>1882</v>
      </c>
      <c r="H252" s="70" t="s">
        <v>1883</v>
      </c>
      <c r="I252" s="148"/>
      <c r="J252" s="71">
        <v>1688.9969595164671</v>
      </c>
      <c r="K252" s="71">
        <v>11.852127596720738</v>
      </c>
      <c r="L252" s="71">
        <v>12.135800014868554</v>
      </c>
      <c r="M252" s="71">
        <v>310.00221304830001</v>
      </c>
      <c r="N252" s="71">
        <v>268.06206343784584</v>
      </c>
      <c r="O252" s="71">
        <v>233.19160622494337</v>
      </c>
      <c r="P252" s="71">
        <v>111.78947425886901</v>
      </c>
      <c r="Q252" s="71">
        <v>18.967595391217586</v>
      </c>
      <c r="R252" s="71">
        <v>12.375334529752006</v>
      </c>
      <c r="S252" s="71">
        <v>32.963668555999995</v>
      </c>
      <c r="T252" s="72"/>
      <c r="U252" s="71">
        <v>80086793</v>
      </c>
      <c r="V252" s="71">
        <v>5689</v>
      </c>
      <c r="W252" s="71">
        <v>228</v>
      </c>
      <c r="X252" s="71">
        <v>70214</v>
      </c>
      <c r="Y252" s="71">
        <v>112916</v>
      </c>
      <c r="Z252" s="71">
        <v>137148</v>
      </c>
      <c r="AA252" s="71">
        <v>23008</v>
      </c>
      <c r="AB252" s="71">
        <v>268541</v>
      </c>
      <c r="AC252" s="71">
        <v>2113585.3213231191</v>
      </c>
      <c r="AD252" s="71">
        <v>32.963668555999988</v>
      </c>
      <c r="AE252" s="72"/>
      <c r="AF252" s="71">
        <v>671461270.40053129</v>
      </c>
      <c r="AG252" s="71">
        <v>8934659.9180379212</v>
      </c>
      <c r="AH252" s="71">
        <v>1707728.190574578</v>
      </c>
      <c r="AI252" s="71">
        <v>465617643.61826497</v>
      </c>
      <c r="AJ252" s="71">
        <v>367543613.13140363</v>
      </c>
      <c r="AK252" s="71">
        <v>0</v>
      </c>
      <c r="AL252" s="71">
        <v>0</v>
      </c>
      <c r="AM252" s="71">
        <v>36831009.430298507</v>
      </c>
      <c r="AN252" s="71">
        <v>0</v>
      </c>
      <c r="AO252" s="71">
        <v>0</v>
      </c>
      <c r="AP252" s="71">
        <v>1552095924.689111</v>
      </c>
      <c r="AQ252" s="72"/>
      <c r="AR252" s="71">
        <v>7037</v>
      </c>
      <c r="AS252" s="71">
        <v>1103</v>
      </c>
      <c r="AT252" s="71">
        <v>0</v>
      </c>
      <c r="AU252" s="71">
        <v>0</v>
      </c>
      <c r="AV252" s="71">
        <v>0</v>
      </c>
      <c r="AW252" s="71">
        <v>2</v>
      </c>
      <c r="AX252" s="71"/>
      <c r="AY252" s="72"/>
      <c r="AZ252" s="71">
        <v>26919.9</v>
      </c>
      <c r="BA252" s="71">
        <v>40587.800000000003</v>
      </c>
      <c r="BB252" s="71">
        <v>0</v>
      </c>
      <c r="BC252" s="71">
        <v>0</v>
      </c>
      <c r="BD252" s="71">
        <v>0</v>
      </c>
      <c r="BE252" s="71">
        <v>6772</v>
      </c>
      <c r="BF252" s="71"/>
      <c r="BG252" s="72"/>
      <c r="BH252" s="71">
        <v>0</v>
      </c>
      <c r="BI252" s="71">
        <v>0</v>
      </c>
      <c r="BJ252" s="71">
        <v>13147.886</v>
      </c>
      <c r="BK252" s="71">
        <v>552.89099999999996</v>
      </c>
      <c r="BL252" s="71">
        <v>82.425999999999988</v>
      </c>
      <c r="BM252" s="71">
        <v>0</v>
      </c>
      <c r="BN252" s="72"/>
      <c r="BO252" s="71">
        <v>0</v>
      </c>
      <c r="BP252" s="71">
        <v>0</v>
      </c>
      <c r="BQ252" s="71">
        <v>16</v>
      </c>
      <c r="BR252" s="71">
        <v>1</v>
      </c>
      <c r="BS252" s="71">
        <v>9</v>
      </c>
      <c r="BT252" s="71">
        <v>0</v>
      </c>
      <c r="BU252"/>
      <c r="BV252" s="70">
        <v>13153.403</v>
      </c>
      <c r="BW252" s="70">
        <v>19.600000000000001</v>
      </c>
      <c r="BX252" s="70">
        <v>575.15800000000002</v>
      </c>
      <c r="BY252" s="70">
        <v>14.058</v>
      </c>
      <c r="BZ252" s="70">
        <v>20.984000000000002</v>
      </c>
      <c r="CA252" s="70">
        <v>0</v>
      </c>
      <c r="CB252" s="70">
        <v>0</v>
      </c>
      <c r="CC252" s="70">
        <v>0</v>
      </c>
      <c r="CD252" s="70">
        <v>0</v>
      </c>
    </row>
    <row r="253" spans="1:82">
      <c r="A253" s="70" t="s">
        <v>1896</v>
      </c>
      <c r="B253" s="70">
        <v>184</v>
      </c>
      <c r="C253" s="70">
        <v>14</v>
      </c>
      <c r="D253" s="70">
        <v>11</v>
      </c>
      <c r="E253" s="70">
        <v>2017</v>
      </c>
      <c r="F253" s="70" t="s">
        <v>156</v>
      </c>
      <c r="G253" s="70" t="s">
        <v>1882</v>
      </c>
      <c r="H253" s="70" t="s">
        <v>1883</v>
      </c>
      <c r="I253" s="148"/>
      <c r="J253" s="71">
        <v>1873.75306589192</v>
      </c>
      <c r="K253" s="71">
        <v>11.671741541165021</v>
      </c>
      <c r="L253" s="71">
        <v>9.7561080939526992</v>
      </c>
      <c r="M253" s="71">
        <v>270.00702817807371</v>
      </c>
      <c r="N253" s="71">
        <v>262.88089213133759</v>
      </c>
      <c r="O253" s="71">
        <v>230.72785753472769</v>
      </c>
      <c r="P253" s="71">
        <v>111.69447670354835</v>
      </c>
      <c r="Q253" s="71">
        <v>18.247146129982401</v>
      </c>
      <c r="R253" s="71">
        <v>12.028032278656189</v>
      </c>
      <c r="S253" s="71">
        <v>40.565010064279996</v>
      </c>
      <c r="T253" s="72"/>
      <c r="U253" s="71">
        <v>94679319</v>
      </c>
      <c r="V253" s="71">
        <v>5689</v>
      </c>
      <c r="W253" s="71">
        <v>228</v>
      </c>
      <c r="X253" s="71">
        <v>70214</v>
      </c>
      <c r="Y253" s="71">
        <v>113478</v>
      </c>
      <c r="Z253" s="71">
        <v>137950</v>
      </c>
      <c r="AA253" s="71">
        <v>23135</v>
      </c>
      <c r="AB253" s="71">
        <v>267151</v>
      </c>
      <c r="AC253" s="71">
        <v>2095030.5</v>
      </c>
      <c r="AD253" s="71">
        <v>40.565010064280003</v>
      </c>
      <c r="AE253" s="72"/>
      <c r="AF253" s="71">
        <v>769560416.90714788</v>
      </c>
      <c r="AG253" s="71">
        <v>9446600.3287514094</v>
      </c>
      <c r="AH253" s="71">
        <v>1885339.046086967</v>
      </c>
      <c r="AI253" s="71">
        <v>471262862.06397498</v>
      </c>
      <c r="AJ253" s="71">
        <v>411312161.46250308</v>
      </c>
      <c r="AK253" s="71">
        <v>0</v>
      </c>
      <c r="AL253" s="71">
        <v>0</v>
      </c>
      <c r="AM253" s="71">
        <v>36697699.940048046</v>
      </c>
      <c r="AN253" s="71">
        <v>0</v>
      </c>
      <c r="AO253" s="71">
        <v>0</v>
      </c>
      <c r="AP253" s="71">
        <v>1700165079.748512</v>
      </c>
      <c r="AQ253" s="72"/>
      <c r="AR253" s="71">
        <v>7403</v>
      </c>
      <c r="AS253" s="71">
        <v>1234</v>
      </c>
      <c r="AT253" s="71">
        <v>0</v>
      </c>
      <c r="AU253" s="71">
        <v>0</v>
      </c>
      <c r="AV253" s="71">
        <v>0</v>
      </c>
      <c r="AW253" s="71">
        <v>2</v>
      </c>
      <c r="AX253" s="71"/>
      <c r="AY253" s="72"/>
      <c r="AZ253" s="71">
        <v>28623.8</v>
      </c>
      <c r="BA253" s="71">
        <v>44406.900000000052</v>
      </c>
      <c r="BB253" s="71">
        <v>0</v>
      </c>
      <c r="BC253" s="71">
        <v>0</v>
      </c>
      <c r="BD253" s="71">
        <v>0</v>
      </c>
      <c r="BE253" s="71">
        <v>6772</v>
      </c>
      <c r="BF253" s="71"/>
      <c r="BG253" s="72"/>
      <c r="BH253" s="71">
        <v>0</v>
      </c>
      <c r="BI253" s="71">
        <v>0</v>
      </c>
      <c r="BJ253" s="71">
        <v>14684.986000000001</v>
      </c>
      <c r="BK253" s="71">
        <v>545.51099999999997</v>
      </c>
      <c r="BL253" s="71">
        <v>89.740000000000009</v>
      </c>
      <c r="BM253" s="71">
        <v>0</v>
      </c>
      <c r="BN253" s="72"/>
      <c r="BO253" s="71">
        <v>0</v>
      </c>
      <c r="BP253" s="71">
        <v>0</v>
      </c>
      <c r="BQ253" s="71">
        <v>17</v>
      </c>
      <c r="BR253" s="71">
        <v>1</v>
      </c>
      <c r="BS253" s="71">
        <v>9</v>
      </c>
      <c r="BT253" s="71">
        <v>0</v>
      </c>
      <c r="BU253"/>
      <c r="BV253" s="70">
        <v>14635.483</v>
      </c>
      <c r="BW253" s="70">
        <v>21.38</v>
      </c>
      <c r="BX253" s="70">
        <v>627.82399999999996</v>
      </c>
      <c r="BY253" s="70">
        <v>13.859</v>
      </c>
      <c r="BZ253" s="70">
        <v>21.690999999999999</v>
      </c>
      <c r="CA253" s="70">
        <v>0</v>
      </c>
      <c r="CB253" s="70">
        <v>0</v>
      </c>
      <c r="CC253" s="70">
        <v>0</v>
      </c>
      <c r="CD253" s="70">
        <v>0</v>
      </c>
    </row>
    <row r="254" spans="1:82">
      <c r="A254" s="70" t="s">
        <v>1897</v>
      </c>
      <c r="B254" s="70">
        <v>185</v>
      </c>
      <c r="C254" s="70">
        <v>15</v>
      </c>
      <c r="D254" s="70">
        <v>11</v>
      </c>
      <c r="E254" s="70">
        <v>2018</v>
      </c>
      <c r="F254" s="70" t="s">
        <v>183</v>
      </c>
      <c r="G254" s="1064" t="s">
        <v>1882</v>
      </c>
      <c r="H254" s="70" t="s">
        <v>1883</v>
      </c>
      <c r="I254" s="148"/>
      <c r="J254" s="71">
        <v>1797.7572745193904</v>
      </c>
      <c r="K254" s="71">
        <v>10.174894264303234</v>
      </c>
      <c r="L254" s="71">
        <v>8.8059708104548751</v>
      </c>
      <c r="M254" s="71">
        <v>225.46298274618073</v>
      </c>
      <c r="N254" s="71">
        <v>216.34294953611942</v>
      </c>
      <c r="O254" s="71">
        <v>227.20205851985412</v>
      </c>
      <c r="P254" s="71">
        <v>111.91145144780261</v>
      </c>
      <c r="Q254" s="71">
        <v>16.841301522453001</v>
      </c>
      <c r="R254" s="71">
        <v>11.88177108199808</v>
      </c>
      <c r="S254" s="71">
        <v>39.109579396679997</v>
      </c>
      <c r="T254" s="72"/>
      <c r="U254" s="71">
        <v>102452960</v>
      </c>
      <c r="V254" s="71">
        <v>5689</v>
      </c>
      <c r="W254" s="71">
        <v>228</v>
      </c>
      <c r="X254" s="71">
        <v>70214</v>
      </c>
      <c r="Y254" s="71">
        <v>114259</v>
      </c>
      <c r="Z254" s="71">
        <v>138443</v>
      </c>
      <c r="AA254" s="71">
        <v>23413</v>
      </c>
      <c r="AB254" s="71">
        <v>265716</v>
      </c>
      <c r="AC254" s="71">
        <v>2061444</v>
      </c>
      <c r="AD254" s="71">
        <v>39.109579396679997</v>
      </c>
      <c r="AE254" s="72"/>
      <c r="AF254" s="71">
        <v>798799905.59513927</v>
      </c>
      <c r="AG254" s="71">
        <v>8149871.1725980509</v>
      </c>
      <c r="AH254" s="71">
        <v>1773602.202109376</v>
      </c>
      <c r="AI254" s="71">
        <v>439206334.76339233</v>
      </c>
      <c r="AJ254" s="71">
        <v>394123620.90401423</v>
      </c>
      <c r="AK254" s="71">
        <v>0</v>
      </c>
      <c r="AL254" s="71">
        <v>0</v>
      </c>
      <c r="AM254" s="71">
        <v>36576102.533856489</v>
      </c>
      <c r="AN254" s="71">
        <v>0</v>
      </c>
      <c r="AO254" s="71">
        <v>0</v>
      </c>
      <c r="AP254" s="71">
        <v>1678629437.1711097</v>
      </c>
      <c r="AQ254" s="72"/>
      <c r="AR254" s="71">
        <v>7805</v>
      </c>
      <c r="AS254" s="71">
        <v>1412</v>
      </c>
      <c r="AT254" s="71">
        <v>0</v>
      </c>
      <c r="AU254" s="71">
        <v>0</v>
      </c>
      <c r="AV254" s="71">
        <v>0</v>
      </c>
      <c r="AW254" s="71">
        <v>3</v>
      </c>
      <c r="AX254" s="71"/>
      <c r="AY254" s="72"/>
      <c r="AZ254" s="71">
        <v>30433.699999999997</v>
      </c>
      <c r="BA254" s="71">
        <v>52366.2</v>
      </c>
      <c r="BB254" s="71">
        <v>0</v>
      </c>
      <c r="BC254" s="71">
        <v>0</v>
      </c>
      <c r="BD254" s="71">
        <v>0</v>
      </c>
      <c r="BE254" s="71">
        <v>9590</v>
      </c>
      <c r="BF254" s="71"/>
      <c r="BG254" s="72"/>
      <c r="BH254" s="71">
        <v>0</v>
      </c>
      <c r="BI254" s="71">
        <v>0</v>
      </c>
      <c r="BJ254" s="71">
        <v>14685.438</v>
      </c>
      <c r="BK254" s="71">
        <v>538.45600000000002</v>
      </c>
      <c r="BL254" s="71">
        <v>83.811999999999998</v>
      </c>
      <c r="BM254" s="71">
        <v>0</v>
      </c>
      <c r="BN254" s="72"/>
      <c r="BO254" s="71">
        <v>0</v>
      </c>
      <c r="BP254" s="71">
        <v>0</v>
      </c>
      <c r="BQ254" s="71">
        <v>17</v>
      </c>
      <c r="BR254" s="71">
        <v>1</v>
      </c>
      <c r="BS254" s="71">
        <v>9</v>
      </c>
      <c r="BT254" s="71">
        <v>0</v>
      </c>
      <c r="BU254"/>
      <c r="BV254" s="70">
        <v>14655.317999999999</v>
      </c>
      <c r="BW254" s="70">
        <v>0</v>
      </c>
      <c r="BX254" s="70">
        <v>602.65200000000004</v>
      </c>
      <c r="BY254" s="70">
        <v>13.3</v>
      </c>
      <c r="BZ254" s="70">
        <v>15.279</v>
      </c>
      <c r="CA254" s="70">
        <v>0</v>
      </c>
      <c r="CB254" s="70">
        <v>0</v>
      </c>
      <c r="CC254" s="70">
        <v>21.157</v>
      </c>
      <c r="CD254" s="70">
        <v>0</v>
      </c>
    </row>
    <row r="255" spans="1:82">
      <c r="A255" s="70" t="s">
        <v>1898</v>
      </c>
      <c r="B255" s="70">
        <v>186</v>
      </c>
      <c r="C255" s="70">
        <v>16</v>
      </c>
      <c r="D255" s="70">
        <v>11</v>
      </c>
      <c r="E255" s="70">
        <v>2019</v>
      </c>
      <c r="F255" s="70" t="s">
        <v>158</v>
      </c>
      <c r="G255" s="1064" t="s">
        <v>1882</v>
      </c>
      <c r="H255" s="70" t="s">
        <v>1883</v>
      </c>
      <c r="I255" s="148"/>
      <c r="J255" s="71">
        <v>1710.5338901212458</v>
      </c>
      <c r="K255" s="71">
        <v>9.4926765815171361</v>
      </c>
      <c r="L255" s="71">
        <v>8.8835186976607776</v>
      </c>
      <c r="M255" s="71">
        <v>217.81919921977823</v>
      </c>
      <c r="N255" s="71">
        <v>227.33085119576273</v>
      </c>
      <c r="O255" s="71">
        <v>221.24149142033986</v>
      </c>
      <c r="P255" s="71">
        <v>111.17099189296243</v>
      </c>
      <c r="Q255" s="71">
        <v>16.3139604795232</v>
      </c>
      <c r="R255" s="71">
        <v>13.086446095109466</v>
      </c>
      <c r="S255" s="71">
        <v>37.952867998240002</v>
      </c>
      <c r="T255" s="72"/>
      <c r="U255" s="71">
        <v>102080157</v>
      </c>
      <c r="V255" s="71">
        <v>5689</v>
      </c>
      <c r="W255" s="71">
        <v>228</v>
      </c>
      <c r="X255" s="71">
        <v>70214</v>
      </c>
      <c r="Y255" s="71">
        <v>115210</v>
      </c>
      <c r="Z255" s="71">
        <v>138512</v>
      </c>
      <c r="AA255" s="71">
        <v>23084</v>
      </c>
      <c r="AB255" s="71">
        <v>264364</v>
      </c>
      <c r="AC255" s="71">
        <v>2307638</v>
      </c>
      <c r="AD255" s="71">
        <v>37.952867998240002</v>
      </c>
      <c r="AE255" s="72"/>
      <c r="AF255" s="71">
        <v>754286028.23239875</v>
      </c>
      <c r="AG255" s="71">
        <v>8217944.7471350729</v>
      </c>
      <c r="AH255" s="71">
        <v>1898376.5946742359</v>
      </c>
      <c r="AI255" s="71">
        <v>447691342.0838961</v>
      </c>
      <c r="AJ255" s="71">
        <v>426216971.27560252</v>
      </c>
      <c r="AK255" s="71">
        <v>0</v>
      </c>
      <c r="AL255" s="71">
        <v>0</v>
      </c>
      <c r="AM255" s="71">
        <v>36004386.668873511</v>
      </c>
      <c r="AN255" s="71">
        <v>0</v>
      </c>
      <c r="AO255" s="71">
        <v>0</v>
      </c>
      <c r="AP255" s="71">
        <v>1674315049.6025803</v>
      </c>
      <c r="AQ255" s="72"/>
      <c r="AR255" s="71">
        <v>8216</v>
      </c>
      <c r="AS255" s="71">
        <v>1587</v>
      </c>
      <c r="AT255" s="71">
        <v>0</v>
      </c>
      <c r="AU255" s="71">
        <v>0</v>
      </c>
      <c r="AV255" s="71">
        <v>0</v>
      </c>
      <c r="AW255" s="71">
        <v>3</v>
      </c>
      <c r="AX255" s="71"/>
      <c r="AY255" s="72"/>
      <c r="AZ255" s="71">
        <v>32332</v>
      </c>
      <c r="BA255" s="71">
        <v>57397.50000000008</v>
      </c>
      <c r="BB255" s="71">
        <v>0</v>
      </c>
      <c r="BC255" s="71">
        <v>0</v>
      </c>
      <c r="BD255" s="71">
        <v>0</v>
      </c>
      <c r="BE255" s="71">
        <v>9590</v>
      </c>
      <c r="BF255" s="71"/>
      <c r="BG255" s="72"/>
      <c r="BH255" s="71">
        <v>0</v>
      </c>
      <c r="BI255" s="71">
        <v>0</v>
      </c>
      <c r="BJ255" s="71">
        <v>14003.498</v>
      </c>
      <c r="BK255" s="71">
        <v>539.87800000000004</v>
      </c>
      <c r="BL255" s="71">
        <v>76.924000000000007</v>
      </c>
      <c r="BM255" s="71">
        <v>0</v>
      </c>
      <c r="BN255" s="72"/>
      <c r="BO255" s="71">
        <v>0</v>
      </c>
      <c r="BP255" s="71">
        <v>0</v>
      </c>
      <c r="BQ255" s="71">
        <v>18</v>
      </c>
      <c r="BR255" s="71">
        <v>1</v>
      </c>
      <c r="BS255" s="71">
        <v>9</v>
      </c>
      <c r="BT255" s="71">
        <v>0</v>
      </c>
      <c r="BU255"/>
      <c r="BV255" s="70">
        <v>13962.225</v>
      </c>
      <c r="BW255" s="70">
        <v>20.791</v>
      </c>
      <c r="BX255" s="70">
        <v>609.125</v>
      </c>
      <c r="BY255" s="70">
        <v>13.156000000000001</v>
      </c>
      <c r="BZ255" s="70">
        <v>15.003</v>
      </c>
      <c r="CA255" s="70">
        <v>0</v>
      </c>
      <c r="CB255" s="70">
        <v>0</v>
      </c>
      <c r="CC255" s="70">
        <v>0</v>
      </c>
      <c r="CD255" s="70">
        <v>0</v>
      </c>
    </row>
    <row r="256" spans="1:82">
      <c r="A256" s="70" t="s">
        <v>1899</v>
      </c>
      <c r="B256" s="70">
        <v>187</v>
      </c>
      <c r="C256" s="70">
        <v>17</v>
      </c>
      <c r="D256" s="70">
        <v>11</v>
      </c>
      <c r="E256" s="70">
        <v>2020</v>
      </c>
      <c r="F256" s="70" t="s">
        <v>159</v>
      </c>
      <c r="G256" s="70" t="s">
        <v>1882</v>
      </c>
      <c r="H256" s="70" t="s">
        <v>1883</v>
      </c>
      <c r="I256" s="148"/>
      <c r="J256" s="71">
        <v>1511.772948466956</v>
      </c>
      <c r="K256" s="71">
        <v>10.89047388731003</v>
      </c>
      <c r="L256" s="71">
        <v>17.065227073938125</v>
      </c>
      <c r="M256" s="71">
        <v>221.22934585493491</v>
      </c>
      <c r="N256" s="71">
        <v>227.97195552484825</v>
      </c>
      <c r="O256" s="71">
        <v>194.63090764378433</v>
      </c>
      <c r="P256" s="71">
        <v>105.52604816248528</v>
      </c>
      <c r="Q256" s="71">
        <v>15.514570990851301</v>
      </c>
      <c r="R256" s="71">
        <v>11.259061757643284</v>
      </c>
      <c r="S256" s="71">
        <v>36.907469609529997</v>
      </c>
      <c r="T256" s="72"/>
      <c r="U256" s="71">
        <v>87571988</v>
      </c>
      <c r="V256" s="71">
        <v>5776</v>
      </c>
      <c r="W256" s="71">
        <v>558</v>
      </c>
      <c r="X256" s="71">
        <v>72309</v>
      </c>
      <c r="Y256" s="71">
        <v>116340</v>
      </c>
      <c r="Z256" s="71">
        <v>139078</v>
      </c>
      <c r="AA256" s="71">
        <v>23290</v>
      </c>
      <c r="AB256" s="71">
        <v>263134</v>
      </c>
      <c r="AC256" s="71">
        <v>1995891.2499999995</v>
      </c>
      <c r="AD256" s="71">
        <v>36.907469609529997</v>
      </c>
      <c r="AE256" s="72"/>
      <c r="AF256" s="71">
        <v>689798549.75601327</v>
      </c>
      <c r="AG256" s="71">
        <v>8540610.7032485865</v>
      </c>
      <c r="AH256" s="71">
        <v>3729932.0081634899</v>
      </c>
      <c r="AI256" s="71">
        <v>433541506.80978787</v>
      </c>
      <c r="AJ256" s="71">
        <v>424798413.68115509</v>
      </c>
      <c r="AK256" s="71"/>
      <c r="AL256" s="71"/>
      <c r="AM256" s="71">
        <v>34341910.479715154</v>
      </c>
      <c r="AN256" s="71"/>
      <c r="AO256" s="71"/>
      <c r="AP256" s="71">
        <v>1594750923.4380834</v>
      </c>
      <c r="AQ256" s="72"/>
      <c r="AR256" s="71">
        <v>8679</v>
      </c>
      <c r="AS256" s="71">
        <v>1700</v>
      </c>
      <c r="AT256" s="71">
        <v>0</v>
      </c>
      <c r="AU256" s="71">
        <v>0</v>
      </c>
      <c r="AV256" s="71">
        <v>0</v>
      </c>
      <c r="AW256" s="71">
        <v>3</v>
      </c>
      <c r="AX256" s="71"/>
      <c r="AY256" s="72"/>
      <c r="AZ256" s="71">
        <v>34936.000000000022</v>
      </c>
      <c r="BA256" s="71">
        <v>62015.899999999892</v>
      </c>
      <c r="BB256" s="71">
        <v>0</v>
      </c>
      <c r="BC256" s="71">
        <v>0</v>
      </c>
      <c r="BD256" s="71">
        <v>0</v>
      </c>
      <c r="BE256" s="71">
        <v>9590</v>
      </c>
      <c r="BF256" s="71"/>
      <c r="BG256" s="72"/>
      <c r="BH256" s="71">
        <v>0</v>
      </c>
      <c r="BI256" s="71">
        <v>0</v>
      </c>
      <c r="BJ256" s="71">
        <v>12520.999</v>
      </c>
      <c r="BK256" s="71">
        <v>509.04399999999998</v>
      </c>
      <c r="BL256" s="71">
        <v>73.277000000000001</v>
      </c>
      <c r="BM256" s="71">
        <v>0</v>
      </c>
      <c r="BN256" s="72"/>
      <c r="BO256" s="71">
        <v>0</v>
      </c>
      <c r="BP256" s="71">
        <v>0</v>
      </c>
      <c r="BQ256" s="71">
        <v>17</v>
      </c>
      <c r="BR256" s="71">
        <v>1</v>
      </c>
      <c r="BS256" s="71">
        <v>8</v>
      </c>
      <c r="BT256" s="71">
        <v>0</v>
      </c>
      <c r="BU256"/>
      <c r="BV256" s="70">
        <v>13040.091</v>
      </c>
      <c r="BW256" s="70">
        <v>8.843</v>
      </c>
      <c r="BX256" s="70">
        <v>39.1</v>
      </c>
      <c r="BY256" s="70">
        <v>7.45</v>
      </c>
      <c r="BZ256" s="70">
        <v>7.8360000000000003</v>
      </c>
      <c r="CA256" s="70">
        <v>0</v>
      </c>
      <c r="CB256" s="70">
        <v>0</v>
      </c>
      <c r="CC256" s="70">
        <v>0</v>
      </c>
      <c r="CD256" s="70">
        <v>0</v>
      </c>
    </row>
    <row r="257" spans="1:82">
      <c r="A257" s="70" t="s">
        <v>1900</v>
      </c>
      <c r="B257" s="70">
        <v>187</v>
      </c>
      <c r="C257" s="70">
        <v>18</v>
      </c>
      <c r="D257" s="70">
        <v>11</v>
      </c>
      <c r="E257" s="70">
        <v>2021</v>
      </c>
      <c r="F257" s="70" t="s">
        <v>160</v>
      </c>
      <c r="G257" s="70" t="s">
        <v>1882</v>
      </c>
      <c r="H257" s="70" t="s">
        <v>1883</v>
      </c>
      <c r="I257" s="148"/>
      <c r="J257" s="71">
        <v>1656.7684792789476</v>
      </c>
      <c r="K257" s="71">
        <v>11.122110200670434</v>
      </c>
      <c r="L257" s="71">
        <v>17.846103244151887</v>
      </c>
      <c r="M257" s="71">
        <v>208.8095863271885</v>
      </c>
      <c r="N257" s="71">
        <v>210.69360842302726</v>
      </c>
      <c r="O257" s="71">
        <v>188.91170293341958</v>
      </c>
      <c r="P257" s="71">
        <v>109.96202332202536</v>
      </c>
      <c r="Q257" s="71">
        <v>15.2776289087205</v>
      </c>
      <c r="R257" s="71">
        <v>12.262654964000401</v>
      </c>
      <c r="S257" s="71">
        <v>24.897953597440001</v>
      </c>
      <c r="T257" s="72"/>
      <c r="U257" s="71">
        <v>102408018</v>
      </c>
      <c r="V257" s="71">
        <v>5776</v>
      </c>
      <c r="W257" s="71">
        <v>558</v>
      </c>
      <c r="X257" s="71">
        <v>72309</v>
      </c>
      <c r="Y257" s="71">
        <v>117175</v>
      </c>
      <c r="Z257" s="71">
        <v>138994</v>
      </c>
      <c r="AA257" s="71">
        <v>23665</v>
      </c>
      <c r="AB257" s="71">
        <v>261661</v>
      </c>
      <c r="AC257" s="71">
        <v>2108839</v>
      </c>
      <c r="AD257" s="71">
        <v>24.897953597440001</v>
      </c>
      <c r="AE257" s="72"/>
      <c r="AF257" s="71">
        <v>759396436.50315595</v>
      </c>
      <c r="AG257" s="71">
        <v>9120543.1546283644</v>
      </c>
      <c r="AH257" s="71">
        <v>3771963.0824305951</v>
      </c>
      <c r="AI257" s="71">
        <v>470720431.10299355</v>
      </c>
      <c r="AJ257" s="71">
        <v>439783982.12371469</v>
      </c>
      <c r="AK257" s="71">
        <v>0</v>
      </c>
      <c r="AL257" s="71">
        <v>0</v>
      </c>
      <c r="AM257" s="71">
        <v>34346640.147677518</v>
      </c>
      <c r="AN257" s="71">
        <v>0</v>
      </c>
      <c r="AO257" s="71">
        <v>0</v>
      </c>
      <c r="AP257" s="71">
        <v>1717139996.1146007</v>
      </c>
      <c r="AQ257" s="72"/>
      <c r="AR257" s="71">
        <v>9215</v>
      </c>
      <c r="AS257" s="71">
        <v>1755</v>
      </c>
      <c r="AT257" s="71">
        <v>0</v>
      </c>
      <c r="AU257" s="71">
        <v>0</v>
      </c>
      <c r="AV257" s="71">
        <v>0</v>
      </c>
      <c r="AW257" s="71">
        <v>2</v>
      </c>
      <c r="AX257" s="71"/>
      <c r="AY257" s="72"/>
      <c r="AZ257" s="71">
        <v>38027.600000000122</v>
      </c>
      <c r="BA257" s="71">
        <v>65943.299999999901</v>
      </c>
      <c r="BB257" s="71">
        <v>0</v>
      </c>
      <c r="BC257" s="71">
        <v>0</v>
      </c>
      <c r="BD257" s="71">
        <v>0</v>
      </c>
      <c r="BE257" s="71">
        <v>8950</v>
      </c>
      <c r="BF257" s="71"/>
      <c r="BG257" s="72"/>
      <c r="BH257" s="71">
        <v>0</v>
      </c>
      <c r="BI257" s="71">
        <v>0</v>
      </c>
      <c r="BJ257" s="71">
        <v>13933.994000000001</v>
      </c>
      <c r="BK257" s="71">
        <v>532.59299999999996</v>
      </c>
      <c r="BL257" s="71">
        <v>64.91</v>
      </c>
      <c r="BM257" s="71">
        <v>0</v>
      </c>
      <c r="BN257" s="72"/>
      <c r="BO257" s="71">
        <v>0</v>
      </c>
      <c r="BP257" s="71">
        <v>0</v>
      </c>
      <c r="BQ257" s="71">
        <v>17</v>
      </c>
      <c r="BR257" s="71">
        <v>1</v>
      </c>
      <c r="BS257" s="71">
        <v>9</v>
      </c>
      <c r="BT257" s="71">
        <v>0</v>
      </c>
      <c r="BU257"/>
      <c r="BV257" s="70">
        <v>13914.200999999999</v>
      </c>
      <c r="BW257" s="70">
        <v>0</v>
      </c>
      <c r="BX257" s="70">
        <v>589.09</v>
      </c>
      <c r="BY257" s="70">
        <v>13.074</v>
      </c>
      <c r="BZ257" s="70">
        <v>15.132</v>
      </c>
      <c r="CA257" s="70">
        <v>0</v>
      </c>
      <c r="CB257" s="70">
        <v>0</v>
      </c>
      <c r="CC257" s="70">
        <v>0</v>
      </c>
      <c r="CD257" s="70">
        <v>0</v>
      </c>
    </row>
    <row r="258" spans="1:82">
      <c r="A258" s="70" t="s">
        <v>1901</v>
      </c>
      <c r="B258" s="70">
        <v>187</v>
      </c>
      <c r="C258" s="70">
        <v>19</v>
      </c>
      <c r="D258" s="70">
        <v>11</v>
      </c>
      <c r="E258" s="70">
        <v>2022</v>
      </c>
      <c r="F258" s="70" t="s">
        <v>161</v>
      </c>
      <c r="G258" s="70" t="s">
        <v>1882</v>
      </c>
      <c r="H258" s="70" t="s">
        <v>1883</v>
      </c>
      <c r="I258" s="148"/>
      <c r="J258" s="71">
        <v>2034.3897626944131</v>
      </c>
      <c r="K258" s="71">
        <v>10.689889479359657</v>
      </c>
      <c r="L258" s="71">
        <v>16.322289946585855</v>
      </c>
      <c r="M258" s="71">
        <v>235.18140856132783</v>
      </c>
      <c r="N258" s="71">
        <v>246.6200621525206</v>
      </c>
      <c r="O258" s="71">
        <v>199.21951637403305</v>
      </c>
      <c r="P258" s="71">
        <v>109.72512968450702</v>
      </c>
      <c r="Q258" s="71">
        <v>15.299330150111086</v>
      </c>
      <c r="R258" s="71">
        <v>12.229589039654828</v>
      </c>
      <c r="S258" s="71">
        <v>0</v>
      </c>
      <c r="T258" s="72"/>
      <c r="U258" s="71">
        <v>140607374</v>
      </c>
      <c r="V258" s="71">
        <v>5776</v>
      </c>
      <c r="W258" s="71">
        <v>558</v>
      </c>
      <c r="X258" s="71">
        <v>72309</v>
      </c>
      <c r="Y258" s="71">
        <v>117763</v>
      </c>
      <c r="Z258" s="71">
        <v>139265</v>
      </c>
      <c r="AA258" s="71">
        <v>23974</v>
      </c>
      <c r="AB258" s="71">
        <v>259884</v>
      </c>
      <c r="AC258" s="71">
        <v>2129566.9999999995</v>
      </c>
      <c r="AD258" s="71">
        <v>0</v>
      </c>
      <c r="AE258" s="72"/>
      <c r="AF258" s="71">
        <v>888371621.11156988</v>
      </c>
      <c r="AG258" s="71">
        <v>9023920.2331828848</v>
      </c>
      <c r="AH258" s="71">
        <v>4018275.1240748111</v>
      </c>
      <c r="AI258" s="71">
        <v>455922311.05961901</v>
      </c>
      <c r="AJ258" s="71">
        <v>467924694.9285894</v>
      </c>
      <c r="AK258" s="71">
        <v>0</v>
      </c>
      <c r="AL258" s="71">
        <v>0</v>
      </c>
      <c r="AM258" s="71">
        <v>33558117.779698819</v>
      </c>
      <c r="AN258" s="71">
        <v>0</v>
      </c>
      <c r="AO258" s="71">
        <v>0</v>
      </c>
      <c r="AP258" s="71">
        <v>1858818940.2367349</v>
      </c>
      <c r="AQ258" s="72"/>
      <c r="AR258" s="71">
        <v>9801</v>
      </c>
      <c r="AS258" s="71">
        <v>1777</v>
      </c>
      <c r="AT258" s="71">
        <v>0</v>
      </c>
      <c r="AU258" s="71">
        <v>0</v>
      </c>
      <c r="AV258" s="71">
        <v>0</v>
      </c>
      <c r="AW258" s="71">
        <v>2</v>
      </c>
      <c r="AX258" s="71"/>
      <c r="AY258" s="72"/>
      <c r="AZ258" s="71">
        <v>41661.900000000278</v>
      </c>
      <c r="BA258" s="71">
        <v>67588.999999999898</v>
      </c>
      <c r="BB258" s="71">
        <v>0</v>
      </c>
      <c r="BC258" s="71">
        <v>0</v>
      </c>
      <c r="BD258" s="71">
        <v>0</v>
      </c>
      <c r="BE258" s="71">
        <v>5920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1902</v>
      </c>
      <c r="B259" s="70">
        <v>187</v>
      </c>
      <c r="C259" s="70">
        <v>20</v>
      </c>
      <c r="D259" s="70">
        <v>11</v>
      </c>
      <c r="E259" s="70">
        <v>2023</v>
      </c>
      <c r="F259" s="70" t="s">
        <v>1539</v>
      </c>
      <c r="G259" s="70" t="s">
        <v>1882</v>
      </c>
      <c r="H259" s="70" t="s">
        <v>1883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10383</v>
      </c>
      <c r="AS259" s="71">
        <v>1788</v>
      </c>
      <c r="AT259" s="71">
        <v>0</v>
      </c>
      <c r="AU259" s="71">
        <v>0</v>
      </c>
      <c r="AV259" s="71">
        <v>0</v>
      </c>
      <c r="AW259" s="71">
        <v>2</v>
      </c>
      <c r="AX259" s="71"/>
      <c r="AY259" s="72"/>
      <c r="AZ259" s="71">
        <v>45097.300000000418</v>
      </c>
      <c r="BA259" s="71">
        <v>68456.299999999901</v>
      </c>
      <c r="BB259" s="71">
        <v>0</v>
      </c>
      <c r="BC259" s="71">
        <v>0</v>
      </c>
      <c r="BD259" s="71">
        <v>0</v>
      </c>
      <c r="BE259" s="71">
        <v>5920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1903</v>
      </c>
      <c r="B260" s="70">
        <v>187</v>
      </c>
      <c r="C260" s="70">
        <v>21</v>
      </c>
      <c r="D260" s="70">
        <v>11</v>
      </c>
      <c r="E260" s="70">
        <v>2024</v>
      </c>
      <c r="F260" s="70" t="s">
        <v>1554</v>
      </c>
      <c r="G260" s="70" t="s">
        <v>1882</v>
      </c>
      <c r="H260" s="70" t="s">
        <v>1883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1904</v>
      </c>
      <c r="B261" s="70">
        <v>137</v>
      </c>
      <c r="C261" s="70">
        <v>1</v>
      </c>
      <c r="D261" s="70">
        <v>9</v>
      </c>
      <c r="E261" s="70">
        <v>1990</v>
      </c>
      <c r="F261" s="70" t="s">
        <v>787</v>
      </c>
      <c r="G261" s="70" t="s">
        <v>1905</v>
      </c>
      <c r="H261" s="70" t="s">
        <v>1906</v>
      </c>
      <c r="I261" s="148"/>
      <c r="J261" s="71">
        <v>839.16788826544087</v>
      </c>
      <c r="K261" s="71">
        <v>103.83890990096261</v>
      </c>
      <c r="L261" s="71">
        <v>44.651928765681284</v>
      </c>
      <c r="M261" s="71">
        <v>220.8740141781993</v>
      </c>
      <c r="N261" s="71">
        <v>319.71317754227238</v>
      </c>
      <c r="O261" s="71">
        <v>193.19168700770669</v>
      </c>
      <c r="P261" s="71">
        <v>276.3506356154416</v>
      </c>
      <c r="Q261" s="71">
        <v>17.917720231535899</v>
      </c>
      <c r="R261" s="71">
        <v>2.8032560879198472</v>
      </c>
      <c r="S261" s="71">
        <v>21.548484054739731</v>
      </c>
      <c r="T261" s="72"/>
      <c r="U261" s="71">
        <v>63932635</v>
      </c>
      <c r="V261" s="71">
        <v>18363</v>
      </c>
      <c r="W261" s="71">
        <v>485</v>
      </c>
      <c r="X261" s="71">
        <v>88788</v>
      </c>
      <c r="Y261" s="71">
        <v>82106</v>
      </c>
      <c r="Z261" s="71">
        <v>79462</v>
      </c>
      <c r="AA261" s="71">
        <v>67101</v>
      </c>
      <c r="AB261" s="71">
        <v>290923</v>
      </c>
      <c r="AC261" s="71">
        <v>485529</v>
      </c>
      <c r="AD261" s="71">
        <v>21.548484054739731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1907</v>
      </c>
      <c r="B262" s="70">
        <v>138</v>
      </c>
      <c r="C262" s="70">
        <v>2</v>
      </c>
      <c r="D262" s="70">
        <v>9</v>
      </c>
      <c r="E262" s="70">
        <v>2005</v>
      </c>
      <c r="F262" s="70" t="s">
        <v>789</v>
      </c>
      <c r="G262" s="70" t="s">
        <v>1905</v>
      </c>
      <c r="H262" s="70" t="s">
        <v>1906</v>
      </c>
      <c r="I262" s="148"/>
      <c r="J262" s="71">
        <v>1123.8768399348539</v>
      </c>
      <c r="K262" s="71">
        <v>72.567219301594434</v>
      </c>
      <c r="L262" s="71">
        <v>54.851361311930788</v>
      </c>
      <c r="M262" s="71">
        <v>488.85690618503139</v>
      </c>
      <c r="N262" s="71">
        <v>490.17884148217541</v>
      </c>
      <c r="O262" s="71">
        <v>326.22704606316699</v>
      </c>
      <c r="P262" s="71">
        <v>260.77643219963858</v>
      </c>
      <c r="Q262" s="71">
        <v>16.981757286507701</v>
      </c>
      <c r="R262" s="71">
        <v>2.667001541580714</v>
      </c>
      <c r="S262" s="71">
        <v>28.220726300001761</v>
      </c>
      <c r="T262" s="72"/>
      <c r="U262" s="71">
        <v>69452275</v>
      </c>
      <c r="V262" s="71">
        <v>14967</v>
      </c>
      <c r="W262" s="71">
        <v>646</v>
      </c>
      <c r="X262" s="71">
        <v>82354</v>
      </c>
      <c r="Y262" s="71">
        <v>97054</v>
      </c>
      <c r="Z262" s="71">
        <v>155273</v>
      </c>
      <c r="AA262" s="71">
        <v>51858</v>
      </c>
      <c r="AB262" s="71">
        <v>288245</v>
      </c>
      <c r="AC262" s="71">
        <v>471604</v>
      </c>
      <c r="AD262" s="71">
        <v>28.220726300001761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1908</v>
      </c>
      <c r="B263" s="70">
        <v>139</v>
      </c>
      <c r="C263" s="70">
        <v>3</v>
      </c>
      <c r="D263" s="70">
        <v>9</v>
      </c>
      <c r="E263" s="70">
        <v>2006</v>
      </c>
      <c r="F263" s="70" t="s">
        <v>790</v>
      </c>
      <c r="G263" s="70" t="s">
        <v>1905</v>
      </c>
      <c r="H263" s="70" t="s">
        <v>1906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1909</v>
      </c>
      <c r="B264" s="70">
        <v>140</v>
      </c>
      <c r="C264" s="70">
        <v>4</v>
      </c>
      <c r="D264" s="70">
        <v>9</v>
      </c>
      <c r="E264" s="70">
        <v>2007</v>
      </c>
      <c r="F264" s="70" t="s">
        <v>791</v>
      </c>
      <c r="G264" s="70" t="s">
        <v>1905</v>
      </c>
      <c r="H264" s="70" t="s">
        <v>1906</v>
      </c>
      <c r="I264" s="148"/>
      <c r="J264" s="71">
        <v>939.11241739299794</v>
      </c>
      <c r="K264" s="71">
        <v>51.023562870735041</v>
      </c>
      <c r="L264" s="71">
        <v>60.465641098092867</v>
      </c>
      <c r="M264" s="71">
        <v>469.45836922308251</v>
      </c>
      <c r="N264" s="71">
        <v>449.82707095230728</v>
      </c>
      <c r="O264" s="71">
        <v>319.49027077480662</v>
      </c>
      <c r="P264" s="71">
        <v>258.8945150052503</v>
      </c>
      <c r="Q264" s="71">
        <v>17.780533166459101</v>
      </c>
      <c r="R264" s="71">
        <v>1.2832829794703751</v>
      </c>
      <c r="S264" s="71">
        <v>35.353486410015009</v>
      </c>
      <c r="T264" s="72"/>
      <c r="U264" s="71">
        <v>71656354</v>
      </c>
      <c r="V264" s="71">
        <v>15380</v>
      </c>
      <c r="W264" s="71">
        <v>891</v>
      </c>
      <c r="X264" s="71">
        <v>99622</v>
      </c>
      <c r="Y264" s="71">
        <v>98470</v>
      </c>
      <c r="Z264" s="71">
        <v>158081</v>
      </c>
      <c r="AA264" s="71">
        <v>50699</v>
      </c>
      <c r="AB264" s="71">
        <v>285844</v>
      </c>
      <c r="AC264" s="71">
        <v>233433</v>
      </c>
      <c r="AD264" s="71">
        <v>35.353486410015009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1910</v>
      </c>
      <c r="B265" s="70">
        <v>141</v>
      </c>
      <c r="C265" s="70">
        <v>5</v>
      </c>
      <c r="D265" s="70">
        <v>9</v>
      </c>
      <c r="E265" s="70">
        <v>2008</v>
      </c>
      <c r="F265" s="70" t="s">
        <v>792</v>
      </c>
      <c r="G265" s="70" t="s">
        <v>1905</v>
      </c>
      <c r="H265" s="70" t="s">
        <v>1906</v>
      </c>
      <c r="I265" s="148"/>
      <c r="J265" s="71">
        <v>812.50347535339347</v>
      </c>
      <c r="K265" s="71">
        <v>48.785316599882186</v>
      </c>
      <c r="L265" s="71">
        <v>53.93963953508819</v>
      </c>
      <c r="M265" s="71">
        <v>482.47009751400611</v>
      </c>
      <c r="N265" s="71">
        <v>439.56317935175849</v>
      </c>
      <c r="O265" s="71">
        <v>311.36900854316269</v>
      </c>
      <c r="P265" s="71">
        <v>253.61099958695061</v>
      </c>
      <c r="Q265" s="71">
        <v>17.431739015304998</v>
      </c>
      <c r="R265" s="71">
        <v>1.154774423535561</v>
      </c>
      <c r="S265" s="71">
        <v>23.543692750557689</v>
      </c>
      <c r="T265" s="72"/>
      <c r="U265" s="71">
        <v>67284517</v>
      </c>
      <c r="V265" s="71">
        <v>15380</v>
      </c>
      <c r="W265" s="71">
        <v>891</v>
      </c>
      <c r="X265" s="71">
        <v>99622</v>
      </c>
      <c r="Y265" s="71">
        <v>99204</v>
      </c>
      <c r="Z265" s="71">
        <v>159470</v>
      </c>
      <c r="AA265" s="71">
        <v>49721</v>
      </c>
      <c r="AB265" s="71">
        <v>284846</v>
      </c>
      <c r="AC265" s="71">
        <v>218121</v>
      </c>
      <c r="AD265" s="71">
        <v>23.543692750557689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1911</v>
      </c>
      <c r="B266" s="70">
        <v>142</v>
      </c>
      <c r="C266" s="70">
        <v>6</v>
      </c>
      <c r="D266" s="70">
        <v>9</v>
      </c>
      <c r="E266" s="70">
        <v>2009</v>
      </c>
      <c r="F266" s="70" t="s">
        <v>176</v>
      </c>
      <c r="G266" s="70" t="s">
        <v>1905</v>
      </c>
      <c r="H266" s="70" t="s">
        <v>1906</v>
      </c>
      <c r="I266" s="148"/>
      <c r="J266" s="71">
        <v>760.1389444214642</v>
      </c>
      <c r="K266" s="71">
        <v>39.001367528446941</v>
      </c>
      <c r="L266" s="71">
        <v>59.947939192135507</v>
      </c>
      <c r="M266" s="71">
        <v>477.7433328309196</v>
      </c>
      <c r="N266" s="71">
        <v>445.34826507077759</v>
      </c>
      <c r="O266" s="71">
        <v>317.53559739397059</v>
      </c>
      <c r="P266" s="71">
        <v>240.5229974823261</v>
      </c>
      <c r="Q266" s="71">
        <v>16.534938048039201</v>
      </c>
      <c r="R266" s="71">
        <v>1.006128557625428</v>
      </c>
      <c r="S266" s="71">
        <v>16.232712513003431</v>
      </c>
      <c r="T266" s="72"/>
      <c r="U266" s="71">
        <v>52594896</v>
      </c>
      <c r="V266" s="71">
        <v>14690</v>
      </c>
      <c r="W266" s="71">
        <v>1438</v>
      </c>
      <c r="X266" s="71">
        <v>102000</v>
      </c>
      <c r="Y266" s="71">
        <v>99878</v>
      </c>
      <c r="Z266" s="71">
        <v>160522</v>
      </c>
      <c r="AA266" s="71">
        <v>48410</v>
      </c>
      <c r="AB266" s="71">
        <v>283631</v>
      </c>
      <c r="AC266" s="71">
        <v>185403</v>
      </c>
      <c r="AD266" s="71">
        <v>16.232712513003431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271.56599999999997</v>
      </c>
      <c r="BJ266" s="71">
        <v>248.25</v>
      </c>
      <c r="BK266" s="71">
        <v>5.8</v>
      </c>
      <c r="BL266" s="71">
        <v>78.894000000000005</v>
      </c>
      <c r="BM266" s="71">
        <v>0</v>
      </c>
      <c r="BN266" s="72"/>
      <c r="BO266" s="71">
        <v>0</v>
      </c>
      <c r="BP266" s="71">
        <v>2</v>
      </c>
      <c r="BQ266" s="71">
        <v>16</v>
      </c>
      <c r="BR266" s="71">
        <v>1</v>
      </c>
      <c r="BS266" s="71">
        <v>13</v>
      </c>
      <c r="BT266" s="71">
        <v>0</v>
      </c>
      <c r="BU266"/>
      <c r="BV266" s="70">
        <v>367.39</v>
      </c>
      <c r="BW266" s="70">
        <v>0</v>
      </c>
      <c r="BX266" s="70">
        <v>233.22399999999999</v>
      </c>
      <c r="BY266" s="70">
        <v>0</v>
      </c>
      <c r="BZ266" s="70">
        <v>3.8959999999999999</v>
      </c>
      <c r="CA266" s="70">
        <v>0</v>
      </c>
      <c r="CB266" s="70">
        <v>0</v>
      </c>
      <c r="CC266" s="70">
        <v>0</v>
      </c>
      <c r="CD266" s="70">
        <v>0</v>
      </c>
    </row>
    <row r="267" spans="1:82">
      <c r="A267" s="70" t="s">
        <v>1912</v>
      </c>
      <c r="B267" s="70">
        <v>143</v>
      </c>
      <c r="C267" s="70">
        <v>7</v>
      </c>
      <c r="D267" s="70">
        <v>9</v>
      </c>
      <c r="E267" s="70">
        <v>2010</v>
      </c>
      <c r="F267" s="70" t="s">
        <v>177</v>
      </c>
      <c r="G267" s="70" t="s">
        <v>1905</v>
      </c>
      <c r="H267" s="70" t="s">
        <v>1906</v>
      </c>
      <c r="I267" s="148"/>
      <c r="J267" s="71">
        <v>730.69671154056357</v>
      </c>
      <c r="K267" s="71">
        <v>47.116362205184508</v>
      </c>
      <c r="L267" s="71">
        <v>56.735166249533883</v>
      </c>
      <c r="M267" s="71">
        <v>465.9829422385684</v>
      </c>
      <c r="N267" s="71">
        <v>451.03190016710261</v>
      </c>
      <c r="O267" s="71">
        <v>317.73463602547417</v>
      </c>
      <c r="P267" s="71">
        <v>242.41338728433229</v>
      </c>
      <c r="Q267" s="71">
        <v>17.182992580024202</v>
      </c>
      <c r="R267" s="71">
        <v>1.0667613230865991</v>
      </c>
      <c r="S267" s="71">
        <v>19.442108930629999</v>
      </c>
      <c r="T267" s="72"/>
      <c r="U267" s="71">
        <v>53584536</v>
      </c>
      <c r="V267" s="71">
        <v>14690</v>
      </c>
      <c r="W267" s="71">
        <v>1438</v>
      </c>
      <c r="X267" s="71">
        <v>102000</v>
      </c>
      <c r="Y267" s="71">
        <v>100460</v>
      </c>
      <c r="Z267" s="71">
        <v>161369</v>
      </c>
      <c r="AA267" s="71">
        <v>47572</v>
      </c>
      <c r="AB267" s="71">
        <v>282434</v>
      </c>
      <c r="AC267" s="71">
        <v>186287</v>
      </c>
      <c r="AD267" s="71">
        <v>19.442108930629999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222.75200000000001</v>
      </c>
      <c r="BJ267" s="71">
        <v>278.86</v>
      </c>
      <c r="BK267" s="71">
        <v>4.12</v>
      </c>
      <c r="BL267" s="71">
        <v>87.103999999999999</v>
      </c>
      <c r="BM267" s="71">
        <v>0</v>
      </c>
      <c r="BN267" s="72"/>
      <c r="BO267" s="71">
        <v>0</v>
      </c>
      <c r="BP267" s="71">
        <v>2</v>
      </c>
      <c r="BQ267" s="71">
        <v>20</v>
      </c>
      <c r="BR267" s="71">
        <v>1</v>
      </c>
      <c r="BS267" s="71">
        <v>12</v>
      </c>
      <c r="BT267" s="71">
        <v>0</v>
      </c>
      <c r="BU267"/>
      <c r="BV267" s="70">
        <v>387.65199999999999</v>
      </c>
      <c r="BW267" s="70">
        <v>0</v>
      </c>
      <c r="BX267" s="70">
        <v>205.184</v>
      </c>
      <c r="BY267" s="70">
        <v>0</v>
      </c>
      <c r="BZ267" s="70">
        <v>0</v>
      </c>
      <c r="CA267" s="70">
        <v>0</v>
      </c>
      <c r="CB267" s="70">
        <v>0</v>
      </c>
      <c r="CC267" s="70">
        <v>0</v>
      </c>
      <c r="CD267" s="70">
        <v>0</v>
      </c>
    </row>
    <row r="268" spans="1:82">
      <c r="A268" s="70" t="s">
        <v>1913</v>
      </c>
      <c r="B268" s="70">
        <v>144</v>
      </c>
      <c r="C268" s="70">
        <v>8</v>
      </c>
      <c r="D268" s="70">
        <v>9</v>
      </c>
      <c r="E268" s="70">
        <v>2011</v>
      </c>
      <c r="F268" s="70" t="s">
        <v>178</v>
      </c>
      <c r="G268" s="70" t="s">
        <v>1905</v>
      </c>
      <c r="H268" s="70" t="s">
        <v>1906</v>
      </c>
      <c r="I268" s="148"/>
      <c r="J268" s="71">
        <v>913.31563834726126</v>
      </c>
      <c r="K268" s="71">
        <v>61.908784808530427</v>
      </c>
      <c r="L268" s="71">
        <v>57.305311575751183</v>
      </c>
      <c r="M268" s="71">
        <v>543.95049516590211</v>
      </c>
      <c r="N268" s="71">
        <v>492.60478793232483</v>
      </c>
      <c r="O268" s="71">
        <v>315.71935932859708</v>
      </c>
      <c r="P268" s="71">
        <v>233.24555548973595</v>
      </c>
      <c r="Q268" s="71">
        <v>19.725222556085001</v>
      </c>
      <c r="R268" s="71">
        <v>1.025916338737068</v>
      </c>
      <c r="S268" s="71">
        <v>18.621557774919999</v>
      </c>
      <c r="T268" s="72"/>
      <c r="U268" s="71">
        <v>57851381</v>
      </c>
      <c r="V268" s="71">
        <v>14690</v>
      </c>
      <c r="W268" s="71">
        <v>1438</v>
      </c>
      <c r="X268" s="71">
        <v>102000</v>
      </c>
      <c r="Y268" s="71">
        <v>101234</v>
      </c>
      <c r="Z268" s="71">
        <v>163829</v>
      </c>
      <c r="AA268" s="71">
        <v>47135</v>
      </c>
      <c r="AB268" s="71">
        <v>281078</v>
      </c>
      <c r="AC268" s="71">
        <v>178858</v>
      </c>
      <c r="AD268" s="71">
        <v>18.621557774919999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221.39500000000001</v>
      </c>
      <c r="BJ268" s="71">
        <v>270.76799999999997</v>
      </c>
      <c r="BK268" s="71">
        <v>5.04</v>
      </c>
      <c r="BL268" s="71">
        <v>56.445999999999998</v>
      </c>
      <c r="BM268" s="71">
        <v>0</v>
      </c>
      <c r="BN268" s="72"/>
      <c r="BO268" s="71">
        <v>0</v>
      </c>
      <c r="BP268" s="71">
        <v>2</v>
      </c>
      <c r="BQ268" s="71">
        <v>22</v>
      </c>
      <c r="BR268" s="71">
        <v>1</v>
      </c>
      <c r="BS268" s="71">
        <v>11</v>
      </c>
      <c r="BT268" s="71">
        <v>0</v>
      </c>
      <c r="BU268"/>
      <c r="BV268" s="70">
        <v>375.38900000000001</v>
      </c>
      <c r="BW268" s="70">
        <v>0</v>
      </c>
      <c r="BX268" s="70">
        <v>178.26</v>
      </c>
      <c r="BY268" s="70">
        <v>0</v>
      </c>
      <c r="BZ268" s="70">
        <v>0</v>
      </c>
      <c r="CA268" s="70">
        <v>0</v>
      </c>
      <c r="CB268" s="70">
        <v>0</v>
      </c>
      <c r="CC268" s="70">
        <v>0</v>
      </c>
      <c r="CD268" s="70">
        <v>0</v>
      </c>
    </row>
    <row r="269" spans="1:82">
      <c r="A269" s="70" t="s">
        <v>1914</v>
      </c>
      <c r="B269" s="70">
        <v>145</v>
      </c>
      <c r="C269" s="70">
        <v>9</v>
      </c>
      <c r="D269" s="70">
        <v>9</v>
      </c>
      <c r="E269" s="70">
        <v>2012</v>
      </c>
      <c r="F269" s="70" t="s">
        <v>179</v>
      </c>
      <c r="G269" s="70" t="s">
        <v>1905</v>
      </c>
      <c r="H269" s="70" t="s">
        <v>1906</v>
      </c>
      <c r="I269" s="148"/>
      <c r="J269" s="71">
        <v>949.62968375518051</v>
      </c>
      <c r="K269" s="71">
        <v>62.288184223439593</v>
      </c>
      <c r="L269" s="71">
        <v>62.565446201744138</v>
      </c>
      <c r="M269" s="71">
        <v>573.17401071830284</v>
      </c>
      <c r="N269" s="71">
        <v>568.96311788139008</v>
      </c>
      <c r="O269" s="71">
        <v>315.93651843042545</v>
      </c>
      <c r="P269" s="71">
        <v>230.09365627052654</v>
      </c>
      <c r="Q269" s="71">
        <v>21.456446742797201</v>
      </c>
      <c r="R269" s="71">
        <v>1.218860363793391</v>
      </c>
      <c r="S269" s="71">
        <v>20.857164733249999</v>
      </c>
      <c r="T269" s="72"/>
      <c r="U269" s="71">
        <v>59588883</v>
      </c>
      <c r="V269" s="71">
        <v>14690</v>
      </c>
      <c r="W269" s="71">
        <v>1438</v>
      </c>
      <c r="X269" s="71">
        <v>102000</v>
      </c>
      <c r="Y269" s="71">
        <v>103058</v>
      </c>
      <c r="Z269" s="71">
        <v>165242</v>
      </c>
      <c r="AA269" s="71">
        <v>46235</v>
      </c>
      <c r="AB269" s="71">
        <v>281411</v>
      </c>
      <c r="AC269" s="71">
        <v>206992</v>
      </c>
      <c r="AD269" s="71">
        <v>20.857164733249999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232.57900000000001</v>
      </c>
      <c r="BJ269" s="71">
        <v>304.30200000000002</v>
      </c>
      <c r="BK269" s="71">
        <v>4.6130000000000004</v>
      </c>
      <c r="BL269" s="71">
        <v>75.34</v>
      </c>
      <c r="BM269" s="71">
        <v>0</v>
      </c>
      <c r="BN269" s="72"/>
      <c r="BO269" s="71">
        <v>0</v>
      </c>
      <c r="BP269" s="71">
        <v>2</v>
      </c>
      <c r="BQ269" s="71">
        <v>21</v>
      </c>
      <c r="BR269" s="71">
        <v>1</v>
      </c>
      <c r="BS269" s="71">
        <v>12</v>
      </c>
      <c r="BT269" s="71">
        <v>0</v>
      </c>
      <c r="BU269"/>
      <c r="BV269" s="70">
        <v>417.05099999999999</v>
      </c>
      <c r="BW269" s="70">
        <v>0</v>
      </c>
      <c r="BX269" s="70">
        <v>188.40299999999999</v>
      </c>
      <c r="BY269" s="70">
        <v>0</v>
      </c>
      <c r="BZ269" s="70">
        <v>11.38</v>
      </c>
      <c r="CA269" s="70">
        <v>0</v>
      </c>
      <c r="CB269" s="70">
        <v>0</v>
      </c>
      <c r="CC269" s="70">
        <v>0</v>
      </c>
      <c r="CD269" s="70">
        <v>0</v>
      </c>
    </row>
    <row r="270" spans="1:82">
      <c r="A270" s="70" t="s">
        <v>1915</v>
      </c>
      <c r="B270" s="70">
        <v>146</v>
      </c>
      <c r="C270" s="70">
        <v>10</v>
      </c>
      <c r="D270" s="70">
        <v>9</v>
      </c>
      <c r="E270" s="70">
        <v>2013</v>
      </c>
      <c r="F270" s="70" t="s">
        <v>180</v>
      </c>
      <c r="G270" s="70" t="s">
        <v>1905</v>
      </c>
      <c r="H270" s="70" t="s">
        <v>1906</v>
      </c>
      <c r="I270" s="148"/>
      <c r="J270" s="71">
        <v>931.69754951845937</v>
      </c>
      <c r="K270" s="71">
        <v>53.652821783424997</v>
      </c>
      <c r="L270" s="71">
        <v>61.48625894636033</v>
      </c>
      <c r="M270" s="71">
        <v>570.4700126274729</v>
      </c>
      <c r="N270" s="71">
        <v>573.33959082090018</v>
      </c>
      <c r="O270" s="71">
        <v>305.86330349359577</v>
      </c>
      <c r="P270" s="71">
        <v>228.73771389164085</v>
      </c>
      <c r="Q270" s="71">
        <v>21.7306914755221</v>
      </c>
      <c r="R270" s="71">
        <v>1.290146981875224</v>
      </c>
      <c r="S270" s="71">
        <v>21.00114730089</v>
      </c>
      <c r="T270" s="72"/>
      <c r="U270" s="71">
        <v>58492738</v>
      </c>
      <c r="V270" s="71">
        <v>14690</v>
      </c>
      <c r="W270" s="71">
        <v>1438</v>
      </c>
      <c r="X270" s="71">
        <v>102000</v>
      </c>
      <c r="Y270" s="71">
        <v>103688</v>
      </c>
      <c r="Z270" s="71">
        <v>167116</v>
      </c>
      <c r="AA270" s="71">
        <v>45790</v>
      </c>
      <c r="AB270" s="71">
        <v>280922</v>
      </c>
      <c r="AC270" s="71">
        <v>213870</v>
      </c>
      <c r="AD270" s="71">
        <v>21.00114730089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220.50200000000001</v>
      </c>
      <c r="BJ270" s="71">
        <v>324.18599999999998</v>
      </c>
      <c r="BK270" s="71">
        <v>5.29</v>
      </c>
      <c r="BL270" s="71">
        <v>67.971000000000004</v>
      </c>
      <c r="BM270" s="71">
        <v>0</v>
      </c>
      <c r="BN270" s="72"/>
      <c r="BO270" s="71">
        <v>0</v>
      </c>
      <c r="BP270" s="71">
        <v>2</v>
      </c>
      <c r="BQ270" s="71">
        <v>22</v>
      </c>
      <c r="BR270" s="71">
        <v>1</v>
      </c>
      <c r="BS270" s="71">
        <v>11</v>
      </c>
      <c r="BT270" s="71">
        <v>0</v>
      </c>
      <c r="BU270"/>
      <c r="BV270" s="70">
        <v>438.93599999999998</v>
      </c>
      <c r="BW270" s="70">
        <v>0</v>
      </c>
      <c r="BX270" s="70">
        <v>179.01300000000001</v>
      </c>
      <c r="BY270" s="70">
        <v>0</v>
      </c>
      <c r="BZ270" s="70">
        <v>0</v>
      </c>
      <c r="CA270" s="70">
        <v>0</v>
      </c>
      <c r="CB270" s="70">
        <v>0</v>
      </c>
      <c r="CC270" s="70">
        <v>0</v>
      </c>
      <c r="CD270" s="70">
        <v>0</v>
      </c>
    </row>
    <row r="271" spans="1:82">
      <c r="A271" s="70" t="s">
        <v>1916</v>
      </c>
      <c r="B271" s="70">
        <v>147</v>
      </c>
      <c r="C271" s="70">
        <v>11</v>
      </c>
      <c r="D271" s="70">
        <v>9</v>
      </c>
      <c r="E271" s="70">
        <v>2014</v>
      </c>
      <c r="F271" s="70" t="s">
        <v>181</v>
      </c>
      <c r="G271" s="70" t="s">
        <v>1905</v>
      </c>
      <c r="H271" s="70" t="s">
        <v>1906</v>
      </c>
      <c r="I271" s="148"/>
      <c r="J271" s="71">
        <v>876.03691695912005</v>
      </c>
      <c r="K271" s="71">
        <v>49.741832673588867</v>
      </c>
      <c r="L271" s="71">
        <v>46.028239867909981</v>
      </c>
      <c r="M271" s="71">
        <v>544.97975865448177</v>
      </c>
      <c r="N271" s="71">
        <v>500.47372542990593</v>
      </c>
      <c r="O271" s="71">
        <v>292.68529810901816</v>
      </c>
      <c r="P271" s="71">
        <v>226.37155662006268</v>
      </c>
      <c r="Q271" s="71">
        <v>20.700943510211001</v>
      </c>
      <c r="R271" s="71">
        <v>1.4809156937128489</v>
      </c>
      <c r="S271" s="71">
        <v>20.504068283100001</v>
      </c>
      <c r="T271" s="72"/>
      <c r="U271" s="71">
        <v>62261857</v>
      </c>
      <c r="V271" s="71">
        <v>12584</v>
      </c>
      <c r="W271" s="71">
        <v>1469</v>
      </c>
      <c r="X271" s="71">
        <v>100679</v>
      </c>
      <c r="Y271" s="71">
        <v>104195</v>
      </c>
      <c r="Z271" s="71">
        <v>168427</v>
      </c>
      <c r="AA271" s="71">
        <v>45082</v>
      </c>
      <c r="AB271" s="71">
        <v>278923</v>
      </c>
      <c r="AC271" s="71">
        <v>246266</v>
      </c>
      <c r="AD271" s="71">
        <v>20.504068283100001</v>
      </c>
      <c r="AE271" s="72"/>
      <c r="AF271" s="71"/>
      <c r="AG271" s="71"/>
      <c r="AH271" s="71"/>
      <c r="AI271" s="71"/>
      <c r="AJ271" s="71"/>
      <c r="AK271" s="71"/>
      <c r="AL271" s="71"/>
      <c r="AM271" s="71"/>
      <c r="AN271" s="71"/>
      <c r="AO271" s="71"/>
      <c r="AP271" s="71"/>
      <c r="AQ271" s="72"/>
      <c r="AR271" s="71">
        <v>901</v>
      </c>
      <c r="AS271" s="71">
        <v>67</v>
      </c>
      <c r="AT271" s="71">
        <v>0</v>
      </c>
      <c r="AU271" s="71">
        <v>0</v>
      </c>
      <c r="AV271" s="71">
        <v>0</v>
      </c>
      <c r="AW271" s="71">
        <v>1</v>
      </c>
      <c r="AX271" s="71"/>
      <c r="AY271" s="72"/>
      <c r="AZ271" s="71">
        <v>3514.6</v>
      </c>
      <c r="BA271" s="71">
        <v>4052.9</v>
      </c>
      <c r="BB271" s="71">
        <v>0</v>
      </c>
      <c r="BC271" s="71">
        <v>0</v>
      </c>
      <c r="BD271" s="71">
        <v>0</v>
      </c>
      <c r="BE271" s="71">
        <v>560</v>
      </c>
      <c r="BF271" s="71"/>
      <c r="BG271" s="72"/>
      <c r="BH271" s="71">
        <v>0</v>
      </c>
      <c r="BI271" s="71">
        <v>205.57300000000001</v>
      </c>
      <c r="BJ271" s="71">
        <v>316.38099999999997</v>
      </c>
      <c r="BK271" s="71">
        <v>5.1550000000000002</v>
      </c>
      <c r="BL271" s="71">
        <v>73.896000000000001</v>
      </c>
      <c r="BM271" s="71">
        <v>0</v>
      </c>
      <c r="BN271" s="72"/>
      <c r="BO271" s="71">
        <v>0</v>
      </c>
      <c r="BP271" s="71">
        <v>2</v>
      </c>
      <c r="BQ271" s="71">
        <v>22</v>
      </c>
      <c r="BR271" s="71">
        <v>1</v>
      </c>
      <c r="BS271" s="71">
        <v>13</v>
      </c>
      <c r="BT271" s="71">
        <v>0</v>
      </c>
      <c r="BU271"/>
      <c r="BV271" s="70">
        <v>430.46699999999998</v>
      </c>
      <c r="BW271" s="70">
        <v>0</v>
      </c>
      <c r="BX271" s="70">
        <v>170.53800000000001</v>
      </c>
      <c r="BY271" s="70">
        <v>0</v>
      </c>
      <c r="BZ271" s="70">
        <v>0</v>
      </c>
      <c r="CA271" s="70">
        <v>0</v>
      </c>
      <c r="CB271" s="70">
        <v>0</v>
      </c>
      <c r="CC271" s="70">
        <v>0</v>
      </c>
      <c r="CD271" s="70">
        <v>0</v>
      </c>
    </row>
    <row r="272" spans="1:82">
      <c r="A272" s="70" t="s">
        <v>1917</v>
      </c>
      <c r="B272" s="70">
        <v>148</v>
      </c>
      <c r="C272" s="70">
        <v>12</v>
      </c>
      <c r="D272" s="70">
        <v>9</v>
      </c>
      <c r="E272" s="70">
        <v>2015</v>
      </c>
      <c r="F272" s="70" t="s">
        <v>182</v>
      </c>
      <c r="G272" s="70" t="s">
        <v>1905</v>
      </c>
      <c r="H272" s="70" t="s">
        <v>1906</v>
      </c>
      <c r="I272" s="148"/>
      <c r="J272" s="71">
        <v>803.34355099354866</v>
      </c>
      <c r="K272" s="71">
        <v>50.285529389483301</v>
      </c>
      <c r="L272" s="71">
        <v>48.902411138807423</v>
      </c>
      <c r="M272" s="71">
        <v>455.73416267059088</v>
      </c>
      <c r="N272" s="71">
        <v>471.05471558627357</v>
      </c>
      <c r="O272" s="71">
        <v>290.9573453613221</v>
      </c>
      <c r="P272" s="71">
        <v>222.63569763673166</v>
      </c>
      <c r="Q272" s="71">
        <v>20.108901269195801</v>
      </c>
      <c r="R272" s="71">
        <v>1.1551204909802633</v>
      </c>
      <c r="S272" s="71">
        <v>22.014262328800001</v>
      </c>
      <c r="T272" s="72"/>
      <c r="U272" s="71">
        <v>63487475</v>
      </c>
      <c r="V272" s="71">
        <v>12584</v>
      </c>
      <c r="W272" s="71">
        <v>1469</v>
      </c>
      <c r="X272" s="71">
        <v>100679</v>
      </c>
      <c r="Y272" s="71">
        <v>104983</v>
      </c>
      <c r="Z272" s="71">
        <v>169044</v>
      </c>
      <c r="AA272" s="71">
        <v>44303</v>
      </c>
      <c r="AB272" s="71">
        <v>276776</v>
      </c>
      <c r="AC272" s="71">
        <v>197449</v>
      </c>
      <c r="AD272" s="71">
        <v>22.014262328800001</v>
      </c>
      <c r="AE272" s="72"/>
      <c r="AF272" s="71">
        <v>689792011.52252901</v>
      </c>
      <c r="AG272" s="71">
        <v>33882142.113910578</v>
      </c>
      <c r="AH272" s="71">
        <v>9944531.685499562</v>
      </c>
      <c r="AI272" s="71">
        <v>606435515.90092242</v>
      </c>
      <c r="AJ272" s="71">
        <v>575542911.41038406</v>
      </c>
      <c r="AK272" s="71">
        <v>0</v>
      </c>
      <c r="AL272" s="71">
        <v>0</v>
      </c>
      <c r="AM272" s="71">
        <v>37930989.768347234</v>
      </c>
      <c r="AN272" s="71">
        <v>0</v>
      </c>
      <c r="AO272" s="71">
        <v>0</v>
      </c>
      <c r="AP272" s="71">
        <v>1953528102.4015927</v>
      </c>
      <c r="AQ272" s="72"/>
      <c r="AR272" s="71">
        <v>983</v>
      </c>
      <c r="AS272" s="71">
        <v>89</v>
      </c>
      <c r="AT272" s="71">
        <v>1</v>
      </c>
      <c r="AU272" s="71">
        <v>0</v>
      </c>
      <c r="AV272" s="71">
        <v>0</v>
      </c>
      <c r="AW272" s="71">
        <v>1</v>
      </c>
      <c r="AX272" s="71"/>
      <c r="AY272" s="72"/>
      <c r="AZ272" s="71">
        <v>3927.9</v>
      </c>
      <c r="BA272" s="71">
        <v>5412.5</v>
      </c>
      <c r="BB272" s="71">
        <v>4.2</v>
      </c>
      <c r="BC272" s="71">
        <v>0</v>
      </c>
      <c r="BD272" s="71">
        <v>0</v>
      </c>
      <c r="BE272" s="71">
        <v>560</v>
      </c>
      <c r="BF272" s="71"/>
      <c r="BG272" s="72"/>
      <c r="BH272" s="71">
        <v>0</v>
      </c>
      <c r="BI272" s="71">
        <v>212.11099999999999</v>
      </c>
      <c r="BJ272" s="71">
        <v>308.41399999999999</v>
      </c>
      <c r="BK272" s="71">
        <v>5.0149999999999997</v>
      </c>
      <c r="BL272" s="71">
        <v>68.564999999999998</v>
      </c>
      <c r="BM272" s="71">
        <v>0</v>
      </c>
      <c r="BN272" s="72"/>
      <c r="BO272" s="71">
        <v>0</v>
      </c>
      <c r="BP272" s="71">
        <v>2</v>
      </c>
      <c r="BQ272" s="71">
        <v>22</v>
      </c>
      <c r="BR272" s="71">
        <v>1</v>
      </c>
      <c r="BS272" s="71">
        <v>12</v>
      </c>
      <c r="BT272" s="71">
        <v>0</v>
      </c>
      <c r="BU272"/>
      <c r="BV272" s="70">
        <v>419.46199999999999</v>
      </c>
      <c r="BW272" s="70">
        <v>0</v>
      </c>
      <c r="BX272" s="70">
        <v>174.643</v>
      </c>
      <c r="BY272" s="70">
        <v>0</v>
      </c>
      <c r="BZ272" s="70">
        <v>0</v>
      </c>
      <c r="CA272" s="70">
        <v>0</v>
      </c>
      <c r="CB272" s="70">
        <v>0</v>
      </c>
      <c r="CC272" s="70">
        <v>0</v>
      </c>
      <c r="CD272" s="70">
        <v>0</v>
      </c>
    </row>
    <row r="273" spans="1:82">
      <c r="A273" s="70" t="s">
        <v>1918</v>
      </c>
      <c r="B273" s="70">
        <v>149</v>
      </c>
      <c r="C273" s="70">
        <v>13</v>
      </c>
      <c r="D273" s="70">
        <v>9</v>
      </c>
      <c r="E273" s="70">
        <v>2016</v>
      </c>
      <c r="F273" s="70" t="s">
        <v>155</v>
      </c>
      <c r="G273" s="1064" t="s">
        <v>1905</v>
      </c>
      <c r="H273" s="70" t="s">
        <v>1906</v>
      </c>
      <c r="I273" s="148"/>
      <c r="J273" s="71">
        <v>804.42231140832666</v>
      </c>
      <c r="K273" s="71">
        <v>42.885420337566792</v>
      </c>
      <c r="L273" s="71">
        <v>62.939282867827664</v>
      </c>
      <c r="M273" s="71">
        <v>443.23467867070963</v>
      </c>
      <c r="N273" s="71">
        <v>444.50908845623479</v>
      </c>
      <c r="O273" s="71">
        <v>289.60728486804152</v>
      </c>
      <c r="P273" s="71">
        <v>219.22067494288555</v>
      </c>
      <c r="Q273" s="71">
        <v>19.422183122468592</v>
      </c>
      <c r="R273" s="71">
        <v>1.1943053445528076</v>
      </c>
      <c r="S273" s="71">
        <v>18.226689964447999</v>
      </c>
      <c r="T273" s="72"/>
      <c r="U273" s="71">
        <v>62004416</v>
      </c>
      <c r="V273" s="71">
        <v>12584</v>
      </c>
      <c r="W273" s="71">
        <v>1469</v>
      </c>
      <c r="X273" s="71">
        <v>100679</v>
      </c>
      <c r="Y273" s="71">
        <v>105731</v>
      </c>
      <c r="Z273" s="71">
        <v>170328</v>
      </c>
      <c r="AA273" s="71">
        <v>45119</v>
      </c>
      <c r="AB273" s="71">
        <v>274977</v>
      </c>
      <c r="AC273" s="71">
        <v>203975.59672878991</v>
      </c>
      <c r="AD273" s="71">
        <v>18.226689964447999</v>
      </c>
      <c r="AE273" s="72"/>
      <c r="AF273" s="71">
        <v>694715500.91020381</v>
      </c>
      <c r="AG273" s="71">
        <v>27638592.113342151</v>
      </c>
      <c r="AH273" s="71">
        <v>9913254.2642877046</v>
      </c>
      <c r="AI273" s="71">
        <v>621440466.76305282</v>
      </c>
      <c r="AJ273" s="71">
        <v>522243717.30533981</v>
      </c>
      <c r="AK273" s="71">
        <v>0</v>
      </c>
      <c r="AL273" s="71">
        <v>0</v>
      </c>
      <c r="AM273" s="71">
        <v>37713721.480575368</v>
      </c>
      <c r="AN273" s="71">
        <v>0</v>
      </c>
      <c r="AO273" s="71">
        <v>0</v>
      </c>
      <c r="AP273" s="71">
        <v>1913665252.8368018</v>
      </c>
      <c r="AQ273" s="72"/>
      <c r="AR273" s="71">
        <v>1086</v>
      </c>
      <c r="AS273" s="71">
        <v>100</v>
      </c>
      <c r="AT273" s="71">
        <v>1</v>
      </c>
      <c r="AU273" s="71">
        <v>0</v>
      </c>
      <c r="AV273" s="71">
        <v>0</v>
      </c>
      <c r="AW273" s="71">
        <v>1</v>
      </c>
      <c r="AX273" s="71"/>
      <c r="AY273" s="72"/>
      <c r="AZ273" s="71">
        <v>4416.2</v>
      </c>
      <c r="BA273" s="71">
        <v>9078.2000000000007</v>
      </c>
      <c r="BB273" s="71">
        <v>4.2</v>
      </c>
      <c r="BC273" s="71">
        <v>0</v>
      </c>
      <c r="BD273" s="71">
        <v>0</v>
      </c>
      <c r="BE273" s="71">
        <v>560</v>
      </c>
      <c r="BF273" s="71"/>
      <c r="BG273" s="72"/>
      <c r="BH273" s="71">
        <v>0</v>
      </c>
      <c r="BI273" s="71">
        <v>232.488</v>
      </c>
      <c r="BJ273" s="71">
        <v>177.95099999999999</v>
      </c>
      <c r="BK273" s="71">
        <v>9.32</v>
      </c>
      <c r="BL273" s="71">
        <v>71.623999999999995</v>
      </c>
      <c r="BM273" s="71">
        <v>0</v>
      </c>
      <c r="BN273" s="72"/>
      <c r="BO273" s="71">
        <v>0</v>
      </c>
      <c r="BP273" s="71">
        <v>3</v>
      </c>
      <c r="BQ273" s="71">
        <v>21</v>
      </c>
      <c r="BR273" s="71">
        <v>2</v>
      </c>
      <c r="BS273" s="71">
        <v>13</v>
      </c>
      <c r="BT273" s="71">
        <v>0</v>
      </c>
      <c r="BU273"/>
      <c r="BV273" s="70">
        <v>297.15800000000002</v>
      </c>
      <c r="BW273" s="70">
        <v>0</v>
      </c>
      <c r="BX273" s="70">
        <v>188.87899999999999</v>
      </c>
      <c r="BY273" s="70">
        <v>5.3460000000000001</v>
      </c>
      <c r="BZ273" s="70">
        <v>0</v>
      </c>
      <c r="CA273" s="70">
        <v>0</v>
      </c>
      <c r="CB273" s="70">
        <v>0</v>
      </c>
      <c r="CC273" s="70">
        <v>0</v>
      </c>
      <c r="CD273" s="70">
        <v>0</v>
      </c>
    </row>
    <row r="274" spans="1:82">
      <c r="A274" s="70" t="s">
        <v>1919</v>
      </c>
      <c r="B274" s="70">
        <v>150</v>
      </c>
      <c r="C274" s="70">
        <v>14</v>
      </c>
      <c r="D274" s="70">
        <v>9</v>
      </c>
      <c r="E274" s="70">
        <v>2017</v>
      </c>
      <c r="F274" s="70" t="s">
        <v>156</v>
      </c>
      <c r="G274" s="1064" t="s">
        <v>1905</v>
      </c>
      <c r="H274" s="70" t="s">
        <v>1906</v>
      </c>
      <c r="I274" s="148"/>
      <c r="J274" s="71">
        <v>790.71081645261575</v>
      </c>
      <c r="K274" s="71">
        <v>43.875957956873798</v>
      </c>
      <c r="L274" s="71">
        <v>56.700603588697312</v>
      </c>
      <c r="M274" s="71">
        <v>427.08207899484461</v>
      </c>
      <c r="N274" s="71">
        <v>475.16536253435538</v>
      </c>
      <c r="O274" s="71">
        <v>286.76988959283659</v>
      </c>
      <c r="P274" s="71">
        <v>215.17662123191897</v>
      </c>
      <c r="Q274" s="71">
        <v>18.666866486517598</v>
      </c>
      <c r="R274" s="71">
        <v>0.83479644112375684</v>
      </c>
      <c r="S274" s="71">
        <v>21.879093265980003</v>
      </c>
      <c r="T274" s="72"/>
      <c r="U274" s="71">
        <v>65084698</v>
      </c>
      <c r="V274" s="71">
        <v>12584</v>
      </c>
      <c r="W274" s="71">
        <v>1469</v>
      </c>
      <c r="X274" s="71">
        <v>100679</v>
      </c>
      <c r="Y274" s="71">
        <v>106638</v>
      </c>
      <c r="Z274" s="71">
        <v>171457</v>
      </c>
      <c r="AA274" s="71">
        <v>44569</v>
      </c>
      <c r="AB274" s="71">
        <v>273296</v>
      </c>
      <c r="AC274" s="71">
        <v>145404</v>
      </c>
      <c r="AD274" s="71">
        <v>21.87909326598</v>
      </c>
      <c r="AE274" s="72"/>
      <c r="AF274" s="71">
        <v>706405238.48527265</v>
      </c>
      <c r="AG274" s="71">
        <v>31464738.432982031</v>
      </c>
      <c r="AH274" s="71">
        <v>12003137.44128811</v>
      </c>
      <c r="AI274" s="71">
        <v>638827575.27268255</v>
      </c>
      <c r="AJ274" s="71">
        <v>562109345.65227664</v>
      </c>
      <c r="AK274" s="71">
        <v>0</v>
      </c>
      <c r="AL274" s="71">
        <v>0</v>
      </c>
      <c r="AM274" s="71">
        <v>37541819.431016073</v>
      </c>
      <c r="AN274" s="71">
        <v>0</v>
      </c>
      <c r="AO274" s="71">
        <v>0</v>
      </c>
      <c r="AP274" s="71">
        <v>1988351854.715518</v>
      </c>
      <c r="AQ274" s="72"/>
      <c r="AR274" s="71">
        <v>1183</v>
      </c>
      <c r="AS274" s="71">
        <v>107</v>
      </c>
      <c r="AT274" s="71">
        <v>1</v>
      </c>
      <c r="AU274" s="71">
        <v>0</v>
      </c>
      <c r="AV274" s="71">
        <v>0</v>
      </c>
      <c r="AW274" s="71">
        <v>1</v>
      </c>
      <c r="AX274" s="71"/>
      <c r="AY274" s="72"/>
      <c r="AZ274" s="71">
        <v>4882.0999999999995</v>
      </c>
      <c r="BA274" s="71">
        <v>10366.799999999999</v>
      </c>
      <c r="BB274" s="71">
        <v>4.2</v>
      </c>
      <c r="BC274" s="71">
        <v>0</v>
      </c>
      <c r="BD274" s="71">
        <v>0</v>
      </c>
      <c r="BE274" s="71">
        <v>560</v>
      </c>
      <c r="BF274" s="71"/>
      <c r="BG274" s="72"/>
      <c r="BH274" s="71">
        <v>0</v>
      </c>
      <c r="BI274" s="71">
        <v>267.38099999999997</v>
      </c>
      <c r="BJ274" s="71">
        <v>316.09199999999998</v>
      </c>
      <c r="BK274" s="71">
        <v>7.431</v>
      </c>
      <c r="BL274" s="71">
        <v>72.581000000000003</v>
      </c>
      <c r="BM274" s="71">
        <v>0</v>
      </c>
      <c r="BN274" s="72"/>
      <c r="BO274" s="71">
        <v>0</v>
      </c>
      <c r="BP274" s="71">
        <v>2</v>
      </c>
      <c r="BQ274" s="71">
        <v>21</v>
      </c>
      <c r="BR274" s="71">
        <v>1</v>
      </c>
      <c r="BS274" s="71">
        <v>13</v>
      </c>
      <c r="BT274" s="71">
        <v>0</v>
      </c>
      <c r="BU274"/>
      <c r="BV274" s="70">
        <v>450.30799999999999</v>
      </c>
      <c r="BW274" s="70">
        <v>0</v>
      </c>
      <c r="BX274" s="70">
        <v>207.44399999999999</v>
      </c>
      <c r="BY274" s="70">
        <v>5.7329999999999997</v>
      </c>
      <c r="BZ274" s="70">
        <v>0</v>
      </c>
      <c r="CA274" s="70">
        <v>0</v>
      </c>
      <c r="CB274" s="70">
        <v>0</v>
      </c>
      <c r="CC274" s="70">
        <v>0</v>
      </c>
      <c r="CD274" s="70">
        <v>0</v>
      </c>
    </row>
    <row r="275" spans="1:82">
      <c r="A275" s="70" t="s">
        <v>1920</v>
      </c>
      <c r="B275" s="70">
        <v>151</v>
      </c>
      <c r="C275" s="70">
        <v>15</v>
      </c>
      <c r="D275" s="70">
        <v>9</v>
      </c>
      <c r="E275" s="70">
        <v>2018</v>
      </c>
      <c r="F275" s="70" t="s">
        <v>183</v>
      </c>
      <c r="G275" s="70" t="s">
        <v>1905</v>
      </c>
      <c r="H275" s="70" t="s">
        <v>1906</v>
      </c>
      <c r="I275" s="148"/>
      <c r="J275" s="71">
        <v>833.97922623301884</v>
      </c>
      <c r="K275" s="71">
        <v>40.17638305309751</v>
      </c>
      <c r="L275" s="71">
        <v>52.830617717564415</v>
      </c>
      <c r="M275" s="71">
        <v>416.74849131605498</v>
      </c>
      <c r="N275" s="71">
        <v>448.60893345982169</v>
      </c>
      <c r="O275" s="71">
        <v>282.2387756851989</v>
      </c>
      <c r="P275" s="71">
        <v>211.70111410853704</v>
      </c>
      <c r="Q275" s="71">
        <v>17.1769030352011</v>
      </c>
      <c r="R275" s="71">
        <v>0.69606648772292534</v>
      </c>
      <c r="S275" s="71">
        <v>22.418722904085598</v>
      </c>
      <c r="T275" s="72"/>
      <c r="U275" s="71">
        <v>68821933</v>
      </c>
      <c r="V275" s="71">
        <v>12584</v>
      </c>
      <c r="W275" s="71">
        <v>1469</v>
      </c>
      <c r="X275" s="71">
        <v>100679</v>
      </c>
      <c r="Y275" s="71">
        <v>107463</v>
      </c>
      <c r="Z275" s="71">
        <v>171979</v>
      </c>
      <c r="AA275" s="71">
        <v>44290</v>
      </c>
      <c r="AB275" s="71">
        <v>271011</v>
      </c>
      <c r="AC275" s="71">
        <v>120765</v>
      </c>
      <c r="AD275" s="71">
        <v>22.418722904085602</v>
      </c>
      <c r="AE275" s="72"/>
      <c r="AF275" s="71">
        <v>744012164.96714401</v>
      </c>
      <c r="AG275" s="71">
        <v>27592528.061612532</v>
      </c>
      <c r="AH275" s="71">
        <v>11350100.477908419</v>
      </c>
      <c r="AI275" s="71">
        <v>604044378.281268</v>
      </c>
      <c r="AJ275" s="71">
        <v>557388665.66940784</v>
      </c>
      <c r="AK275" s="71">
        <v>0</v>
      </c>
      <c r="AL275" s="71">
        <v>0</v>
      </c>
      <c r="AM275" s="71">
        <v>37304965.165074669</v>
      </c>
      <c r="AN275" s="71">
        <v>0</v>
      </c>
      <c r="AO275" s="71">
        <v>0</v>
      </c>
      <c r="AP275" s="71">
        <v>1981692802.6224153</v>
      </c>
      <c r="AQ275" s="72"/>
      <c r="AR275" s="71">
        <v>1252</v>
      </c>
      <c r="AS275" s="71">
        <v>114</v>
      </c>
      <c r="AT275" s="71">
        <v>1</v>
      </c>
      <c r="AU275" s="71">
        <v>0</v>
      </c>
      <c r="AV275" s="71">
        <v>0</v>
      </c>
      <c r="AW275" s="71">
        <v>1</v>
      </c>
      <c r="AX275" s="71"/>
      <c r="AY275" s="72"/>
      <c r="AZ275" s="71">
        <v>5201.0000000000018</v>
      </c>
      <c r="BA275" s="71">
        <v>10564</v>
      </c>
      <c r="BB275" s="71">
        <v>4</v>
      </c>
      <c r="BC275" s="71">
        <v>0</v>
      </c>
      <c r="BD275" s="71">
        <v>0</v>
      </c>
      <c r="BE275" s="71">
        <v>560</v>
      </c>
      <c r="BF275" s="71"/>
      <c r="BG275" s="72"/>
      <c r="BH275" s="71">
        <v>0</v>
      </c>
      <c r="BI275" s="71">
        <v>245.874</v>
      </c>
      <c r="BJ275" s="71">
        <v>300.27999999999997</v>
      </c>
      <c r="BK275" s="71">
        <v>9.9049999999999994</v>
      </c>
      <c r="BL275" s="71">
        <v>47.655000000000001</v>
      </c>
      <c r="BM275" s="71">
        <v>0</v>
      </c>
      <c r="BN275" s="72"/>
      <c r="BO275" s="71">
        <v>0</v>
      </c>
      <c r="BP275" s="71">
        <v>2</v>
      </c>
      <c r="BQ275" s="71">
        <v>21</v>
      </c>
      <c r="BR275" s="71">
        <v>2</v>
      </c>
      <c r="BS275" s="71">
        <v>10</v>
      </c>
      <c r="BT275" s="71">
        <v>0</v>
      </c>
      <c r="BU275"/>
      <c r="BV275" s="70">
        <v>425.40300000000002</v>
      </c>
      <c r="BW275" s="70">
        <v>0</v>
      </c>
      <c r="BX275" s="70">
        <v>174.393</v>
      </c>
      <c r="BY275" s="70">
        <v>3.9180000000000001</v>
      </c>
      <c r="BZ275" s="70">
        <v>0</v>
      </c>
      <c r="CA275" s="70">
        <v>0</v>
      </c>
      <c r="CB275" s="70">
        <v>0</v>
      </c>
      <c r="CC275" s="70">
        <v>0</v>
      </c>
      <c r="CD275" s="70">
        <v>0</v>
      </c>
    </row>
    <row r="276" spans="1:82">
      <c r="A276" s="70" t="s">
        <v>1921</v>
      </c>
      <c r="B276" s="70">
        <v>152</v>
      </c>
      <c r="C276" s="70">
        <v>16</v>
      </c>
      <c r="D276" s="70">
        <v>9</v>
      </c>
      <c r="E276" s="70">
        <v>2019</v>
      </c>
      <c r="F276" s="70" t="s">
        <v>158</v>
      </c>
      <c r="G276" s="70" t="s">
        <v>1905</v>
      </c>
      <c r="H276" s="70" t="s">
        <v>1906</v>
      </c>
      <c r="I276" s="148"/>
      <c r="J276" s="71">
        <v>733.95437635724136</v>
      </c>
      <c r="K276" s="71">
        <v>45.254915965373122</v>
      </c>
      <c r="L276" s="71">
        <v>53.327450021614119</v>
      </c>
      <c r="M276" s="71">
        <v>422.81438648917293</v>
      </c>
      <c r="N276" s="71">
        <v>435.55248700441678</v>
      </c>
      <c r="O276" s="71">
        <v>275.41620310238665</v>
      </c>
      <c r="P276" s="71">
        <v>203.77656298591754</v>
      </c>
      <c r="Q276" s="71">
        <v>16.5921501492274</v>
      </c>
      <c r="R276" s="71">
        <v>0.47668109097554134</v>
      </c>
      <c r="S276" s="71">
        <v>19.196206297500002</v>
      </c>
      <c r="T276" s="72"/>
      <c r="U276" s="71">
        <v>64363397</v>
      </c>
      <c r="V276" s="71">
        <v>12584</v>
      </c>
      <c r="W276" s="71">
        <v>1469</v>
      </c>
      <c r="X276" s="71">
        <v>100679</v>
      </c>
      <c r="Y276" s="71">
        <v>108304</v>
      </c>
      <c r="Z276" s="71">
        <v>172429</v>
      </c>
      <c r="AA276" s="71">
        <v>42313</v>
      </c>
      <c r="AB276" s="71">
        <v>268872</v>
      </c>
      <c r="AC276" s="71">
        <v>84057</v>
      </c>
      <c r="AD276" s="71">
        <v>19.196206297500002</v>
      </c>
      <c r="AE276" s="72"/>
      <c r="AF276" s="71">
        <v>640456435.70095909</v>
      </c>
      <c r="AG276" s="71">
        <v>26887527.73241625</v>
      </c>
      <c r="AH276" s="71">
        <v>12004081.76035616</v>
      </c>
      <c r="AI276" s="71">
        <v>623815785.76504898</v>
      </c>
      <c r="AJ276" s="71">
        <v>543336201.83177829</v>
      </c>
      <c r="AK276" s="71">
        <v>0</v>
      </c>
      <c r="AL276" s="71">
        <v>0</v>
      </c>
      <c r="AM276" s="71">
        <v>36618342.332667679</v>
      </c>
      <c r="AN276" s="71">
        <v>0</v>
      </c>
      <c r="AO276" s="71">
        <v>0</v>
      </c>
      <c r="AP276" s="71">
        <v>1883118375.1232264</v>
      </c>
      <c r="AQ276" s="72"/>
      <c r="AR276" s="71">
        <v>1323</v>
      </c>
      <c r="AS276" s="71">
        <v>123</v>
      </c>
      <c r="AT276" s="71">
        <v>1</v>
      </c>
      <c r="AU276" s="71">
        <v>0</v>
      </c>
      <c r="AV276" s="71">
        <v>0</v>
      </c>
      <c r="AW276" s="71">
        <v>1</v>
      </c>
      <c r="AX276" s="71"/>
      <c r="AY276" s="72"/>
      <c r="AZ276" s="71">
        <v>5512.1000000000022</v>
      </c>
      <c r="BA276" s="71">
        <v>10919.3</v>
      </c>
      <c r="BB276" s="71">
        <v>4.2</v>
      </c>
      <c r="BC276" s="71">
        <v>0</v>
      </c>
      <c r="BD276" s="71">
        <v>0</v>
      </c>
      <c r="BE276" s="71">
        <v>560</v>
      </c>
      <c r="BF276" s="71"/>
      <c r="BG276" s="72"/>
      <c r="BH276" s="71">
        <v>0</v>
      </c>
      <c r="BI276" s="71">
        <v>232.48400000000001</v>
      </c>
      <c r="BJ276" s="71">
        <v>281.48599999999999</v>
      </c>
      <c r="BK276" s="71">
        <v>12.211</v>
      </c>
      <c r="BL276" s="71">
        <v>50.053000000000004</v>
      </c>
      <c r="BM276" s="71">
        <v>0</v>
      </c>
      <c r="BN276" s="72"/>
      <c r="BO276" s="71">
        <v>0</v>
      </c>
      <c r="BP276" s="71">
        <v>2</v>
      </c>
      <c r="BQ276" s="71">
        <v>21</v>
      </c>
      <c r="BR276" s="71">
        <v>2</v>
      </c>
      <c r="BS276" s="71">
        <v>9</v>
      </c>
      <c r="BT276" s="71">
        <v>0</v>
      </c>
      <c r="BU276"/>
      <c r="BV276" s="70">
        <v>394.21</v>
      </c>
      <c r="BW276" s="70">
        <v>0</v>
      </c>
      <c r="BX276" s="70">
        <v>178.23099999999999</v>
      </c>
      <c r="BY276" s="70">
        <v>3.7930000000000001</v>
      </c>
      <c r="BZ276" s="70">
        <v>0</v>
      </c>
      <c r="CA276" s="70">
        <v>0</v>
      </c>
      <c r="CB276" s="70">
        <v>0</v>
      </c>
      <c r="CC276" s="70">
        <v>0</v>
      </c>
      <c r="CD276" s="70">
        <v>0</v>
      </c>
    </row>
    <row r="277" spans="1:82">
      <c r="A277" s="70" t="s">
        <v>1922</v>
      </c>
      <c r="B277" s="70">
        <v>153</v>
      </c>
      <c r="C277" s="70">
        <v>17</v>
      </c>
      <c r="D277" s="70">
        <v>9</v>
      </c>
      <c r="E277" s="70">
        <v>2020</v>
      </c>
      <c r="F277" s="70" t="s">
        <v>159</v>
      </c>
      <c r="G277" s="70" t="s">
        <v>1905</v>
      </c>
      <c r="H277" s="70" t="s">
        <v>1906</v>
      </c>
      <c r="I277" s="148"/>
      <c r="J277" s="71">
        <v>655.73180623966925</v>
      </c>
      <c r="K277" s="71">
        <v>45.415000711453217</v>
      </c>
      <c r="L277" s="71">
        <v>50.807766500587277</v>
      </c>
      <c r="M277" s="71">
        <v>362.11885833152297</v>
      </c>
      <c r="N277" s="71">
        <v>409.21819277988578</v>
      </c>
      <c r="O277" s="71">
        <v>241.15659219148597</v>
      </c>
      <c r="P277" s="71">
        <v>188.80055392368396</v>
      </c>
      <c r="Q277" s="71">
        <v>15.7038349129619</v>
      </c>
      <c r="R277" s="71">
        <v>0.43988324400816325</v>
      </c>
      <c r="S277" s="71">
        <v>19.0949571839</v>
      </c>
      <c r="T277" s="72"/>
      <c r="U277" s="71">
        <v>60820614</v>
      </c>
      <c r="V277" s="71">
        <v>11425</v>
      </c>
      <c r="W277" s="71">
        <v>1479</v>
      </c>
      <c r="X277" s="71">
        <v>97535</v>
      </c>
      <c r="Y277" s="71">
        <v>108896</v>
      </c>
      <c r="Z277" s="71">
        <v>172324</v>
      </c>
      <c r="AA277" s="71">
        <v>41669</v>
      </c>
      <c r="AB277" s="71">
        <v>266344</v>
      </c>
      <c r="AC277" s="71">
        <v>77977.999999999985</v>
      </c>
      <c r="AD277" s="71">
        <v>19.0949571839</v>
      </c>
      <c r="AE277" s="72"/>
      <c r="AF277" s="71">
        <v>587518721.47106278</v>
      </c>
      <c r="AG277" s="71">
        <v>25790013.077237781</v>
      </c>
      <c r="AH277" s="71">
        <v>11740443.480492657</v>
      </c>
      <c r="AI277" s="71">
        <v>567320743.49213564</v>
      </c>
      <c r="AJ277" s="71">
        <v>533039360.80562931</v>
      </c>
      <c r="AK277" s="71"/>
      <c r="AL277" s="71"/>
      <c r="AM277" s="71">
        <v>34760851.143558994</v>
      </c>
      <c r="AN277" s="71"/>
      <c r="AO277" s="71"/>
      <c r="AP277" s="71">
        <v>1760170133.4701171</v>
      </c>
      <c r="AQ277" s="72"/>
      <c r="AR277" s="71">
        <v>1379</v>
      </c>
      <c r="AS277" s="71">
        <v>131</v>
      </c>
      <c r="AT277" s="71">
        <v>1</v>
      </c>
      <c r="AU277" s="71">
        <v>0</v>
      </c>
      <c r="AV277" s="71">
        <v>0</v>
      </c>
      <c r="AW277" s="71">
        <v>1</v>
      </c>
      <c r="AX277" s="71"/>
      <c r="AY277" s="72"/>
      <c r="AZ277" s="71">
        <v>5810.6000000000058</v>
      </c>
      <c r="BA277" s="71">
        <v>11132.8</v>
      </c>
      <c r="BB277" s="71">
        <v>4.2</v>
      </c>
      <c r="BC277" s="71">
        <v>0</v>
      </c>
      <c r="BD277" s="71">
        <v>0</v>
      </c>
      <c r="BE277" s="71">
        <v>560</v>
      </c>
      <c r="BF277" s="71"/>
      <c r="BG277" s="72"/>
      <c r="BH277" s="71">
        <v>0</v>
      </c>
      <c r="BI277" s="71">
        <v>217.37100000000001</v>
      </c>
      <c r="BJ277" s="71">
        <v>267.279</v>
      </c>
      <c r="BK277" s="71">
        <v>127.64700000000001</v>
      </c>
      <c r="BL277" s="71">
        <v>59.416999999999994</v>
      </c>
      <c r="BM277" s="71">
        <v>0</v>
      </c>
      <c r="BN277" s="72"/>
      <c r="BO277" s="71">
        <v>0</v>
      </c>
      <c r="BP277" s="71">
        <v>2</v>
      </c>
      <c r="BQ277" s="71">
        <v>20</v>
      </c>
      <c r="BR277" s="71">
        <v>2</v>
      </c>
      <c r="BS277" s="71">
        <v>12</v>
      </c>
      <c r="BT277" s="71">
        <v>0</v>
      </c>
      <c r="BU277"/>
      <c r="BV277" s="70">
        <v>504.983</v>
      </c>
      <c r="BW277" s="70">
        <v>0</v>
      </c>
      <c r="BX277" s="70">
        <v>161.88499999999999</v>
      </c>
      <c r="BY277" s="70">
        <v>4.8460000000000001</v>
      </c>
      <c r="BZ277" s="70">
        <v>0</v>
      </c>
      <c r="CA277" s="70">
        <v>0</v>
      </c>
      <c r="CB277" s="70">
        <v>0</v>
      </c>
      <c r="CC277" s="70">
        <v>0</v>
      </c>
      <c r="CD277" s="70">
        <v>0</v>
      </c>
    </row>
    <row r="278" spans="1:82">
      <c r="A278" s="70" t="s">
        <v>1923</v>
      </c>
      <c r="B278" s="70">
        <v>153</v>
      </c>
      <c r="C278" s="70">
        <v>18</v>
      </c>
      <c r="D278" s="70">
        <v>9</v>
      </c>
      <c r="E278" s="70">
        <v>2021</v>
      </c>
      <c r="F278" s="70" t="s">
        <v>160</v>
      </c>
      <c r="G278" s="70" t="s">
        <v>1905</v>
      </c>
      <c r="H278" s="70" t="s">
        <v>1906</v>
      </c>
      <c r="I278" s="148"/>
      <c r="J278" s="71">
        <v>681.89572803345754</v>
      </c>
      <c r="K278" s="71">
        <v>37.258563091369972</v>
      </c>
      <c r="L278" s="71">
        <v>37.008003085703216</v>
      </c>
      <c r="M278" s="71">
        <v>404.58445026748478</v>
      </c>
      <c r="N278" s="71">
        <v>377.66165403874925</v>
      </c>
      <c r="O278" s="71">
        <v>234.03228881470699</v>
      </c>
      <c r="P278" s="71">
        <v>192.64379991159302</v>
      </c>
      <c r="Q278" s="71">
        <v>15.398315059711001</v>
      </c>
      <c r="R278" s="71">
        <v>0.52500265125964563</v>
      </c>
      <c r="S278" s="71">
        <v>16.2258806213</v>
      </c>
      <c r="T278" s="72"/>
      <c r="U278" s="71">
        <v>65712129</v>
      </c>
      <c r="V278" s="71">
        <v>11425</v>
      </c>
      <c r="W278" s="71">
        <v>1479</v>
      </c>
      <c r="X278" s="71">
        <v>97535</v>
      </c>
      <c r="Y278" s="71">
        <v>109263</v>
      </c>
      <c r="Z278" s="71">
        <v>172192</v>
      </c>
      <c r="AA278" s="71">
        <v>41459</v>
      </c>
      <c r="AB278" s="71">
        <v>263728</v>
      </c>
      <c r="AC278" s="71">
        <v>90285.999999999985</v>
      </c>
      <c r="AD278" s="71">
        <v>16.2258806213</v>
      </c>
      <c r="AE278" s="72"/>
      <c r="AF278" s="71">
        <v>591205376.47898424</v>
      </c>
      <c r="AG278" s="71">
        <v>25800278.642224398</v>
      </c>
      <c r="AH278" s="71">
        <v>8006863.6369530214</v>
      </c>
      <c r="AI278" s="71">
        <v>625076408.47055614</v>
      </c>
      <c r="AJ278" s="71">
        <v>457456041.83892149</v>
      </c>
      <c r="AK278" s="71">
        <v>0</v>
      </c>
      <c r="AL278" s="71">
        <v>0</v>
      </c>
      <c r="AM278" s="71">
        <v>34617962.603776246</v>
      </c>
      <c r="AN278" s="71">
        <v>0</v>
      </c>
      <c r="AO278" s="71">
        <v>0</v>
      </c>
      <c r="AP278" s="71">
        <v>1742162931.6714156</v>
      </c>
      <c r="AQ278" s="72"/>
      <c r="AR278" s="71">
        <v>1429</v>
      </c>
      <c r="AS278" s="71">
        <v>135</v>
      </c>
      <c r="AT278" s="71">
        <v>1</v>
      </c>
      <c r="AU278" s="71">
        <v>0</v>
      </c>
      <c r="AV278" s="71">
        <v>0</v>
      </c>
      <c r="AW278" s="71">
        <v>1</v>
      </c>
      <c r="AX278" s="71"/>
      <c r="AY278" s="72"/>
      <c r="AZ278" s="71">
        <v>6068.9000000000069</v>
      </c>
      <c r="BA278" s="71">
        <v>11271.4</v>
      </c>
      <c r="BB278" s="71">
        <v>4.2</v>
      </c>
      <c r="BC278" s="71">
        <v>0</v>
      </c>
      <c r="BD278" s="71">
        <v>0</v>
      </c>
      <c r="BE278" s="71">
        <v>560</v>
      </c>
      <c r="BF278" s="71"/>
      <c r="BG278" s="72"/>
      <c r="BH278" s="71">
        <v>0</v>
      </c>
      <c r="BI278" s="71">
        <v>185.28800000000001</v>
      </c>
      <c r="BJ278" s="71">
        <v>274.428</v>
      </c>
      <c r="BK278" s="71">
        <v>7.0640000000000001</v>
      </c>
      <c r="BL278" s="71">
        <v>54.430999999999997</v>
      </c>
      <c r="BM278" s="71">
        <v>0</v>
      </c>
      <c r="BN278" s="72"/>
      <c r="BO278" s="71">
        <v>0</v>
      </c>
      <c r="BP278" s="71">
        <v>2</v>
      </c>
      <c r="BQ278" s="71">
        <v>21</v>
      </c>
      <c r="BR278" s="71">
        <v>1</v>
      </c>
      <c r="BS278" s="71">
        <v>12</v>
      </c>
      <c r="BT278" s="71">
        <v>0</v>
      </c>
      <c r="BU278"/>
      <c r="BV278" s="70">
        <v>391.029</v>
      </c>
      <c r="BW278" s="70">
        <v>0</v>
      </c>
      <c r="BX278" s="70">
        <v>126.73</v>
      </c>
      <c r="BY278" s="70">
        <v>3.452</v>
      </c>
      <c r="BZ278" s="70">
        <v>0</v>
      </c>
      <c r="CA278" s="70">
        <v>0</v>
      </c>
      <c r="CB278" s="70">
        <v>0</v>
      </c>
      <c r="CC278" s="70">
        <v>0</v>
      </c>
      <c r="CD278" s="70">
        <v>0</v>
      </c>
    </row>
    <row r="279" spans="1:82">
      <c r="A279" s="70" t="s">
        <v>1924</v>
      </c>
      <c r="B279" s="70">
        <v>153</v>
      </c>
      <c r="C279" s="70">
        <v>19</v>
      </c>
      <c r="D279" s="70">
        <v>9</v>
      </c>
      <c r="E279" s="70">
        <v>2022</v>
      </c>
      <c r="F279" s="70" t="s">
        <v>161</v>
      </c>
      <c r="G279" s="70" t="s">
        <v>1905</v>
      </c>
      <c r="H279" s="70" t="s">
        <v>1906</v>
      </c>
      <c r="I279" s="148"/>
      <c r="J279" s="71">
        <v>675.05393091466351</v>
      </c>
      <c r="K279" s="71">
        <v>38.050802310264871</v>
      </c>
      <c r="L279" s="71">
        <v>37.175592002527679</v>
      </c>
      <c r="M279" s="71">
        <v>378.86274345295334</v>
      </c>
      <c r="N279" s="71">
        <v>380.74531787272127</v>
      </c>
      <c r="O279" s="71">
        <v>247.16724013682224</v>
      </c>
      <c r="P279" s="71">
        <v>189.25227798675087</v>
      </c>
      <c r="Q279" s="71">
        <v>15.381924539148526</v>
      </c>
      <c r="R279" s="71">
        <v>0.30506107550290934</v>
      </c>
      <c r="S279" s="71">
        <v>17.683355998036159</v>
      </c>
      <c r="T279" s="72"/>
      <c r="U279" s="71">
        <v>72285319</v>
      </c>
      <c r="V279" s="71">
        <v>11425</v>
      </c>
      <c r="W279" s="71">
        <v>1479</v>
      </c>
      <c r="X279" s="71">
        <v>97535</v>
      </c>
      <c r="Y279" s="71">
        <v>109933</v>
      </c>
      <c r="Z279" s="71">
        <v>172783</v>
      </c>
      <c r="AA279" s="71">
        <v>41350</v>
      </c>
      <c r="AB279" s="71">
        <v>261287</v>
      </c>
      <c r="AC279" s="71">
        <v>53121</v>
      </c>
      <c r="AD279" s="71">
        <v>17.683355998036159</v>
      </c>
      <c r="AE279" s="72"/>
      <c r="AF279" s="71">
        <v>618396744.25559342</v>
      </c>
      <c r="AG279" s="71">
        <v>25273746.995927341</v>
      </c>
      <c r="AH279" s="71">
        <v>9688554.1931222714</v>
      </c>
      <c r="AI279" s="71">
        <v>576261292.90970969</v>
      </c>
      <c r="AJ279" s="71">
        <v>515822214.24517334</v>
      </c>
      <c r="AK279" s="71">
        <v>0</v>
      </c>
      <c r="AL279" s="71">
        <v>0</v>
      </c>
      <c r="AM279" s="71">
        <v>33739283.373752005</v>
      </c>
      <c r="AN279" s="71">
        <v>0</v>
      </c>
      <c r="AO279" s="71">
        <v>0</v>
      </c>
      <c r="AP279" s="71">
        <v>1779181835.973278</v>
      </c>
      <c r="AQ279" s="72"/>
      <c r="AR279" s="71">
        <v>1489</v>
      </c>
      <c r="AS279" s="71">
        <v>146</v>
      </c>
      <c r="AT279" s="71">
        <v>1</v>
      </c>
      <c r="AU279" s="71">
        <v>0</v>
      </c>
      <c r="AV279" s="71">
        <v>0</v>
      </c>
      <c r="AW279" s="71">
        <v>1</v>
      </c>
      <c r="AX279" s="71"/>
      <c r="AY279" s="72"/>
      <c r="AZ279" s="71">
        <v>6348.9000000000078</v>
      </c>
      <c r="BA279" s="71">
        <v>11584.599999999995</v>
      </c>
      <c r="BB279" s="71">
        <v>4.2</v>
      </c>
      <c r="BC279" s="71">
        <v>0</v>
      </c>
      <c r="BD279" s="71">
        <v>0</v>
      </c>
      <c r="BE279" s="71">
        <v>560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1925</v>
      </c>
      <c r="B280" s="70">
        <v>153</v>
      </c>
      <c r="C280" s="70">
        <v>20</v>
      </c>
      <c r="D280" s="70">
        <v>9</v>
      </c>
      <c r="E280" s="70">
        <v>2023</v>
      </c>
      <c r="F280" s="70" t="s">
        <v>1539</v>
      </c>
      <c r="G280" s="70" t="s">
        <v>1905</v>
      </c>
      <c r="H280" s="70" t="s">
        <v>1906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1573</v>
      </c>
      <c r="AS280" s="71">
        <v>153</v>
      </c>
      <c r="AT280" s="71">
        <v>1</v>
      </c>
      <c r="AU280" s="71">
        <v>0</v>
      </c>
      <c r="AV280" s="71">
        <v>0</v>
      </c>
      <c r="AW280" s="71">
        <v>1</v>
      </c>
      <c r="AX280" s="71"/>
      <c r="AY280" s="72"/>
      <c r="AZ280" s="71">
        <v>6825.2000000000062</v>
      </c>
      <c r="BA280" s="71">
        <v>11910.099999999995</v>
      </c>
      <c r="BB280" s="71">
        <v>4.2</v>
      </c>
      <c r="BC280" s="71">
        <v>0</v>
      </c>
      <c r="BD280" s="71">
        <v>0</v>
      </c>
      <c r="BE280" s="71">
        <v>560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1926</v>
      </c>
      <c r="B281" s="70">
        <v>153</v>
      </c>
      <c r="C281" s="70">
        <v>21</v>
      </c>
      <c r="D281" s="70">
        <v>9</v>
      </c>
      <c r="E281" s="70">
        <v>2024</v>
      </c>
      <c r="F281" s="70" t="s">
        <v>1554</v>
      </c>
      <c r="G281" s="70" t="s">
        <v>1905</v>
      </c>
      <c r="H281" s="70" t="s">
        <v>1906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1927</v>
      </c>
      <c r="B282" s="70">
        <v>273</v>
      </c>
      <c r="C282" s="70">
        <v>1</v>
      </c>
      <c r="D282" s="70">
        <v>17</v>
      </c>
      <c r="E282" s="70">
        <v>1990</v>
      </c>
      <c r="F282" s="70" t="s">
        <v>787</v>
      </c>
      <c r="G282" s="70" t="s">
        <v>1928</v>
      </c>
      <c r="H282" s="70" t="s">
        <v>1929</v>
      </c>
      <c r="I282" s="148"/>
      <c r="J282" s="71">
        <v>1459.9972152412381</v>
      </c>
      <c r="K282" s="71">
        <v>21.337190627616799</v>
      </c>
      <c r="L282" s="71">
        <v>18.324938378370948</v>
      </c>
      <c r="M282" s="71">
        <v>231.12031121954959</v>
      </c>
      <c r="N282" s="71">
        <v>207.27001431695831</v>
      </c>
      <c r="O282" s="71">
        <v>197.21783074540221</v>
      </c>
      <c r="P282" s="71">
        <v>140.29013057338051</v>
      </c>
      <c r="Q282" s="71">
        <v>15.1478683051744</v>
      </c>
      <c r="R282" s="71">
        <v>0</v>
      </c>
      <c r="S282" s="71">
        <v>22.3644947357216</v>
      </c>
      <c r="T282" s="72"/>
      <c r="U282" s="71">
        <v>119680203</v>
      </c>
      <c r="V282" s="71">
        <v>8933</v>
      </c>
      <c r="W282" s="71">
        <v>167</v>
      </c>
      <c r="X282" s="71">
        <v>78838</v>
      </c>
      <c r="Y282" s="71">
        <v>82340</v>
      </c>
      <c r="Z282" s="71">
        <v>81118</v>
      </c>
      <c r="AA282" s="71">
        <v>34064</v>
      </c>
      <c r="AB282" s="71">
        <v>245950</v>
      </c>
      <c r="AC282" s="71">
        <v>0</v>
      </c>
      <c r="AD282" s="71">
        <v>22.3644947357216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1930</v>
      </c>
      <c r="B283" s="70">
        <v>274</v>
      </c>
      <c r="C283" s="70">
        <v>2</v>
      </c>
      <c r="D283" s="70">
        <v>17</v>
      </c>
      <c r="E283" s="70">
        <v>2005</v>
      </c>
      <c r="F283" s="70" t="s">
        <v>789</v>
      </c>
      <c r="G283" s="70" t="s">
        <v>1928</v>
      </c>
      <c r="H283" s="70" t="s">
        <v>1929</v>
      </c>
      <c r="I283" s="148"/>
      <c r="J283" s="71">
        <v>2058.3895693062032</v>
      </c>
      <c r="K283" s="71">
        <v>13.687362764602851</v>
      </c>
      <c r="L283" s="71">
        <v>24.478110049876349</v>
      </c>
      <c r="M283" s="71">
        <v>361.72278526168219</v>
      </c>
      <c r="N283" s="71">
        <v>289.76230965335418</v>
      </c>
      <c r="O283" s="71">
        <v>244.75274841139529</v>
      </c>
      <c r="P283" s="71">
        <v>140.16393795943779</v>
      </c>
      <c r="Q283" s="71">
        <v>15.099975089111901</v>
      </c>
      <c r="R283" s="71">
        <v>0</v>
      </c>
      <c r="S283" s="71">
        <v>19.739605042440001</v>
      </c>
      <c r="T283" s="72"/>
      <c r="U283" s="71">
        <v>138236261</v>
      </c>
      <c r="V283" s="71">
        <v>6928</v>
      </c>
      <c r="W283" s="71">
        <v>271</v>
      </c>
      <c r="X283" s="71">
        <v>68915</v>
      </c>
      <c r="Y283" s="71">
        <v>101997</v>
      </c>
      <c r="Z283" s="71">
        <v>116494</v>
      </c>
      <c r="AA283" s="71">
        <v>27873</v>
      </c>
      <c r="AB283" s="71">
        <v>256304</v>
      </c>
      <c r="AC283" s="71">
        <v>0</v>
      </c>
      <c r="AD283" s="71">
        <v>19.739605042440001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1931</v>
      </c>
      <c r="B284" s="70">
        <v>275</v>
      </c>
      <c r="C284" s="70">
        <v>3</v>
      </c>
      <c r="D284" s="70">
        <v>17</v>
      </c>
      <c r="E284" s="70">
        <v>2006</v>
      </c>
      <c r="F284" s="70" t="s">
        <v>790</v>
      </c>
      <c r="G284" s="70" t="s">
        <v>1928</v>
      </c>
      <c r="H284" s="70" t="s">
        <v>1929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1932</v>
      </c>
      <c r="B285" s="70">
        <v>276</v>
      </c>
      <c r="C285" s="70">
        <v>4</v>
      </c>
      <c r="D285" s="70">
        <v>17</v>
      </c>
      <c r="E285" s="70">
        <v>2007</v>
      </c>
      <c r="F285" s="70" t="s">
        <v>791</v>
      </c>
      <c r="G285" s="70" t="s">
        <v>1928</v>
      </c>
      <c r="H285" s="70" t="s">
        <v>1929</v>
      </c>
      <c r="I285" s="148"/>
      <c r="J285" s="71">
        <v>1941.619152108553</v>
      </c>
      <c r="K285" s="71">
        <v>13.845065116295091</v>
      </c>
      <c r="L285" s="71">
        <v>1.768104501766445</v>
      </c>
      <c r="M285" s="71">
        <v>366.51625580699658</v>
      </c>
      <c r="N285" s="71">
        <v>317.85833059200178</v>
      </c>
      <c r="O285" s="71">
        <v>236.55226910613209</v>
      </c>
      <c r="P285" s="71">
        <v>139.89260613757341</v>
      </c>
      <c r="Q285" s="71">
        <v>16.005179487165801</v>
      </c>
      <c r="R285" s="71">
        <v>0</v>
      </c>
      <c r="S285" s="71">
        <v>20.620571391750001</v>
      </c>
      <c r="T285" s="72"/>
      <c r="U285" s="71">
        <v>131009379</v>
      </c>
      <c r="V285" s="71">
        <v>6579</v>
      </c>
      <c r="W285" s="71">
        <v>18</v>
      </c>
      <c r="X285" s="71">
        <v>80912</v>
      </c>
      <c r="Y285" s="71">
        <v>104541</v>
      </c>
      <c r="Z285" s="71">
        <v>117044</v>
      </c>
      <c r="AA285" s="71">
        <v>27395</v>
      </c>
      <c r="AB285" s="71">
        <v>257303</v>
      </c>
      <c r="AC285" s="71">
        <v>0</v>
      </c>
      <c r="AD285" s="71">
        <v>20.620571391750001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1933</v>
      </c>
      <c r="B286" s="70">
        <v>277</v>
      </c>
      <c r="C286" s="70">
        <v>5</v>
      </c>
      <c r="D286" s="70">
        <v>17</v>
      </c>
      <c r="E286" s="70">
        <v>2008</v>
      </c>
      <c r="F286" s="70" t="s">
        <v>792</v>
      </c>
      <c r="G286" s="70" t="s">
        <v>1928</v>
      </c>
      <c r="H286" s="70" t="s">
        <v>1929</v>
      </c>
      <c r="I286" s="148"/>
      <c r="J286" s="71">
        <v>1804.181807012217</v>
      </c>
      <c r="K286" s="71">
        <v>10.49133241444731</v>
      </c>
      <c r="L286" s="71">
        <v>21.398423829659869</v>
      </c>
      <c r="M286" s="71">
        <v>383.36293991215427</v>
      </c>
      <c r="N286" s="71">
        <v>308.34717842804122</v>
      </c>
      <c r="O286" s="71">
        <v>227.0316851907242</v>
      </c>
      <c r="P286" s="71">
        <v>136.6064598647998</v>
      </c>
      <c r="Q286" s="71">
        <v>15.753776705633699</v>
      </c>
      <c r="R286" s="71">
        <v>0</v>
      </c>
      <c r="S286" s="71">
        <v>23.24020797296</v>
      </c>
      <c r="T286" s="72"/>
      <c r="U286" s="71">
        <v>127729968</v>
      </c>
      <c r="V286" s="71">
        <v>6579</v>
      </c>
      <c r="W286" s="71">
        <v>274</v>
      </c>
      <c r="X286" s="71">
        <v>80912</v>
      </c>
      <c r="Y286" s="71">
        <v>105841</v>
      </c>
      <c r="Z286" s="71">
        <v>116276</v>
      </c>
      <c r="AA286" s="71">
        <v>26782</v>
      </c>
      <c r="AB286" s="71">
        <v>257427</v>
      </c>
      <c r="AC286" s="71">
        <v>0</v>
      </c>
      <c r="AD286" s="71">
        <v>23.24020797296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1934</v>
      </c>
      <c r="B287" s="70">
        <v>278</v>
      </c>
      <c r="C287" s="70">
        <v>6</v>
      </c>
      <c r="D287" s="70">
        <v>17</v>
      </c>
      <c r="E287" s="70">
        <v>2009</v>
      </c>
      <c r="F287" s="70" t="s">
        <v>176</v>
      </c>
      <c r="G287" s="70" t="s">
        <v>1928</v>
      </c>
      <c r="H287" s="70" t="s">
        <v>1929</v>
      </c>
      <c r="I287" s="148"/>
      <c r="J287" s="71">
        <v>1658.0414369433031</v>
      </c>
      <c r="K287" s="71">
        <v>9.716011953220363</v>
      </c>
      <c r="L287" s="71">
        <v>17.87299947158002</v>
      </c>
      <c r="M287" s="71">
        <v>345.75436453746272</v>
      </c>
      <c r="N287" s="71">
        <v>265.7150218754179</v>
      </c>
      <c r="O287" s="71">
        <v>229.00575023426811</v>
      </c>
      <c r="P287" s="71">
        <v>130.09407490347499</v>
      </c>
      <c r="Q287" s="71">
        <v>15.004982175328699</v>
      </c>
      <c r="R287" s="71">
        <v>0</v>
      </c>
      <c r="S287" s="71">
        <v>21.518336788319999</v>
      </c>
      <c r="T287" s="72"/>
      <c r="U287" s="71">
        <v>92759755</v>
      </c>
      <c r="V287" s="71">
        <v>7434</v>
      </c>
      <c r="W287" s="71">
        <v>338</v>
      </c>
      <c r="X287" s="71">
        <v>85195</v>
      </c>
      <c r="Y287" s="71">
        <v>106791</v>
      </c>
      <c r="Z287" s="71">
        <v>115768</v>
      </c>
      <c r="AA287" s="71">
        <v>26184</v>
      </c>
      <c r="AB287" s="71">
        <v>257387</v>
      </c>
      <c r="AC287" s="71">
        <v>0</v>
      </c>
      <c r="AD287" s="71">
        <v>21.518336788319999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365.26799999999997</v>
      </c>
      <c r="BK287" s="71">
        <v>0</v>
      </c>
      <c r="BL287" s="71">
        <v>75.683000000000007</v>
      </c>
      <c r="BM287" s="71">
        <v>0</v>
      </c>
      <c r="BN287" s="72"/>
      <c r="BO287" s="71">
        <v>0</v>
      </c>
      <c r="BP287" s="71">
        <v>0</v>
      </c>
      <c r="BQ287" s="71">
        <v>27</v>
      </c>
      <c r="BR287" s="71">
        <v>0</v>
      </c>
      <c r="BS287" s="71">
        <v>8</v>
      </c>
      <c r="BT287" s="71">
        <v>0</v>
      </c>
      <c r="BU287"/>
      <c r="BV287" s="70">
        <v>415.84800000000001</v>
      </c>
      <c r="BW287" s="70">
        <v>0</v>
      </c>
      <c r="BX287" s="70">
        <v>0</v>
      </c>
      <c r="BY287" s="70">
        <v>1.79</v>
      </c>
      <c r="BZ287" s="70">
        <v>23.2</v>
      </c>
      <c r="CA287" s="70">
        <v>3.0000000000000001E-3</v>
      </c>
      <c r="CB287" s="70">
        <v>0</v>
      </c>
      <c r="CC287" s="70">
        <v>0.11</v>
      </c>
      <c r="CD287" s="70">
        <v>0</v>
      </c>
    </row>
    <row r="288" spans="1:82">
      <c r="A288" s="70" t="s">
        <v>1935</v>
      </c>
      <c r="B288" s="70">
        <v>279</v>
      </c>
      <c r="C288" s="70">
        <v>7</v>
      </c>
      <c r="D288" s="70">
        <v>17</v>
      </c>
      <c r="E288" s="70">
        <v>2010</v>
      </c>
      <c r="F288" s="70" t="s">
        <v>177</v>
      </c>
      <c r="G288" s="70" t="s">
        <v>1928</v>
      </c>
      <c r="H288" s="70" t="s">
        <v>1929</v>
      </c>
      <c r="I288" s="148"/>
      <c r="J288" s="71">
        <v>1613.5372079489721</v>
      </c>
      <c r="K288" s="71">
        <v>10.387745883997979</v>
      </c>
      <c r="L288" s="71">
        <v>16.560173319576091</v>
      </c>
      <c r="M288" s="71">
        <v>350.11145007034759</v>
      </c>
      <c r="N288" s="71">
        <v>283.54872938375848</v>
      </c>
      <c r="O288" s="71">
        <v>228.75972304516739</v>
      </c>
      <c r="P288" s="71">
        <v>131.39812504233149</v>
      </c>
      <c r="Q288" s="71">
        <v>15.6507023772848</v>
      </c>
      <c r="R288" s="71">
        <v>0</v>
      </c>
      <c r="S288" s="71">
        <v>17.963710547800002</v>
      </c>
      <c r="T288" s="72"/>
      <c r="U288" s="71">
        <v>105992911</v>
      </c>
      <c r="V288" s="71">
        <v>7434</v>
      </c>
      <c r="W288" s="71">
        <v>338</v>
      </c>
      <c r="X288" s="71">
        <v>85195</v>
      </c>
      <c r="Y288" s="71">
        <v>107658</v>
      </c>
      <c r="Z288" s="71">
        <v>116181</v>
      </c>
      <c r="AA288" s="71">
        <v>25786</v>
      </c>
      <c r="AB288" s="71">
        <v>257248</v>
      </c>
      <c r="AC288" s="71">
        <v>0</v>
      </c>
      <c r="AD288" s="71">
        <v>17.963710547800002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346.31700000000001</v>
      </c>
      <c r="BK288" s="71">
        <v>0</v>
      </c>
      <c r="BL288" s="71">
        <v>73.532000000000011</v>
      </c>
      <c r="BM288" s="71">
        <v>0</v>
      </c>
      <c r="BN288" s="72"/>
      <c r="BO288" s="71">
        <v>0</v>
      </c>
      <c r="BP288" s="71">
        <v>0</v>
      </c>
      <c r="BQ288" s="71">
        <v>26</v>
      </c>
      <c r="BR288" s="71">
        <v>0</v>
      </c>
      <c r="BS288" s="71">
        <v>8</v>
      </c>
      <c r="BT288" s="71">
        <v>0</v>
      </c>
      <c r="BU288"/>
      <c r="BV288" s="70">
        <v>392.80900000000003</v>
      </c>
      <c r="BW288" s="70">
        <v>0</v>
      </c>
      <c r="BX288" s="70">
        <v>0</v>
      </c>
      <c r="BY288" s="70">
        <v>1.84</v>
      </c>
      <c r="BZ288" s="70">
        <v>22.908999999999999</v>
      </c>
      <c r="CA288" s="70">
        <v>0</v>
      </c>
      <c r="CB288" s="70">
        <v>2.2909999999999999</v>
      </c>
      <c r="CC288" s="70">
        <v>0</v>
      </c>
      <c r="CD288" s="70">
        <v>0</v>
      </c>
    </row>
    <row r="289" spans="1:82">
      <c r="A289" s="70" t="s">
        <v>1936</v>
      </c>
      <c r="B289" s="70">
        <v>280</v>
      </c>
      <c r="C289" s="70">
        <v>8</v>
      </c>
      <c r="D289" s="70">
        <v>17</v>
      </c>
      <c r="E289" s="70">
        <v>2011</v>
      </c>
      <c r="F289" s="70" t="s">
        <v>178</v>
      </c>
      <c r="G289" s="70" t="s">
        <v>1928</v>
      </c>
      <c r="H289" s="70" t="s">
        <v>1929</v>
      </c>
      <c r="I289" s="148"/>
      <c r="J289" s="71">
        <v>1587.6890271538241</v>
      </c>
      <c r="K289" s="71">
        <v>16.25406974480072</v>
      </c>
      <c r="L289" s="71">
        <v>15.178034732593609</v>
      </c>
      <c r="M289" s="71">
        <v>442.3575668930124</v>
      </c>
      <c r="N289" s="71">
        <v>299.6777100678994</v>
      </c>
      <c r="O289" s="71">
        <v>226.38929455180059</v>
      </c>
      <c r="P289" s="71">
        <v>127.09618854775387</v>
      </c>
      <c r="Q289" s="71">
        <v>18.013604506494101</v>
      </c>
      <c r="R289" s="71">
        <v>0</v>
      </c>
      <c r="S289" s="71">
        <v>24.461079264309991</v>
      </c>
      <c r="T289" s="72"/>
      <c r="U289" s="71">
        <v>104903360</v>
      </c>
      <c r="V289" s="71">
        <v>7434</v>
      </c>
      <c r="W289" s="71">
        <v>338</v>
      </c>
      <c r="X289" s="71">
        <v>85195</v>
      </c>
      <c r="Y289" s="71">
        <v>108274</v>
      </c>
      <c r="Z289" s="71">
        <v>117475</v>
      </c>
      <c r="AA289" s="71">
        <v>25684</v>
      </c>
      <c r="AB289" s="71">
        <v>256688</v>
      </c>
      <c r="AC289" s="71">
        <v>0</v>
      </c>
      <c r="AD289" s="71">
        <v>24.461079264309991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349.91899999999998</v>
      </c>
      <c r="BK289" s="71">
        <v>0</v>
      </c>
      <c r="BL289" s="71">
        <v>63.717000000000006</v>
      </c>
      <c r="BM289" s="71">
        <v>0</v>
      </c>
      <c r="BN289" s="72"/>
      <c r="BO289" s="71">
        <v>0</v>
      </c>
      <c r="BP289" s="71">
        <v>0</v>
      </c>
      <c r="BQ289" s="71">
        <v>29</v>
      </c>
      <c r="BR289" s="71">
        <v>0</v>
      </c>
      <c r="BS289" s="71">
        <v>7</v>
      </c>
      <c r="BT289" s="71">
        <v>0</v>
      </c>
      <c r="BU289"/>
      <c r="BV289" s="70">
        <v>388.20100000000002</v>
      </c>
      <c r="BW289" s="70">
        <v>0</v>
      </c>
      <c r="BX289" s="70">
        <v>0.41499999999999998</v>
      </c>
      <c r="BY289" s="70">
        <v>1.76</v>
      </c>
      <c r="BZ289" s="70">
        <v>23.26</v>
      </c>
      <c r="CA289" s="70">
        <v>0</v>
      </c>
      <c r="CB289" s="70">
        <v>0</v>
      </c>
      <c r="CC289" s="70">
        <v>0</v>
      </c>
      <c r="CD289" s="70">
        <v>0</v>
      </c>
    </row>
    <row r="290" spans="1:82">
      <c r="A290" s="70" t="s">
        <v>1937</v>
      </c>
      <c r="B290" s="70">
        <v>281</v>
      </c>
      <c r="C290" s="70">
        <v>9</v>
      </c>
      <c r="D290" s="70">
        <v>17</v>
      </c>
      <c r="E290" s="70">
        <v>2012</v>
      </c>
      <c r="F290" s="70" t="s">
        <v>179</v>
      </c>
      <c r="G290" s="70" t="s">
        <v>1928</v>
      </c>
      <c r="H290" s="70" t="s">
        <v>1929</v>
      </c>
      <c r="I290" s="148"/>
      <c r="J290" s="71">
        <v>1575.0828383129819</v>
      </c>
      <c r="K290" s="71">
        <v>15.410777707766909</v>
      </c>
      <c r="L290" s="71">
        <v>14.966995112582319</v>
      </c>
      <c r="M290" s="71">
        <v>455.00352909227041</v>
      </c>
      <c r="N290" s="71">
        <v>319.04104175217009</v>
      </c>
      <c r="O290" s="71">
        <v>225.91367294454324</v>
      </c>
      <c r="P290" s="71">
        <v>127.57544886979449</v>
      </c>
      <c r="Q290" s="71">
        <v>19.796496342715301</v>
      </c>
      <c r="R290" s="71">
        <v>0</v>
      </c>
      <c r="S290" s="71">
        <v>20.455739192679999</v>
      </c>
      <c r="T290" s="72"/>
      <c r="U290" s="71">
        <v>101892810</v>
      </c>
      <c r="V290" s="71">
        <v>7434</v>
      </c>
      <c r="W290" s="71">
        <v>338</v>
      </c>
      <c r="X290" s="71">
        <v>85195</v>
      </c>
      <c r="Y290" s="71">
        <v>110346</v>
      </c>
      <c r="Z290" s="71">
        <v>118158</v>
      </c>
      <c r="AA290" s="71">
        <v>25635</v>
      </c>
      <c r="AB290" s="71">
        <v>259640</v>
      </c>
      <c r="AC290" s="71">
        <v>0</v>
      </c>
      <c r="AD290" s="71">
        <v>20.455739192679999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369.73099999999999</v>
      </c>
      <c r="BK290" s="71">
        <v>0</v>
      </c>
      <c r="BL290" s="71">
        <v>73.126000000000005</v>
      </c>
      <c r="BM290" s="71">
        <v>0</v>
      </c>
      <c r="BN290" s="72"/>
      <c r="BO290" s="71">
        <v>0</v>
      </c>
      <c r="BP290" s="71">
        <v>0</v>
      </c>
      <c r="BQ290" s="71">
        <v>30</v>
      </c>
      <c r="BR290" s="71">
        <v>0</v>
      </c>
      <c r="BS290" s="71">
        <v>8</v>
      </c>
      <c r="BT290" s="71">
        <v>0</v>
      </c>
      <c r="BU290"/>
      <c r="BV290" s="70">
        <v>416.46899999999999</v>
      </c>
      <c r="BW290" s="70">
        <v>0</v>
      </c>
      <c r="BX290" s="70">
        <v>0.73</v>
      </c>
      <c r="BY290" s="70">
        <v>1.698</v>
      </c>
      <c r="BZ290" s="70">
        <v>23.957999999999998</v>
      </c>
      <c r="CA290" s="70">
        <v>0</v>
      </c>
      <c r="CB290" s="70">
        <v>0</v>
      </c>
      <c r="CC290" s="70">
        <v>2E-3</v>
      </c>
      <c r="CD290" s="70">
        <v>0</v>
      </c>
    </row>
    <row r="291" spans="1:82">
      <c r="A291" s="70" t="s">
        <v>1938</v>
      </c>
      <c r="B291" s="70">
        <v>282</v>
      </c>
      <c r="C291" s="70">
        <v>10</v>
      </c>
      <c r="D291" s="70">
        <v>17</v>
      </c>
      <c r="E291" s="70">
        <v>2013</v>
      </c>
      <c r="F291" s="70" t="s">
        <v>180</v>
      </c>
      <c r="G291" s="70" t="s">
        <v>1928</v>
      </c>
      <c r="H291" s="70" t="s">
        <v>1929</v>
      </c>
      <c r="I291" s="148"/>
      <c r="J291" s="71">
        <v>1691.759513918397</v>
      </c>
      <c r="K291" s="71">
        <v>13.826118386890469</v>
      </c>
      <c r="L291" s="71">
        <v>13.69199338468797</v>
      </c>
      <c r="M291" s="71">
        <v>480.69124774800309</v>
      </c>
      <c r="N291" s="71">
        <v>337.49880300736982</v>
      </c>
      <c r="O291" s="71">
        <v>217.04332063593577</v>
      </c>
      <c r="P291" s="71">
        <v>128.90037058877269</v>
      </c>
      <c r="Q291" s="71">
        <v>20.0481451805218</v>
      </c>
      <c r="R291" s="71">
        <v>0</v>
      </c>
      <c r="S291" s="71">
        <v>28.253687719359998</v>
      </c>
      <c r="T291" s="72"/>
      <c r="U291" s="71">
        <v>101923181</v>
      </c>
      <c r="V291" s="71">
        <v>7434</v>
      </c>
      <c r="W291" s="71">
        <v>338</v>
      </c>
      <c r="X291" s="71">
        <v>85195</v>
      </c>
      <c r="Y291" s="71">
        <v>110700</v>
      </c>
      <c r="Z291" s="71">
        <v>118587</v>
      </c>
      <c r="AA291" s="71">
        <v>25804</v>
      </c>
      <c r="AB291" s="71">
        <v>259171</v>
      </c>
      <c r="AC291" s="71">
        <v>0</v>
      </c>
      <c r="AD291" s="71">
        <v>28.253687719359998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391.88099999999997</v>
      </c>
      <c r="BK291" s="71">
        <v>0</v>
      </c>
      <c r="BL291" s="71">
        <v>44.941000000000003</v>
      </c>
      <c r="BM291" s="71">
        <v>0</v>
      </c>
      <c r="BN291" s="72"/>
      <c r="BO291" s="71">
        <v>0</v>
      </c>
      <c r="BP291" s="71">
        <v>0</v>
      </c>
      <c r="BQ291" s="71">
        <v>29</v>
      </c>
      <c r="BR291" s="71">
        <v>0</v>
      </c>
      <c r="BS291" s="71">
        <v>6</v>
      </c>
      <c r="BT291" s="71">
        <v>0</v>
      </c>
      <c r="BU291"/>
      <c r="BV291" s="70">
        <v>436.822</v>
      </c>
      <c r="BW291" s="70">
        <v>0</v>
      </c>
      <c r="BX291" s="70">
        <v>0</v>
      </c>
      <c r="BY291" s="70">
        <v>0</v>
      </c>
      <c r="BZ291" s="70">
        <v>0</v>
      </c>
      <c r="CA291" s="70">
        <v>0</v>
      </c>
      <c r="CB291" s="70">
        <v>0</v>
      </c>
      <c r="CC291" s="70">
        <v>0</v>
      </c>
      <c r="CD291" s="70">
        <v>0</v>
      </c>
    </row>
    <row r="292" spans="1:82">
      <c r="A292" s="70" t="s">
        <v>1939</v>
      </c>
      <c r="B292" s="70">
        <v>283</v>
      </c>
      <c r="C292" s="70">
        <v>11</v>
      </c>
      <c r="D292" s="70">
        <v>17</v>
      </c>
      <c r="E292" s="70">
        <v>2014</v>
      </c>
      <c r="F292" s="70" t="s">
        <v>181</v>
      </c>
      <c r="G292" s="1064" t="s">
        <v>1928</v>
      </c>
      <c r="H292" s="70" t="s">
        <v>1929</v>
      </c>
      <c r="I292" s="148"/>
      <c r="J292" s="71">
        <v>1603.1206733889769</v>
      </c>
      <c r="K292" s="71">
        <v>13.45179650923988</v>
      </c>
      <c r="L292" s="71">
        <v>18.19602547929032</v>
      </c>
      <c r="M292" s="71">
        <v>404.48639973023882</v>
      </c>
      <c r="N292" s="71">
        <v>336.95201837692838</v>
      </c>
      <c r="O292" s="71">
        <v>206.72016774301375</v>
      </c>
      <c r="P292" s="71">
        <v>131.82997310463435</v>
      </c>
      <c r="Q292" s="71">
        <v>19.152916708061401</v>
      </c>
      <c r="R292" s="71">
        <v>0</v>
      </c>
      <c r="S292" s="71">
        <v>29.18867319264</v>
      </c>
      <c r="T292" s="72"/>
      <c r="U292" s="71">
        <v>104947207</v>
      </c>
      <c r="V292" s="71">
        <v>6494</v>
      </c>
      <c r="W292" s="71">
        <v>284</v>
      </c>
      <c r="X292" s="71">
        <v>83059</v>
      </c>
      <c r="Y292" s="71">
        <v>111310</v>
      </c>
      <c r="Z292" s="71">
        <v>118958</v>
      </c>
      <c r="AA292" s="71">
        <v>26254</v>
      </c>
      <c r="AB292" s="71">
        <v>258065</v>
      </c>
      <c r="AC292" s="71">
        <v>0</v>
      </c>
      <c r="AD292" s="71">
        <v>29.18867319264</v>
      </c>
      <c r="AE292" s="72"/>
      <c r="AF292" s="71"/>
      <c r="AG292" s="71"/>
      <c r="AH292" s="71"/>
      <c r="AI292" s="71"/>
      <c r="AJ292" s="71"/>
      <c r="AK292" s="71"/>
      <c r="AL292" s="71"/>
      <c r="AM292" s="71"/>
      <c r="AN292" s="71"/>
      <c r="AO292" s="71"/>
      <c r="AP292" s="71"/>
      <c r="AQ292" s="72"/>
      <c r="AR292" s="71">
        <v>3579</v>
      </c>
      <c r="AS292" s="71">
        <v>223</v>
      </c>
      <c r="AT292" s="71">
        <v>0</v>
      </c>
      <c r="AU292" s="71">
        <v>0</v>
      </c>
      <c r="AV292" s="71">
        <v>0</v>
      </c>
      <c r="AW292" s="71">
        <v>1</v>
      </c>
      <c r="AX292" s="71"/>
      <c r="AY292" s="72"/>
      <c r="AZ292" s="71">
        <v>13649.5</v>
      </c>
      <c r="BA292" s="71">
        <v>5897</v>
      </c>
      <c r="BB292" s="71">
        <v>0</v>
      </c>
      <c r="BC292" s="71">
        <v>0</v>
      </c>
      <c r="BD292" s="71">
        <v>0</v>
      </c>
      <c r="BE292" s="71">
        <v>3717</v>
      </c>
      <c r="BF292" s="71"/>
      <c r="BG292" s="72"/>
      <c r="BH292" s="71">
        <v>0</v>
      </c>
      <c r="BI292" s="71">
        <v>0</v>
      </c>
      <c r="BJ292" s="71">
        <v>397.38600000000002</v>
      </c>
      <c r="BK292" s="71">
        <v>0</v>
      </c>
      <c r="BL292" s="71">
        <v>45.652000000000001</v>
      </c>
      <c r="BM292" s="71">
        <v>0</v>
      </c>
      <c r="BN292" s="72"/>
      <c r="BO292" s="71">
        <v>0</v>
      </c>
      <c r="BP292" s="71">
        <v>0</v>
      </c>
      <c r="BQ292" s="71">
        <v>28</v>
      </c>
      <c r="BR292" s="71">
        <v>0</v>
      </c>
      <c r="BS292" s="71">
        <v>6</v>
      </c>
      <c r="BT292" s="71">
        <v>0</v>
      </c>
      <c r="BU292"/>
      <c r="BV292" s="70">
        <v>443.03800000000001</v>
      </c>
      <c r="BW292" s="70">
        <v>0</v>
      </c>
      <c r="BX292" s="70">
        <v>0</v>
      </c>
      <c r="BY292" s="70">
        <v>0</v>
      </c>
      <c r="BZ292" s="70">
        <v>0</v>
      </c>
      <c r="CA292" s="70">
        <v>0</v>
      </c>
      <c r="CB292" s="70">
        <v>0</v>
      </c>
      <c r="CC292" s="70">
        <v>0</v>
      </c>
      <c r="CD292" s="70">
        <v>0</v>
      </c>
    </row>
    <row r="293" spans="1:82">
      <c r="A293" s="70" t="s">
        <v>1940</v>
      </c>
      <c r="B293" s="70">
        <v>284</v>
      </c>
      <c r="C293" s="70">
        <v>12</v>
      </c>
      <c r="D293" s="70">
        <v>17</v>
      </c>
      <c r="E293" s="70">
        <v>2015</v>
      </c>
      <c r="F293" s="70" t="s">
        <v>182</v>
      </c>
      <c r="G293" s="1064" t="s">
        <v>1928</v>
      </c>
      <c r="H293" s="70" t="s">
        <v>1929</v>
      </c>
      <c r="I293" s="148"/>
      <c r="J293" s="71">
        <v>1682.542802735052</v>
      </c>
      <c r="K293" s="71">
        <v>12.844456914953049</v>
      </c>
      <c r="L293" s="71">
        <v>20.10071888919526</v>
      </c>
      <c r="M293" s="71">
        <v>406.62647175165432</v>
      </c>
      <c r="N293" s="71">
        <v>300.46642226321637</v>
      </c>
      <c r="O293" s="71">
        <v>205.62576121176184</v>
      </c>
      <c r="P293" s="71">
        <v>131.43662216302997</v>
      </c>
      <c r="Q293" s="71">
        <v>18.708857452328001</v>
      </c>
      <c r="R293" s="71">
        <v>0</v>
      </c>
      <c r="S293" s="71">
        <v>35.491524544000001</v>
      </c>
      <c r="T293" s="72"/>
      <c r="U293" s="71">
        <v>111643738</v>
      </c>
      <c r="V293" s="71">
        <v>6494</v>
      </c>
      <c r="W293" s="71">
        <v>284</v>
      </c>
      <c r="X293" s="71">
        <v>83059</v>
      </c>
      <c r="Y293" s="71">
        <v>112393</v>
      </c>
      <c r="Z293" s="71">
        <v>119467</v>
      </c>
      <c r="AA293" s="71">
        <v>26155</v>
      </c>
      <c r="AB293" s="71">
        <v>257506</v>
      </c>
      <c r="AC293" s="71">
        <v>0</v>
      </c>
      <c r="AD293" s="71">
        <v>35.491524544000001</v>
      </c>
      <c r="AE293" s="72"/>
      <c r="AF293" s="71">
        <v>796569755.41665554</v>
      </c>
      <c r="AG293" s="71">
        <v>10897710.507453989</v>
      </c>
      <c r="AH293" s="71">
        <v>3840733.9736787891</v>
      </c>
      <c r="AI293" s="71">
        <v>585460777.15576899</v>
      </c>
      <c r="AJ293" s="71">
        <v>441795439.95412803</v>
      </c>
      <c r="AK293" s="71">
        <v>0</v>
      </c>
      <c r="AL293" s="71">
        <v>0</v>
      </c>
      <c r="AM293" s="71">
        <v>35290117.102956988</v>
      </c>
      <c r="AN293" s="71">
        <v>0</v>
      </c>
      <c r="AO293" s="71">
        <v>0</v>
      </c>
      <c r="AP293" s="71">
        <v>1873854534.1106424</v>
      </c>
      <c r="AQ293" s="72"/>
      <c r="AR293" s="71">
        <v>4014</v>
      </c>
      <c r="AS293" s="71">
        <v>349</v>
      </c>
      <c r="AT293" s="71">
        <v>0</v>
      </c>
      <c r="AU293" s="71">
        <v>0</v>
      </c>
      <c r="AV293" s="71">
        <v>0</v>
      </c>
      <c r="AW293" s="71">
        <v>1</v>
      </c>
      <c r="AX293" s="71"/>
      <c r="AY293" s="72"/>
      <c r="AZ293" s="71">
        <v>15576.5</v>
      </c>
      <c r="BA293" s="71">
        <v>7973.7</v>
      </c>
      <c r="BB293" s="71">
        <v>0</v>
      </c>
      <c r="BC293" s="71">
        <v>0</v>
      </c>
      <c r="BD293" s="71">
        <v>0</v>
      </c>
      <c r="BE293" s="71">
        <v>3717</v>
      </c>
      <c r="BF293" s="71"/>
      <c r="BG293" s="72"/>
      <c r="BH293" s="71">
        <v>0</v>
      </c>
      <c r="BI293" s="71">
        <v>0</v>
      </c>
      <c r="BJ293" s="71">
        <v>376.03</v>
      </c>
      <c r="BK293" s="71">
        <v>0</v>
      </c>
      <c r="BL293" s="71">
        <v>41.926000000000002</v>
      </c>
      <c r="BM293" s="71">
        <v>0</v>
      </c>
      <c r="BN293" s="72"/>
      <c r="BO293" s="71">
        <v>0</v>
      </c>
      <c r="BP293" s="71">
        <v>0</v>
      </c>
      <c r="BQ293" s="71">
        <v>29</v>
      </c>
      <c r="BR293" s="71">
        <v>0</v>
      </c>
      <c r="BS293" s="71">
        <v>6</v>
      </c>
      <c r="BT293" s="71">
        <v>0</v>
      </c>
      <c r="BU293"/>
      <c r="BV293" s="70">
        <v>417.95600000000002</v>
      </c>
      <c r="BW293" s="70">
        <v>0</v>
      </c>
      <c r="BX293" s="70">
        <v>0</v>
      </c>
      <c r="BY293" s="70">
        <v>0</v>
      </c>
      <c r="BZ293" s="70">
        <v>0</v>
      </c>
      <c r="CA293" s="70">
        <v>0</v>
      </c>
      <c r="CB293" s="70">
        <v>0</v>
      </c>
      <c r="CC293" s="70">
        <v>0</v>
      </c>
      <c r="CD293" s="70">
        <v>0</v>
      </c>
    </row>
    <row r="294" spans="1:82">
      <c r="A294" s="70" t="s">
        <v>1941</v>
      </c>
      <c r="B294" s="70">
        <v>285</v>
      </c>
      <c r="C294" s="70">
        <v>13</v>
      </c>
      <c r="D294" s="70">
        <v>17</v>
      </c>
      <c r="E294" s="70">
        <v>2016</v>
      </c>
      <c r="F294" s="70" t="s">
        <v>155</v>
      </c>
      <c r="G294" s="70" t="s">
        <v>1928</v>
      </c>
      <c r="H294" s="70" t="s">
        <v>1929</v>
      </c>
      <c r="I294" s="148"/>
      <c r="J294" s="71">
        <v>1943.466819205526</v>
      </c>
      <c r="K294" s="71">
        <v>12.650027769991864</v>
      </c>
      <c r="L294" s="71">
        <v>22.053888898148003</v>
      </c>
      <c r="M294" s="71">
        <v>344.67985538590676</v>
      </c>
      <c r="N294" s="71">
        <v>290.86841605480851</v>
      </c>
      <c r="O294" s="71">
        <v>204.79163394116796</v>
      </c>
      <c r="P294" s="71">
        <v>129.81047391230021</v>
      </c>
      <c r="Q294" s="71">
        <v>18.178776904174196</v>
      </c>
      <c r="R294" s="71">
        <v>0</v>
      </c>
      <c r="S294" s="71">
        <v>34.406588039999995</v>
      </c>
      <c r="T294" s="72"/>
      <c r="U294" s="71">
        <v>122937996</v>
      </c>
      <c r="V294" s="71">
        <v>6494</v>
      </c>
      <c r="W294" s="71">
        <v>284</v>
      </c>
      <c r="X294" s="71">
        <v>83059</v>
      </c>
      <c r="Y294" s="71">
        <v>113537</v>
      </c>
      <c r="Z294" s="71">
        <v>120445</v>
      </c>
      <c r="AA294" s="71">
        <v>26717</v>
      </c>
      <c r="AB294" s="71">
        <v>257373</v>
      </c>
      <c r="AC294" s="71">
        <v>0</v>
      </c>
      <c r="AD294" s="71">
        <v>34.406588040000003</v>
      </c>
      <c r="AE294" s="72"/>
      <c r="AF294" s="71">
        <v>941814671.50444734</v>
      </c>
      <c r="AG294" s="71">
        <v>10124757.086157341</v>
      </c>
      <c r="AH294" s="71">
        <v>4036487.8396822289</v>
      </c>
      <c r="AI294" s="71">
        <v>544905370.62098825</v>
      </c>
      <c r="AJ294" s="71">
        <v>422343168.75020617</v>
      </c>
      <c r="AK294" s="71">
        <v>0</v>
      </c>
      <c r="AL294" s="71">
        <v>0</v>
      </c>
      <c r="AM294" s="71">
        <v>35299292.808562629</v>
      </c>
      <c r="AN294" s="71">
        <v>0</v>
      </c>
      <c r="AO294" s="71">
        <v>0</v>
      </c>
      <c r="AP294" s="71">
        <v>1958523748.610044</v>
      </c>
      <c r="AQ294" s="72"/>
      <c r="AR294" s="71">
        <v>4398</v>
      </c>
      <c r="AS294" s="71">
        <v>403</v>
      </c>
      <c r="AT294" s="71">
        <v>0</v>
      </c>
      <c r="AU294" s="71">
        <v>0</v>
      </c>
      <c r="AV294" s="71">
        <v>0</v>
      </c>
      <c r="AW294" s="71">
        <v>1</v>
      </c>
      <c r="AX294" s="71"/>
      <c r="AY294" s="72"/>
      <c r="AZ294" s="71">
        <v>17360.3</v>
      </c>
      <c r="BA294" s="71">
        <v>8752.7999999999993</v>
      </c>
      <c r="BB294" s="71">
        <v>0</v>
      </c>
      <c r="BC294" s="71">
        <v>0</v>
      </c>
      <c r="BD294" s="71">
        <v>0</v>
      </c>
      <c r="BE294" s="71">
        <v>3717</v>
      </c>
      <c r="BF294" s="71"/>
      <c r="BG294" s="72"/>
      <c r="BH294" s="71">
        <v>0</v>
      </c>
      <c r="BI294" s="71">
        <v>0</v>
      </c>
      <c r="BJ294" s="71">
        <v>346.59</v>
      </c>
      <c r="BK294" s="71">
        <v>0</v>
      </c>
      <c r="BL294" s="71">
        <v>59.678999999999995</v>
      </c>
      <c r="BM294" s="71">
        <v>0</v>
      </c>
      <c r="BN294" s="72"/>
      <c r="BO294" s="71">
        <v>0</v>
      </c>
      <c r="BP294" s="71">
        <v>0</v>
      </c>
      <c r="BQ294" s="71">
        <v>27</v>
      </c>
      <c r="BR294" s="71">
        <v>0</v>
      </c>
      <c r="BS294" s="71">
        <v>8</v>
      </c>
      <c r="BT294" s="71">
        <v>0</v>
      </c>
      <c r="BU294"/>
      <c r="BV294" s="70">
        <v>406.26900000000001</v>
      </c>
      <c r="BW294" s="70">
        <v>0</v>
      </c>
      <c r="BX294" s="70">
        <v>0</v>
      </c>
      <c r="BY294" s="70">
        <v>0</v>
      </c>
      <c r="BZ294" s="70">
        <v>0</v>
      </c>
      <c r="CA294" s="70">
        <v>0</v>
      </c>
      <c r="CB294" s="70">
        <v>0</v>
      </c>
      <c r="CC294" s="70">
        <v>0</v>
      </c>
      <c r="CD294" s="70">
        <v>0</v>
      </c>
    </row>
    <row r="295" spans="1:82">
      <c r="A295" s="70" t="s">
        <v>1942</v>
      </c>
      <c r="B295" s="70">
        <v>286</v>
      </c>
      <c r="C295" s="70">
        <v>14</v>
      </c>
      <c r="D295" s="70">
        <v>17</v>
      </c>
      <c r="E295" s="70">
        <v>2017</v>
      </c>
      <c r="F295" s="70" t="s">
        <v>156</v>
      </c>
      <c r="G295" s="70" t="s">
        <v>1928</v>
      </c>
      <c r="H295" s="70" t="s">
        <v>1929</v>
      </c>
      <c r="I295" s="148"/>
      <c r="J295" s="71">
        <v>1825.6398052784652</v>
      </c>
      <c r="K295" s="71">
        <v>13.055859719429751</v>
      </c>
      <c r="L295" s="71">
        <v>26.082364752022528</v>
      </c>
      <c r="M295" s="71">
        <v>343.83982852150757</v>
      </c>
      <c r="N295" s="71">
        <v>299.68212236632564</v>
      </c>
      <c r="O295" s="71">
        <v>203.00706369072208</v>
      </c>
      <c r="P295" s="71">
        <v>127.15838026445023</v>
      </c>
      <c r="Q295" s="71">
        <v>17.595811171492599</v>
      </c>
      <c r="R295" s="71">
        <v>0</v>
      </c>
      <c r="S295" s="71">
        <v>34.857194839039991</v>
      </c>
      <c r="T295" s="72"/>
      <c r="U295" s="71">
        <v>126279026</v>
      </c>
      <c r="V295" s="71">
        <v>6494</v>
      </c>
      <c r="W295" s="71">
        <v>284</v>
      </c>
      <c r="X295" s="71">
        <v>83059</v>
      </c>
      <c r="Y295" s="71">
        <v>115058</v>
      </c>
      <c r="Z295" s="71">
        <v>121376</v>
      </c>
      <c r="AA295" s="71">
        <v>26338</v>
      </c>
      <c r="AB295" s="71">
        <v>257615</v>
      </c>
      <c r="AC295" s="71">
        <v>0</v>
      </c>
      <c r="AD295" s="71">
        <v>34.857194839039991</v>
      </c>
      <c r="AE295" s="72"/>
      <c r="AF295" s="71">
        <v>908601299.83676994</v>
      </c>
      <c r="AG295" s="71">
        <v>10528395.409909749</v>
      </c>
      <c r="AH295" s="71">
        <v>5745943.0227562208</v>
      </c>
      <c r="AI295" s="71">
        <v>564353572.11621964</v>
      </c>
      <c r="AJ295" s="71">
        <v>454501134.66156411</v>
      </c>
      <c r="AK295" s="71">
        <v>0</v>
      </c>
      <c r="AL295" s="71">
        <v>0</v>
      </c>
      <c r="AM295" s="71">
        <v>35387769.35162317</v>
      </c>
      <c r="AN295" s="71">
        <v>0</v>
      </c>
      <c r="AO295" s="71">
        <v>0</v>
      </c>
      <c r="AP295" s="71">
        <v>1979118114.3988426</v>
      </c>
      <c r="AQ295" s="72"/>
      <c r="AR295" s="71">
        <v>4730</v>
      </c>
      <c r="AS295" s="71">
        <v>448</v>
      </c>
      <c r="AT295" s="71">
        <v>0</v>
      </c>
      <c r="AU295" s="71">
        <v>0</v>
      </c>
      <c r="AV295" s="71">
        <v>0</v>
      </c>
      <c r="AW295" s="71">
        <v>1</v>
      </c>
      <c r="AX295" s="71"/>
      <c r="AY295" s="72"/>
      <c r="AZ295" s="71">
        <v>18920.7</v>
      </c>
      <c r="BA295" s="71">
        <v>9513.8000000000011</v>
      </c>
      <c r="BB295" s="71">
        <v>0</v>
      </c>
      <c r="BC295" s="71">
        <v>0</v>
      </c>
      <c r="BD295" s="71">
        <v>0</v>
      </c>
      <c r="BE295" s="71">
        <v>3717</v>
      </c>
      <c r="BF295" s="71"/>
      <c r="BG295" s="72"/>
      <c r="BH295" s="71">
        <v>0</v>
      </c>
      <c r="BI295" s="71">
        <v>0</v>
      </c>
      <c r="BJ295" s="71">
        <v>353</v>
      </c>
      <c r="BK295" s="71">
        <v>0</v>
      </c>
      <c r="BL295" s="71">
        <v>80.956000000000003</v>
      </c>
      <c r="BM295" s="71">
        <v>0</v>
      </c>
      <c r="BN295" s="72"/>
      <c r="BO295" s="71">
        <v>0</v>
      </c>
      <c r="BP295" s="71">
        <v>0</v>
      </c>
      <c r="BQ295" s="71">
        <v>25</v>
      </c>
      <c r="BR295" s="71">
        <v>0</v>
      </c>
      <c r="BS295" s="71">
        <v>8</v>
      </c>
      <c r="BT295" s="71">
        <v>0</v>
      </c>
      <c r="BU295"/>
      <c r="BV295" s="70">
        <v>416.839</v>
      </c>
      <c r="BW295" s="70">
        <v>0</v>
      </c>
      <c r="BX295" s="70">
        <v>0</v>
      </c>
      <c r="BY295" s="70">
        <v>1.9370000000000001</v>
      </c>
      <c r="BZ295" s="70">
        <v>15.178000000000001</v>
      </c>
      <c r="CA295" s="70">
        <v>0</v>
      </c>
      <c r="CB295" s="70">
        <v>0</v>
      </c>
      <c r="CC295" s="70">
        <v>2E-3</v>
      </c>
      <c r="CD295" s="70">
        <v>0</v>
      </c>
    </row>
    <row r="296" spans="1:82">
      <c r="A296" s="70" t="s">
        <v>1943</v>
      </c>
      <c r="B296" s="70">
        <v>287</v>
      </c>
      <c r="C296" s="70">
        <v>15</v>
      </c>
      <c r="D296" s="70">
        <v>17</v>
      </c>
      <c r="E296" s="70">
        <v>2018</v>
      </c>
      <c r="F296" s="70" t="s">
        <v>183</v>
      </c>
      <c r="G296" s="70" t="s">
        <v>1928</v>
      </c>
      <c r="H296" s="70" t="s">
        <v>1929</v>
      </c>
      <c r="I296" s="148"/>
      <c r="J296" s="71">
        <v>1818.1317608381769</v>
      </c>
      <c r="K296" s="71">
        <v>12.194545840697954</v>
      </c>
      <c r="L296" s="71">
        <v>17.123725541237317</v>
      </c>
      <c r="M296" s="71">
        <v>338.85713015530871</v>
      </c>
      <c r="N296" s="71">
        <v>290.47199242421959</v>
      </c>
      <c r="O296" s="71">
        <v>198.79092876178967</v>
      </c>
      <c r="P296" s="71">
        <v>126.05035177593658</v>
      </c>
      <c r="Q296" s="71">
        <v>16.296036212883099</v>
      </c>
      <c r="R296" s="71">
        <v>0</v>
      </c>
      <c r="S296" s="71">
        <v>36.508604153</v>
      </c>
      <c r="T296" s="72"/>
      <c r="U296" s="71">
        <v>132122469</v>
      </c>
      <c r="V296" s="71">
        <v>6494</v>
      </c>
      <c r="W296" s="71">
        <v>284</v>
      </c>
      <c r="X296" s="71">
        <v>83059</v>
      </c>
      <c r="Y296" s="71">
        <v>116117</v>
      </c>
      <c r="Z296" s="71">
        <v>121131</v>
      </c>
      <c r="AA296" s="71">
        <v>26371</v>
      </c>
      <c r="AB296" s="71">
        <v>257113</v>
      </c>
      <c r="AC296" s="71">
        <v>0</v>
      </c>
      <c r="AD296" s="71">
        <v>36.508604153</v>
      </c>
      <c r="AE296" s="72"/>
      <c r="AF296" s="71">
        <v>877347321.54374731</v>
      </c>
      <c r="AG296" s="71">
        <v>9348432.3978056144</v>
      </c>
      <c r="AH296" s="71">
        <v>3423228.4111478468</v>
      </c>
      <c r="AI296" s="71">
        <v>547170938.38911116</v>
      </c>
      <c r="AJ296" s="71">
        <v>425922381.57530832</v>
      </c>
      <c r="AK296" s="71">
        <v>0</v>
      </c>
      <c r="AL296" s="71">
        <v>0</v>
      </c>
      <c r="AM296" s="71">
        <v>35391890.028404184</v>
      </c>
      <c r="AN296" s="71">
        <v>0</v>
      </c>
      <c r="AO296" s="71">
        <v>0</v>
      </c>
      <c r="AP296" s="71">
        <v>1898604192.3455243</v>
      </c>
      <c r="AQ296" s="72"/>
      <c r="AR296" s="71">
        <v>5034</v>
      </c>
      <c r="AS296" s="71">
        <v>497</v>
      </c>
      <c r="AT296" s="71">
        <v>0</v>
      </c>
      <c r="AU296" s="71">
        <v>0</v>
      </c>
      <c r="AV296" s="71">
        <v>0</v>
      </c>
      <c r="AW296" s="71">
        <v>1</v>
      </c>
      <c r="AX296" s="71"/>
      <c r="AY296" s="72"/>
      <c r="AZ296" s="71">
        <v>20325.800000000007</v>
      </c>
      <c r="BA296" s="71">
        <v>10272.799999999999</v>
      </c>
      <c r="BB296" s="71">
        <v>0</v>
      </c>
      <c r="BC296" s="71">
        <v>0</v>
      </c>
      <c r="BD296" s="71">
        <v>0</v>
      </c>
      <c r="BE296" s="71">
        <v>3717</v>
      </c>
      <c r="BF296" s="71"/>
      <c r="BG296" s="72"/>
      <c r="BH296" s="71">
        <v>0</v>
      </c>
      <c r="BI296" s="71">
        <v>0</v>
      </c>
      <c r="BJ296" s="71">
        <v>361.12099999999998</v>
      </c>
      <c r="BK296" s="71">
        <v>0</v>
      </c>
      <c r="BL296" s="71">
        <v>78.716000000000008</v>
      </c>
      <c r="BM296" s="71">
        <v>0</v>
      </c>
      <c r="BN296" s="72"/>
      <c r="BO296" s="71">
        <v>0</v>
      </c>
      <c r="BP296" s="71">
        <v>0</v>
      </c>
      <c r="BQ296" s="71">
        <v>27</v>
      </c>
      <c r="BR296" s="71">
        <v>0</v>
      </c>
      <c r="BS296" s="71">
        <v>8</v>
      </c>
      <c r="BT296" s="71">
        <v>0</v>
      </c>
      <c r="BU296"/>
      <c r="BV296" s="70">
        <v>422.64600000000002</v>
      </c>
      <c r="BW296" s="70">
        <v>0</v>
      </c>
      <c r="BX296" s="70">
        <v>0</v>
      </c>
      <c r="BY296" s="70">
        <v>1.9159999999999999</v>
      </c>
      <c r="BZ296" s="70">
        <v>15.273</v>
      </c>
      <c r="CA296" s="70">
        <v>0</v>
      </c>
      <c r="CB296" s="70">
        <v>0</v>
      </c>
      <c r="CC296" s="70">
        <v>2E-3</v>
      </c>
      <c r="CD296" s="70">
        <v>0</v>
      </c>
    </row>
    <row r="297" spans="1:82">
      <c r="A297" s="70" t="s">
        <v>1944</v>
      </c>
      <c r="B297" s="70">
        <v>288</v>
      </c>
      <c r="C297" s="70">
        <v>16</v>
      </c>
      <c r="D297" s="70">
        <v>17</v>
      </c>
      <c r="E297" s="70">
        <v>2019</v>
      </c>
      <c r="F297" s="70" t="s">
        <v>158</v>
      </c>
      <c r="G297" s="70" t="s">
        <v>1928</v>
      </c>
      <c r="H297" s="70" t="s">
        <v>1929</v>
      </c>
      <c r="I297" s="148"/>
      <c r="J297" s="71">
        <v>1703.8823141311098</v>
      </c>
      <c r="K297" s="71">
        <v>11.091221945611418</v>
      </c>
      <c r="L297" s="71">
        <v>17.269551080743604</v>
      </c>
      <c r="M297" s="71">
        <v>338.74680593304885</v>
      </c>
      <c r="N297" s="71">
        <v>299.05377517933584</v>
      </c>
      <c r="O297" s="71">
        <v>193.76999139912564</v>
      </c>
      <c r="P297" s="71">
        <v>125.88848241561422</v>
      </c>
      <c r="Q297" s="71">
        <v>15.856255781165499</v>
      </c>
      <c r="R297" s="71">
        <v>0</v>
      </c>
      <c r="S297" s="71">
        <v>39.342682496659997</v>
      </c>
      <c r="T297" s="72"/>
      <c r="U297" s="71">
        <v>124755011</v>
      </c>
      <c r="V297" s="71">
        <v>6494</v>
      </c>
      <c r="W297" s="71">
        <v>284</v>
      </c>
      <c r="X297" s="71">
        <v>83059</v>
      </c>
      <c r="Y297" s="71">
        <v>117421</v>
      </c>
      <c r="Z297" s="71">
        <v>121313</v>
      </c>
      <c r="AA297" s="71">
        <v>26140</v>
      </c>
      <c r="AB297" s="71">
        <v>256947</v>
      </c>
      <c r="AC297" s="71">
        <v>0</v>
      </c>
      <c r="AD297" s="71">
        <v>39.342682496659997</v>
      </c>
      <c r="AE297" s="72"/>
      <c r="AF297" s="71">
        <v>850371433.16144574</v>
      </c>
      <c r="AG297" s="71">
        <v>8994670.2929744534</v>
      </c>
      <c r="AH297" s="71">
        <v>3613058.632171094</v>
      </c>
      <c r="AI297" s="71">
        <v>568203386.81222022</v>
      </c>
      <c r="AJ297" s="71">
        <v>438231209.54140317</v>
      </c>
      <c r="AK297" s="71">
        <v>0</v>
      </c>
      <c r="AL297" s="71">
        <v>0</v>
      </c>
      <c r="AM297" s="71">
        <v>34994247.104019612</v>
      </c>
      <c r="AN297" s="71">
        <v>0</v>
      </c>
      <c r="AO297" s="71">
        <v>0</v>
      </c>
      <c r="AP297" s="71">
        <v>1904408005.5442343</v>
      </c>
      <c r="AQ297" s="72"/>
      <c r="AR297" s="71">
        <v>5328</v>
      </c>
      <c r="AS297" s="71">
        <v>529</v>
      </c>
      <c r="AT297" s="71">
        <v>0</v>
      </c>
      <c r="AU297" s="71">
        <v>0</v>
      </c>
      <c r="AV297" s="71">
        <v>0</v>
      </c>
      <c r="AW297" s="71">
        <v>1</v>
      </c>
      <c r="AX297" s="71"/>
      <c r="AY297" s="72"/>
      <c r="AZ297" s="71">
        <v>21710.399999999991</v>
      </c>
      <c r="BA297" s="71">
        <v>10770.599999999989</v>
      </c>
      <c r="BB297" s="71">
        <v>0</v>
      </c>
      <c r="BC297" s="71">
        <v>0</v>
      </c>
      <c r="BD297" s="71">
        <v>0</v>
      </c>
      <c r="BE297" s="71">
        <v>3717</v>
      </c>
      <c r="BF297" s="71"/>
      <c r="BG297" s="72"/>
      <c r="BH297" s="71">
        <v>0</v>
      </c>
      <c r="BI297" s="71">
        <v>0</v>
      </c>
      <c r="BJ297" s="71">
        <v>340.17700000000002</v>
      </c>
      <c r="BK297" s="71">
        <v>0</v>
      </c>
      <c r="BL297" s="71">
        <v>74.805000000000007</v>
      </c>
      <c r="BM297" s="71">
        <v>0</v>
      </c>
      <c r="BN297" s="72"/>
      <c r="BO297" s="71">
        <v>0</v>
      </c>
      <c r="BP297" s="71">
        <v>0</v>
      </c>
      <c r="BQ297" s="71">
        <v>27</v>
      </c>
      <c r="BR297" s="71">
        <v>0</v>
      </c>
      <c r="BS297" s="71">
        <v>9</v>
      </c>
      <c r="BT297" s="71">
        <v>0</v>
      </c>
      <c r="BU297"/>
      <c r="BV297" s="70">
        <v>402.517</v>
      </c>
      <c r="BW297" s="70">
        <v>0</v>
      </c>
      <c r="BX297" s="70">
        <v>0</v>
      </c>
      <c r="BY297" s="70">
        <v>0</v>
      </c>
      <c r="BZ297" s="70">
        <v>12.465</v>
      </c>
      <c r="CA297" s="70">
        <v>0</v>
      </c>
      <c r="CB297" s="70">
        <v>0</v>
      </c>
      <c r="CC297" s="70">
        <v>0</v>
      </c>
      <c r="CD297" s="70">
        <v>0</v>
      </c>
    </row>
    <row r="298" spans="1:82">
      <c r="A298" s="70" t="s">
        <v>1945</v>
      </c>
      <c r="B298" s="70">
        <v>289</v>
      </c>
      <c r="C298" s="70">
        <v>17</v>
      </c>
      <c r="D298" s="70">
        <v>17</v>
      </c>
      <c r="E298" s="70">
        <v>2020</v>
      </c>
      <c r="F298" s="70" t="s">
        <v>159</v>
      </c>
      <c r="G298" s="70" t="s">
        <v>1928</v>
      </c>
      <c r="H298" s="70" t="s">
        <v>1929</v>
      </c>
      <c r="I298" s="148"/>
      <c r="J298" s="71">
        <v>1442.4093460061979</v>
      </c>
      <c r="K298" s="71">
        <v>11.533070117618665</v>
      </c>
      <c r="L298" s="71">
        <v>32.847966859902918</v>
      </c>
      <c r="M298" s="71">
        <v>307.59022533313197</v>
      </c>
      <c r="N298" s="71">
        <v>307.08271163214738</v>
      </c>
      <c r="O298" s="71">
        <v>170.11836807398518</v>
      </c>
      <c r="P298" s="71">
        <v>118.42115907147769</v>
      </c>
      <c r="Q298" s="71">
        <v>15.132387581779501</v>
      </c>
      <c r="R298" s="71">
        <v>0</v>
      </c>
      <c r="S298" s="71">
        <v>28.947265083000001</v>
      </c>
      <c r="T298" s="72"/>
      <c r="U298" s="71">
        <v>103704576</v>
      </c>
      <c r="V298" s="71">
        <v>6339</v>
      </c>
      <c r="W298" s="71">
        <v>558</v>
      </c>
      <c r="X298" s="71">
        <v>85574</v>
      </c>
      <c r="Y298" s="71">
        <v>118721</v>
      </c>
      <c r="Z298" s="71">
        <v>121562</v>
      </c>
      <c r="AA298" s="71">
        <v>26136</v>
      </c>
      <c r="AB298" s="71">
        <v>256652</v>
      </c>
      <c r="AC298" s="71">
        <v>0</v>
      </c>
      <c r="AD298" s="71">
        <v>28.947265083000001</v>
      </c>
      <c r="AE298" s="72"/>
      <c r="AF298" s="71">
        <v>722430748.04942131</v>
      </c>
      <c r="AG298" s="71">
        <v>8813396.9363919627</v>
      </c>
      <c r="AH298" s="71">
        <v>6804505.2525634458</v>
      </c>
      <c r="AI298" s="71">
        <v>519580863.29638386</v>
      </c>
      <c r="AJ298" s="71">
        <v>495981484.49245858</v>
      </c>
      <c r="AK298" s="71"/>
      <c r="AL298" s="71"/>
      <c r="AM298" s="71">
        <v>33495937.4631931</v>
      </c>
      <c r="AN298" s="71"/>
      <c r="AO298" s="71"/>
      <c r="AP298" s="71">
        <v>1787106935.4904122</v>
      </c>
      <c r="AQ298" s="72"/>
      <c r="AR298" s="71">
        <v>5627</v>
      </c>
      <c r="AS298" s="71">
        <v>532</v>
      </c>
      <c r="AT298" s="71">
        <v>0</v>
      </c>
      <c r="AU298" s="71">
        <v>0</v>
      </c>
      <c r="AV298" s="71">
        <v>0</v>
      </c>
      <c r="AW298" s="71">
        <v>1</v>
      </c>
      <c r="AX298" s="71"/>
      <c r="AY298" s="72"/>
      <c r="AZ298" s="71">
        <v>23197.599999999951</v>
      </c>
      <c r="BA298" s="71">
        <v>10864.9</v>
      </c>
      <c r="BB298" s="71">
        <v>0</v>
      </c>
      <c r="BC298" s="71">
        <v>0</v>
      </c>
      <c r="BD298" s="71">
        <v>0</v>
      </c>
      <c r="BE298" s="71">
        <v>3717</v>
      </c>
      <c r="BF298" s="71"/>
      <c r="BG298" s="72"/>
      <c r="BH298" s="71">
        <v>0</v>
      </c>
      <c r="BI298" s="71">
        <v>0</v>
      </c>
      <c r="BJ298" s="71">
        <v>309.52100000000002</v>
      </c>
      <c r="BK298" s="71">
        <v>0</v>
      </c>
      <c r="BL298" s="71">
        <v>54.805000000000007</v>
      </c>
      <c r="BM298" s="71">
        <v>0</v>
      </c>
      <c r="BN298" s="72"/>
      <c r="BO298" s="71">
        <v>0</v>
      </c>
      <c r="BP298" s="71">
        <v>0</v>
      </c>
      <c r="BQ298" s="71">
        <v>25</v>
      </c>
      <c r="BR298" s="71">
        <v>0</v>
      </c>
      <c r="BS298" s="71">
        <v>9</v>
      </c>
      <c r="BT298" s="71">
        <v>0</v>
      </c>
      <c r="BU298"/>
      <c r="BV298" s="70">
        <v>364.32600000000002</v>
      </c>
      <c r="BW298" s="70">
        <v>0</v>
      </c>
      <c r="BX298" s="70">
        <v>0</v>
      </c>
      <c r="BY298" s="70">
        <v>0</v>
      </c>
      <c r="BZ298" s="70">
        <v>0</v>
      </c>
      <c r="CA298" s="70">
        <v>0</v>
      </c>
      <c r="CB298" s="70">
        <v>0</v>
      </c>
      <c r="CC298" s="70">
        <v>0</v>
      </c>
      <c r="CD298" s="70">
        <v>0</v>
      </c>
    </row>
    <row r="299" spans="1:82">
      <c r="A299" s="70" t="s">
        <v>1946</v>
      </c>
      <c r="B299" s="70">
        <v>289</v>
      </c>
      <c r="C299" s="70">
        <v>18</v>
      </c>
      <c r="D299" s="70">
        <v>17</v>
      </c>
      <c r="E299" s="70">
        <v>2021</v>
      </c>
      <c r="F299" s="70" t="s">
        <v>160</v>
      </c>
      <c r="G299" s="70" t="s">
        <v>1928</v>
      </c>
      <c r="H299" s="70" t="s">
        <v>1929</v>
      </c>
      <c r="I299" s="148"/>
      <c r="J299" s="71">
        <v>1363.298825952729</v>
      </c>
      <c r="K299" s="71">
        <v>14.484053175434955</v>
      </c>
      <c r="L299" s="71">
        <v>32.017539384597114</v>
      </c>
      <c r="M299" s="71">
        <v>331.40831163297111</v>
      </c>
      <c r="N299" s="71">
        <v>294.48937999894122</v>
      </c>
      <c r="O299" s="71">
        <v>165.6568916668123</v>
      </c>
      <c r="P299" s="71">
        <v>121.67612688402939</v>
      </c>
      <c r="Q299" s="71">
        <v>14.9463404613474</v>
      </c>
      <c r="R299" s="71">
        <v>0</v>
      </c>
      <c r="S299" s="71">
        <v>28.333181572800001</v>
      </c>
      <c r="T299" s="72"/>
      <c r="U299" s="71">
        <v>102494082</v>
      </c>
      <c r="V299" s="71">
        <v>6339</v>
      </c>
      <c r="W299" s="71">
        <v>558</v>
      </c>
      <c r="X299" s="71">
        <v>85574</v>
      </c>
      <c r="Y299" s="71">
        <v>119873</v>
      </c>
      <c r="Z299" s="71">
        <v>121884</v>
      </c>
      <c r="AA299" s="71">
        <v>26186</v>
      </c>
      <c r="AB299" s="71">
        <v>255987</v>
      </c>
      <c r="AC299" s="71">
        <v>0</v>
      </c>
      <c r="AD299" s="71">
        <v>28.333181572800001</v>
      </c>
      <c r="AE299" s="72"/>
      <c r="AF299" s="71">
        <v>630986382.36774707</v>
      </c>
      <c r="AG299" s="71">
        <v>10923253.012497352</v>
      </c>
      <c r="AH299" s="71">
        <v>6440976.3047671728</v>
      </c>
      <c r="AI299" s="71">
        <v>553074270.97110927</v>
      </c>
      <c r="AJ299" s="71">
        <v>438596258.57747293</v>
      </c>
      <c r="AK299" s="71">
        <v>0</v>
      </c>
      <c r="AL299" s="71">
        <v>0</v>
      </c>
      <c r="AM299" s="71">
        <v>33601848.848256044</v>
      </c>
      <c r="AN299" s="71">
        <v>0</v>
      </c>
      <c r="AO299" s="71">
        <v>0</v>
      </c>
      <c r="AP299" s="71">
        <v>1673622990.0818498</v>
      </c>
      <c r="AQ299" s="72"/>
      <c r="AR299" s="71">
        <v>5878</v>
      </c>
      <c r="AS299" s="71">
        <v>535</v>
      </c>
      <c r="AT299" s="71">
        <v>0</v>
      </c>
      <c r="AU299" s="71">
        <v>0</v>
      </c>
      <c r="AV299" s="71">
        <v>0</v>
      </c>
      <c r="AW299" s="71">
        <v>1</v>
      </c>
      <c r="AX299" s="71"/>
      <c r="AY299" s="72"/>
      <c r="AZ299" s="71">
        <v>24558.99999999996</v>
      </c>
      <c r="BA299" s="71">
        <v>12428.900000000011</v>
      </c>
      <c r="BB299" s="71">
        <v>0</v>
      </c>
      <c r="BC299" s="71">
        <v>0</v>
      </c>
      <c r="BD299" s="71">
        <v>0</v>
      </c>
      <c r="BE299" s="71">
        <v>3717</v>
      </c>
      <c r="BF299" s="71"/>
      <c r="BG299" s="72"/>
      <c r="BH299" s="71">
        <v>0</v>
      </c>
      <c r="BI299" s="71">
        <v>0</v>
      </c>
      <c r="BJ299" s="71">
        <v>305.76100000000002</v>
      </c>
      <c r="BK299" s="71">
        <v>0</v>
      </c>
      <c r="BL299" s="71">
        <v>54.248999999999995</v>
      </c>
      <c r="BM299" s="71">
        <v>0</v>
      </c>
      <c r="BN299" s="72"/>
      <c r="BO299" s="71">
        <v>0</v>
      </c>
      <c r="BP299" s="71">
        <v>0</v>
      </c>
      <c r="BQ299" s="71">
        <v>25</v>
      </c>
      <c r="BR299" s="71">
        <v>0</v>
      </c>
      <c r="BS299" s="71">
        <v>9</v>
      </c>
      <c r="BT299" s="71">
        <v>0</v>
      </c>
      <c r="BU299"/>
      <c r="BV299" s="70">
        <v>360.01</v>
      </c>
      <c r="BW299" s="70">
        <v>0</v>
      </c>
      <c r="BX299" s="70">
        <v>0</v>
      </c>
      <c r="BY299" s="70">
        <v>0</v>
      </c>
      <c r="BZ299" s="70">
        <v>0</v>
      </c>
      <c r="CA299" s="70">
        <v>0</v>
      </c>
      <c r="CB299" s="70">
        <v>0</v>
      </c>
      <c r="CC299" s="70">
        <v>0</v>
      </c>
      <c r="CD299" s="70">
        <v>0</v>
      </c>
    </row>
    <row r="300" spans="1:82">
      <c r="A300" s="70" t="s">
        <v>1947</v>
      </c>
      <c r="B300" s="70">
        <v>289</v>
      </c>
      <c r="C300" s="70">
        <v>19</v>
      </c>
      <c r="D300" s="70">
        <v>17</v>
      </c>
      <c r="E300" s="70">
        <v>2022</v>
      </c>
      <c r="F300" s="70" t="s">
        <v>161</v>
      </c>
      <c r="G300" s="70" t="s">
        <v>1928</v>
      </c>
      <c r="H300" s="70" t="s">
        <v>1929</v>
      </c>
      <c r="I300" s="148"/>
      <c r="J300" s="71">
        <v>1271.9605069438023</v>
      </c>
      <c r="K300" s="71">
        <v>12.756973710792632</v>
      </c>
      <c r="L300" s="71">
        <v>22.744614991153142</v>
      </c>
      <c r="M300" s="71">
        <v>328.30203135146382</v>
      </c>
      <c r="N300" s="71">
        <v>304.40534290971539</v>
      </c>
      <c r="O300" s="71">
        <v>174.65628572987606</v>
      </c>
      <c r="P300" s="71">
        <v>121.45099029398841</v>
      </c>
      <c r="Q300" s="71">
        <v>15.070974031026109</v>
      </c>
      <c r="R300" s="71">
        <v>0</v>
      </c>
      <c r="S300" s="71">
        <v>33.073615112940011</v>
      </c>
      <c r="T300" s="72"/>
      <c r="U300" s="71">
        <v>104212468</v>
      </c>
      <c r="V300" s="71">
        <v>6339</v>
      </c>
      <c r="W300" s="71">
        <v>558</v>
      </c>
      <c r="X300" s="71">
        <v>85574</v>
      </c>
      <c r="Y300" s="71">
        <v>121402</v>
      </c>
      <c r="Z300" s="71">
        <v>122094</v>
      </c>
      <c r="AA300" s="71">
        <v>26536</v>
      </c>
      <c r="AB300" s="71">
        <v>256005</v>
      </c>
      <c r="AC300" s="71">
        <v>0</v>
      </c>
      <c r="AD300" s="71">
        <v>33.073615112940011</v>
      </c>
      <c r="AE300" s="72"/>
      <c r="AF300" s="71">
        <v>610210615.68316293</v>
      </c>
      <c r="AG300" s="71">
        <v>10448613.138784263</v>
      </c>
      <c r="AH300" s="71">
        <v>5225317.8109701965</v>
      </c>
      <c r="AI300" s="71">
        <v>539819637.37684476</v>
      </c>
      <c r="AJ300" s="71">
        <v>466663062.87084329</v>
      </c>
      <c r="AK300" s="71">
        <v>0</v>
      </c>
      <c r="AL300" s="71">
        <v>0</v>
      </c>
      <c r="AM300" s="71">
        <v>33057233.00469362</v>
      </c>
      <c r="AN300" s="71">
        <v>0</v>
      </c>
      <c r="AO300" s="71">
        <v>0</v>
      </c>
      <c r="AP300" s="71">
        <v>1665424479.8852992</v>
      </c>
      <c r="AQ300" s="72"/>
      <c r="AR300" s="71">
        <v>6269</v>
      </c>
      <c r="AS300" s="71">
        <v>537</v>
      </c>
      <c r="AT300" s="71">
        <v>0</v>
      </c>
      <c r="AU300" s="71">
        <v>0</v>
      </c>
      <c r="AV300" s="71">
        <v>0</v>
      </c>
      <c r="AW300" s="71">
        <v>1</v>
      </c>
      <c r="AX300" s="71"/>
      <c r="AY300" s="72"/>
      <c r="AZ300" s="71">
        <v>26600.999999999993</v>
      </c>
      <c r="BA300" s="71">
        <v>14448.600000000006</v>
      </c>
      <c r="BB300" s="71">
        <v>0</v>
      </c>
      <c r="BC300" s="71">
        <v>0</v>
      </c>
      <c r="BD300" s="71">
        <v>0</v>
      </c>
      <c r="BE300" s="71">
        <v>3717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1948</v>
      </c>
      <c r="B301" s="70">
        <v>289</v>
      </c>
      <c r="C301" s="70">
        <v>20</v>
      </c>
      <c r="D301" s="70">
        <v>17</v>
      </c>
      <c r="E301" s="70">
        <v>2023</v>
      </c>
      <c r="F301" s="70" t="s">
        <v>1539</v>
      </c>
      <c r="G301" s="70" t="s">
        <v>1928</v>
      </c>
      <c r="H301" s="70" t="s">
        <v>1929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6604</v>
      </c>
      <c r="AS301" s="71">
        <v>541</v>
      </c>
      <c r="AT301" s="71">
        <v>0</v>
      </c>
      <c r="AU301" s="71">
        <v>0</v>
      </c>
      <c r="AV301" s="71">
        <v>0</v>
      </c>
      <c r="AW301" s="71">
        <v>1</v>
      </c>
      <c r="AX301" s="71"/>
      <c r="AY301" s="72"/>
      <c r="AZ301" s="71">
        <v>28455.300000000043</v>
      </c>
      <c r="BA301" s="71">
        <v>14619.200000000006</v>
      </c>
      <c r="BB301" s="71">
        <v>0</v>
      </c>
      <c r="BC301" s="71">
        <v>0</v>
      </c>
      <c r="BD301" s="71">
        <v>0</v>
      </c>
      <c r="BE301" s="71">
        <v>3717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1949</v>
      </c>
      <c r="B302" s="70">
        <v>289</v>
      </c>
      <c r="C302" s="70">
        <v>21</v>
      </c>
      <c r="D302" s="70">
        <v>17</v>
      </c>
      <c r="E302" s="70">
        <v>2024</v>
      </c>
      <c r="F302" s="70" t="s">
        <v>1554</v>
      </c>
      <c r="G302" s="70" t="s">
        <v>1928</v>
      </c>
      <c r="H302" s="70" t="s">
        <v>1929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1950</v>
      </c>
      <c r="B303" s="70">
        <v>188</v>
      </c>
      <c r="C303" s="70">
        <v>1</v>
      </c>
      <c r="D303" s="70">
        <v>12</v>
      </c>
      <c r="E303" s="70">
        <v>1990</v>
      </c>
      <c r="F303" s="70" t="s">
        <v>787</v>
      </c>
      <c r="G303" s="70" t="s">
        <v>1951</v>
      </c>
      <c r="H303" s="70" t="s">
        <v>1952</v>
      </c>
      <c r="I303" s="148"/>
      <c r="J303" s="71">
        <v>690.97777600886775</v>
      </c>
      <c r="K303" s="71">
        <v>43.513112915072938</v>
      </c>
      <c r="L303" s="71">
        <v>28.898397312938751</v>
      </c>
      <c r="M303" s="71">
        <v>351.65782864231949</v>
      </c>
      <c r="N303" s="71">
        <v>331.91627752037078</v>
      </c>
      <c r="O303" s="71">
        <v>231.98222042252081</v>
      </c>
      <c r="P303" s="71">
        <v>281.88992124311881</v>
      </c>
      <c r="Q303" s="71">
        <v>16.685196789685399</v>
      </c>
      <c r="R303" s="71">
        <v>3.818239766522042</v>
      </c>
      <c r="S303" s="71">
        <v>16.82132034650947</v>
      </c>
      <c r="T303" s="72"/>
      <c r="U303" s="71">
        <v>41638860</v>
      </c>
      <c r="V303" s="71">
        <v>15608</v>
      </c>
      <c r="W303" s="71">
        <v>276</v>
      </c>
      <c r="X303" s="71">
        <v>115732</v>
      </c>
      <c r="Y303" s="71">
        <v>81287</v>
      </c>
      <c r="Z303" s="71">
        <v>95417</v>
      </c>
      <c r="AA303" s="71">
        <v>68446</v>
      </c>
      <c r="AB303" s="71">
        <v>270911</v>
      </c>
      <c r="AC303" s="71">
        <v>661326</v>
      </c>
      <c r="AD303" s="71">
        <v>16.82132034650947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1953</v>
      </c>
      <c r="B304" s="70">
        <v>189</v>
      </c>
      <c r="C304" s="70">
        <v>2</v>
      </c>
      <c r="D304" s="70">
        <v>12</v>
      </c>
      <c r="E304" s="70">
        <v>2005</v>
      </c>
      <c r="F304" s="70" t="s">
        <v>789</v>
      </c>
      <c r="G304" s="70" t="s">
        <v>1951</v>
      </c>
      <c r="H304" s="70" t="s">
        <v>1952</v>
      </c>
      <c r="I304" s="148"/>
      <c r="J304" s="71">
        <v>483.01099637806419</v>
      </c>
      <c r="K304" s="71">
        <v>33.28302504047857</v>
      </c>
      <c r="L304" s="71">
        <v>28.195459184827339</v>
      </c>
      <c r="M304" s="71">
        <v>532.54689626935601</v>
      </c>
      <c r="N304" s="71">
        <v>429.45201459253121</v>
      </c>
      <c r="O304" s="71">
        <v>339.27419499474081</v>
      </c>
      <c r="P304" s="71">
        <v>249.76868778055169</v>
      </c>
      <c r="Q304" s="71">
        <v>15.7239955341455</v>
      </c>
      <c r="R304" s="71">
        <v>4.0329771352150816</v>
      </c>
      <c r="S304" s="71">
        <v>32.18068068411489</v>
      </c>
      <c r="T304" s="72"/>
      <c r="U304" s="71">
        <v>34867933</v>
      </c>
      <c r="V304" s="71">
        <v>14173</v>
      </c>
      <c r="W304" s="71">
        <v>166</v>
      </c>
      <c r="X304" s="71">
        <v>100291</v>
      </c>
      <c r="Y304" s="71">
        <v>90454</v>
      </c>
      <c r="Z304" s="71">
        <v>161483</v>
      </c>
      <c r="AA304" s="71">
        <v>49669</v>
      </c>
      <c r="AB304" s="71">
        <v>266896</v>
      </c>
      <c r="AC304" s="71">
        <v>713148.5</v>
      </c>
      <c r="AD304" s="71">
        <v>32.18068068411489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1954</v>
      </c>
      <c r="B305" s="70">
        <v>190</v>
      </c>
      <c r="C305" s="70">
        <v>3</v>
      </c>
      <c r="D305" s="70">
        <v>12</v>
      </c>
      <c r="E305" s="70">
        <v>2006</v>
      </c>
      <c r="F305" s="70" t="s">
        <v>790</v>
      </c>
      <c r="G305" s="70" t="s">
        <v>1951</v>
      </c>
      <c r="H305" s="70" t="s">
        <v>1952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1955</v>
      </c>
      <c r="B306" s="70">
        <v>191</v>
      </c>
      <c r="C306" s="70">
        <v>4</v>
      </c>
      <c r="D306" s="70">
        <v>12</v>
      </c>
      <c r="E306" s="70">
        <v>2007</v>
      </c>
      <c r="F306" s="70" t="s">
        <v>791</v>
      </c>
      <c r="G306" s="70" t="s">
        <v>1951</v>
      </c>
      <c r="H306" s="70" t="s">
        <v>1952</v>
      </c>
      <c r="I306" s="148"/>
      <c r="J306" s="71">
        <v>695.78407518061647</v>
      </c>
      <c r="K306" s="71">
        <v>40.716849966798137</v>
      </c>
      <c r="L306" s="71">
        <v>21.803625912349119</v>
      </c>
      <c r="M306" s="71">
        <v>734.62321689555017</v>
      </c>
      <c r="N306" s="71">
        <v>637.6760384947429</v>
      </c>
      <c r="O306" s="71">
        <v>328.90232023678033</v>
      </c>
      <c r="P306" s="71">
        <v>246.5827401048054</v>
      </c>
      <c r="Q306" s="71">
        <v>16.565945172279498</v>
      </c>
      <c r="R306" s="71">
        <v>3.894521103405689</v>
      </c>
      <c r="S306" s="71">
        <v>29.615853668573489</v>
      </c>
      <c r="T306" s="72"/>
      <c r="U306" s="71">
        <v>43579995</v>
      </c>
      <c r="V306" s="71">
        <v>13931</v>
      </c>
      <c r="W306" s="71">
        <v>305</v>
      </c>
      <c r="X306" s="71">
        <v>120870</v>
      </c>
      <c r="Y306" s="71">
        <v>91708</v>
      </c>
      <c r="Z306" s="71">
        <v>162738</v>
      </c>
      <c r="AA306" s="71">
        <v>48288</v>
      </c>
      <c r="AB306" s="71">
        <v>266318</v>
      </c>
      <c r="AC306" s="71">
        <v>708425</v>
      </c>
      <c r="AD306" s="71">
        <v>29.615853668573489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1956</v>
      </c>
      <c r="B307" s="70">
        <v>192</v>
      </c>
      <c r="C307" s="70">
        <v>5</v>
      </c>
      <c r="D307" s="70">
        <v>12</v>
      </c>
      <c r="E307" s="70">
        <v>2008</v>
      </c>
      <c r="F307" s="70" t="s">
        <v>792</v>
      </c>
      <c r="G307" s="70" t="s">
        <v>1951</v>
      </c>
      <c r="H307" s="70" t="s">
        <v>1952</v>
      </c>
      <c r="I307" s="148"/>
      <c r="J307" s="71">
        <v>509.40506328808652</v>
      </c>
      <c r="K307" s="71">
        <v>28.265594423508759</v>
      </c>
      <c r="L307" s="71">
        <v>18.684257188590561</v>
      </c>
      <c r="M307" s="71">
        <v>749.92635299573192</v>
      </c>
      <c r="N307" s="71">
        <v>585.03784100021187</v>
      </c>
      <c r="O307" s="71">
        <v>319.08538354637699</v>
      </c>
      <c r="P307" s="71">
        <v>238.0488194268616</v>
      </c>
      <c r="Q307" s="71">
        <v>16.272054644311499</v>
      </c>
      <c r="R307" s="71">
        <v>3.6673343518180039</v>
      </c>
      <c r="S307" s="71">
        <v>29.198041486375931</v>
      </c>
      <c r="T307" s="72"/>
      <c r="U307" s="71">
        <v>42055257</v>
      </c>
      <c r="V307" s="71">
        <v>13931</v>
      </c>
      <c r="W307" s="71">
        <v>305</v>
      </c>
      <c r="X307" s="71">
        <v>120870</v>
      </c>
      <c r="Y307" s="71">
        <v>92533</v>
      </c>
      <c r="Z307" s="71">
        <v>163422</v>
      </c>
      <c r="AA307" s="71">
        <v>46670</v>
      </c>
      <c r="AB307" s="71">
        <v>265896</v>
      </c>
      <c r="AC307" s="71">
        <v>692709</v>
      </c>
      <c r="AD307" s="71">
        <v>29.198041486375931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1957</v>
      </c>
      <c r="B308" s="70">
        <v>193</v>
      </c>
      <c r="C308" s="70">
        <v>6</v>
      </c>
      <c r="D308" s="70">
        <v>12</v>
      </c>
      <c r="E308" s="70">
        <v>2009</v>
      </c>
      <c r="F308" s="70" t="s">
        <v>176</v>
      </c>
      <c r="G308" s="70" t="s">
        <v>1951</v>
      </c>
      <c r="H308" s="70" t="s">
        <v>1952</v>
      </c>
      <c r="I308" s="148"/>
      <c r="J308" s="71">
        <v>447.68539868237838</v>
      </c>
      <c r="K308" s="71">
        <v>23.95481055243112</v>
      </c>
      <c r="L308" s="71">
        <v>31.889933891782292</v>
      </c>
      <c r="M308" s="71">
        <v>721.717826188098</v>
      </c>
      <c r="N308" s="71">
        <v>432.02179777498748</v>
      </c>
      <c r="O308" s="71">
        <v>325.22068601656167</v>
      </c>
      <c r="P308" s="71">
        <v>226.2337155001081</v>
      </c>
      <c r="Q308" s="71">
        <v>15.4754418572665</v>
      </c>
      <c r="R308" s="71">
        <v>3.5291667351765552</v>
      </c>
      <c r="S308" s="71">
        <v>28.82812978696743</v>
      </c>
      <c r="T308" s="72"/>
      <c r="U308" s="71">
        <v>33744600</v>
      </c>
      <c r="V308" s="71">
        <v>13513</v>
      </c>
      <c r="W308" s="71">
        <v>701</v>
      </c>
      <c r="X308" s="71">
        <v>131695</v>
      </c>
      <c r="Y308" s="71">
        <v>93590</v>
      </c>
      <c r="Z308" s="71">
        <v>164407</v>
      </c>
      <c r="AA308" s="71">
        <v>45534</v>
      </c>
      <c r="AB308" s="71">
        <v>265457</v>
      </c>
      <c r="AC308" s="71">
        <v>650332.5</v>
      </c>
      <c r="AD308" s="71">
        <v>28.82812978696743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314.41800000000001</v>
      </c>
      <c r="BK308" s="71">
        <v>0</v>
      </c>
      <c r="BL308" s="71">
        <v>73.373999999999995</v>
      </c>
      <c r="BM308" s="71">
        <v>0</v>
      </c>
      <c r="BN308" s="72"/>
      <c r="BO308" s="71">
        <v>0</v>
      </c>
      <c r="BP308" s="71">
        <v>0</v>
      </c>
      <c r="BQ308" s="71">
        <v>28</v>
      </c>
      <c r="BR308" s="71">
        <v>0</v>
      </c>
      <c r="BS308" s="71">
        <v>11</v>
      </c>
      <c r="BT308" s="71">
        <v>0</v>
      </c>
      <c r="BU308"/>
      <c r="BV308" s="70">
        <v>384.745</v>
      </c>
      <c r="BW308" s="70">
        <v>0</v>
      </c>
      <c r="BX308" s="70">
        <v>0</v>
      </c>
      <c r="BY308" s="70">
        <v>0</v>
      </c>
      <c r="BZ308" s="70">
        <v>3.0470000000000002</v>
      </c>
      <c r="CA308" s="70">
        <v>0</v>
      </c>
      <c r="CB308" s="70">
        <v>0</v>
      </c>
      <c r="CC308" s="70">
        <v>0</v>
      </c>
      <c r="CD308" s="70">
        <v>0</v>
      </c>
    </row>
    <row r="309" spans="1:82">
      <c r="A309" s="70" t="s">
        <v>1958</v>
      </c>
      <c r="B309" s="70">
        <v>194</v>
      </c>
      <c r="C309" s="70">
        <v>7</v>
      </c>
      <c r="D309" s="70">
        <v>12</v>
      </c>
      <c r="E309" s="70">
        <v>2010</v>
      </c>
      <c r="F309" s="70" t="s">
        <v>177</v>
      </c>
      <c r="G309" s="70" t="s">
        <v>1951</v>
      </c>
      <c r="H309" s="70" t="s">
        <v>1952</v>
      </c>
      <c r="I309" s="148"/>
      <c r="J309" s="71">
        <v>462.39931408979947</v>
      </c>
      <c r="K309" s="71">
        <v>27.008653436571819</v>
      </c>
      <c r="L309" s="71">
        <v>29.983640487303092</v>
      </c>
      <c r="M309" s="71">
        <v>841.61974225177346</v>
      </c>
      <c r="N309" s="71">
        <v>494.23080549069323</v>
      </c>
      <c r="O309" s="71">
        <v>325.50625640108882</v>
      </c>
      <c r="P309" s="71">
        <v>227.63071603839251</v>
      </c>
      <c r="Q309" s="71">
        <v>16.1228735939711</v>
      </c>
      <c r="R309" s="71">
        <v>3.62808912025708</v>
      </c>
      <c r="S309" s="71">
        <v>29.464008405701229</v>
      </c>
      <c r="T309" s="72"/>
      <c r="U309" s="71">
        <v>35114142</v>
      </c>
      <c r="V309" s="71">
        <v>13513</v>
      </c>
      <c r="W309" s="71">
        <v>701</v>
      </c>
      <c r="X309" s="71">
        <v>131695</v>
      </c>
      <c r="Y309" s="71">
        <v>94392</v>
      </c>
      <c r="Z309" s="71">
        <v>165316</v>
      </c>
      <c r="AA309" s="71">
        <v>44671</v>
      </c>
      <c r="AB309" s="71">
        <v>265009</v>
      </c>
      <c r="AC309" s="71">
        <v>633568</v>
      </c>
      <c r="AD309" s="71">
        <v>29.464008405701229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313.54899999999998</v>
      </c>
      <c r="BK309" s="71">
        <v>0</v>
      </c>
      <c r="BL309" s="71">
        <v>60.855000000000004</v>
      </c>
      <c r="BM309" s="71">
        <v>0</v>
      </c>
      <c r="BN309" s="72"/>
      <c r="BO309" s="71">
        <v>0</v>
      </c>
      <c r="BP309" s="71">
        <v>0</v>
      </c>
      <c r="BQ309" s="71">
        <v>30</v>
      </c>
      <c r="BR309" s="71">
        <v>0</v>
      </c>
      <c r="BS309" s="71">
        <v>12</v>
      </c>
      <c r="BT309" s="71">
        <v>0</v>
      </c>
      <c r="BU309"/>
      <c r="BV309" s="70">
        <v>370.959</v>
      </c>
      <c r="BW309" s="70">
        <v>0</v>
      </c>
      <c r="BX309" s="70">
        <v>0</v>
      </c>
      <c r="BY309" s="70">
        <v>0</v>
      </c>
      <c r="BZ309" s="70">
        <v>3.4449999999999998</v>
      </c>
      <c r="CA309" s="70">
        <v>0</v>
      </c>
      <c r="CB309" s="70">
        <v>0</v>
      </c>
      <c r="CC309" s="70">
        <v>0</v>
      </c>
      <c r="CD309" s="70">
        <v>0</v>
      </c>
    </row>
    <row r="310" spans="1:82">
      <c r="A310" s="70" t="s">
        <v>1959</v>
      </c>
      <c r="B310" s="70">
        <v>195</v>
      </c>
      <c r="C310" s="70">
        <v>8</v>
      </c>
      <c r="D310" s="70">
        <v>12</v>
      </c>
      <c r="E310" s="70">
        <v>2011</v>
      </c>
      <c r="F310" s="70" t="s">
        <v>178</v>
      </c>
      <c r="G310" s="70" t="s">
        <v>1951</v>
      </c>
      <c r="H310" s="70" t="s">
        <v>1952</v>
      </c>
      <c r="I310" s="148"/>
      <c r="J310" s="71">
        <v>651.19943682104622</v>
      </c>
      <c r="K310" s="71">
        <v>36.555421845694937</v>
      </c>
      <c r="L310" s="71">
        <v>32.111000802555417</v>
      </c>
      <c r="M310" s="71">
        <v>1002.757073416846</v>
      </c>
      <c r="N310" s="71">
        <v>667.25996624981099</v>
      </c>
      <c r="O310" s="71">
        <v>323.10603875840809</v>
      </c>
      <c r="P310" s="71">
        <v>218.61296595789869</v>
      </c>
      <c r="Q310" s="71">
        <v>18.575933142466699</v>
      </c>
      <c r="R310" s="71">
        <v>3.5145025343016778</v>
      </c>
      <c r="S310" s="71">
        <v>29.86247153484091</v>
      </c>
      <c r="T310" s="72"/>
      <c r="U310" s="71">
        <v>42490197</v>
      </c>
      <c r="V310" s="71">
        <v>13513</v>
      </c>
      <c r="W310" s="71">
        <v>701</v>
      </c>
      <c r="X310" s="71">
        <v>131695</v>
      </c>
      <c r="Y310" s="71">
        <v>95109</v>
      </c>
      <c r="Z310" s="71">
        <v>167662</v>
      </c>
      <c r="AA310" s="71">
        <v>44178</v>
      </c>
      <c r="AB310" s="71">
        <v>264701</v>
      </c>
      <c r="AC310" s="71">
        <v>612717.5</v>
      </c>
      <c r="AD310" s="71">
        <v>29.86247153484091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325.10599999999999</v>
      </c>
      <c r="BK310" s="71">
        <v>0</v>
      </c>
      <c r="BL310" s="71">
        <v>59.408000000000008</v>
      </c>
      <c r="BM310" s="71">
        <v>0</v>
      </c>
      <c r="BN310" s="72"/>
      <c r="BO310" s="71">
        <v>0</v>
      </c>
      <c r="BP310" s="71">
        <v>0</v>
      </c>
      <c r="BQ310" s="71">
        <v>30</v>
      </c>
      <c r="BR310" s="71">
        <v>0</v>
      </c>
      <c r="BS310" s="71">
        <v>12</v>
      </c>
      <c r="BT310" s="71">
        <v>0</v>
      </c>
      <c r="BU310"/>
      <c r="BV310" s="70">
        <v>384.51400000000001</v>
      </c>
      <c r="BW310" s="70">
        <v>0</v>
      </c>
      <c r="BX310" s="70">
        <v>0</v>
      </c>
      <c r="BY310" s="70">
        <v>0</v>
      </c>
      <c r="BZ310" s="70">
        <v>0</v>
      </c>
      <c r="CA310" s="70">
        <v>0</v>
      </c>
      <c r="CB310" s="70">
        <v>0</v>
      </c>
      <c r="CC310" s="70">
        <v>0</v>
      </c>
      <c r="CD310" s="70">
        <v>0</v>
      </c>
    </row>
    <row r="311" spans="1:82">
      <c r="A311" s="70" t="s">
        <v>1960</v>
      </c>
      <c r="B311" s="70">
        <v>196</v>
      </c>
      <c r="C311" s="70">
        <v>9</v>
      </c>
      <c r="D311" s="70">
        <v>12</v>
      </c>
      <c r="E311" s="70">
        <v>2012</v>
      </c>
      <c r="F311" s="70" t="s">
        <v>179</v>
      </c>
      <c r="G311" s="1064" t="s">
        <v>1951</v>
      </c>
      <c r="H311" s="70" t="s">
        <v>1952</v>
      </c>
      <c r="I311" s="148"/>
      <c r="J311" s="71">
        <v>541.07116458370683</v>
      </c>
      <c r="K311" s="71">
        <v>33.202568084518887</v>
      </c>
      <c r="L311" s="71">
        <v>31.169922905766558</v>
      </c>
      <c r="M311" s="71">
        <v>971.97326437422248</v>
      </c>
      <c r="N311" s="71">
        <v>734.59261946946174</v>
      </c>
      <c r="O311" s="71">
        <v>324.7831692260923</v>
      </c>
      <c r="P311" s="71">
        <v>216.46769258784676</v>
      </c>
      <c r="Q311" s="71">
        <v>20.423466722572599</v>
      </c>
      <c r="R311" s="71">
        <v>3.5932391219643218</v>
      </c>
      <c r="S311" s="71">
        <v>29.007388111852979</v>
      </c>
      <c r="T311" s="72"/>
      <c r="U311" s="71">
        <v>36387338</v>
      </c>
      <c r="V311" s="71">
        <v>13513</v>
      </c>
      <c r="W311" s="71">
        <v>701</v>
      </c>
      <c r="X311" s="71">
        <v>131695</v>
      </c>
      <c r="Y311" s="71">
        <v>97932</v>
      </c>
      <c r="Z311" s="71">
        <v>169869</v>
      </c>
      <c r="AA311" s="71">
        <v>43497</v>
      </c>
      <c r="AB311" s="71">
        <v>267863</v>
      </c>
      <c r="AC311" s="71">
        <v>610219</v>
      </c>
      <c r="AD311" s="71">
        <v>29.007388111852979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320.26100000000002</v>
      </c>
      <c r="BK311" s="71">
        <v>0</v>
      </c>
      <c r="BL311" s="71">
        <v>84.825000000000003</v>
      </c>
      <c r="BM311" s="71">
        <v>0</v>
      </c>
      <c r="BN311" s="72"/>
      <c r="BO311" s="71">
        <v>0</v>
      </c>
      <c r="BP311" s="71">
        <v>0</v>
      </c>
      <c r="BQ311" s="71">
        <v>29</v>
      </c>
      <c r="BR311" s="71">
        <v>0</v>
      </c>
      <c r="BS311" s="71">
        <v>12</v>
      </c>
      <c r="BT311" s="71">
        <v>0</v>
      </c>
      <c r="BU311"/>
      <c r="BV311" s="70">
        <v>402.81900000000002</v>
      </c>
      <c r="BW311" s="70">
        <v>0</v>
      </c>
      <c r="BX311" s="70">
        <v>0</v>
      </c>
      <c r="BY311" s="70">
        <v>0</v>
      </c>
      <c r="BZ311" s="70">
        <v>2.2669999999999999</v>
      </c>
      <c r="CA311" s="70">
        <v>0</v>
      </c>
      <c r="CB311" s="70">
        <v>0</v>
      </c>
      <c r="CC311" s="70">
        <v>0</v>
      </c>
      <c r="CD311" s="70">
        <v>0</v>
      </c>
    </row>
    <row r="312" spans="1:82">
      <c r="A312" s="70" t="s">
        <v>1961</v>
      </c>
      <c r="B312" s="70">
        <v>197</v>
      </c>
      <c r="C312" s="70">
        <v>10</v>
      </c>
      <c r="D312" s="70">
        <v>12</v>
      </c>
      <c r="E312" s="70">
        <v>2013</v>
      </c>
      <c r="F312" s="70" t="s">
        <v>180</v>
      </c>
      <c r="G312" s="1064" t="s">
        <v>1951</v>
      </c>
      <c r="H312" s="70" t="s">
        <v>1952</v>
      </c>
      <c r="I312" s="148"/>
      <c r="J312" s="71">
        <v>568.5531792266504</v>
      </c>
      <c r="K312" s="71">
        <v>27.83836122983179</v>
      </c>
      <c r="L312" s="71">
        <v>32.882636833119051</v>
      </c>
      <c r="M312" s="71">
        <v>998.84819226884883</v>
      </c>
      <c r="N312" s="71">
        <v>706.2822326006368</v>
      </c>
      <c r="O312" s="71">
        <v>314.45447577272483</v>
      </c>
      <c r="P312" s="71">
        <v>215.01544920371035</v>
      </c>
      <c r="Q312" s="71">
        <v>20.7294097302008</v>
      </c>
      <c r="R312" s="71">
        <v>3.6812501534665958</v>
      </c>
      <c r="S312" s="71">
        <v>29.266083865475839</v>
      </c>
      <c r="T312" s="72"/>
      <c r="U312" s="71">
        <v>36397921</v>
      </c>
      <c r="V312" s="71">
        <v>13513</v>
      </c>
      <c r="W312" s="71">
        <v>701</v>
      </c>
      <c r="X312" s="71">
        <v>131695</v>
      </c>
      <c r="Y312" s="71">
        <v>98729</v>
      </c>
      <c r="Z312" s="71">
        <v>171810</v>
      </c>
      <c r="AA312" s="71">
        <v>43043</v>
      </c>
      <c r="AB312" s="71">
        <v>267978</v>
      </c>
      <c r="AC312" s="71">
        <v>610247.5</v>
      </c>
      <c r="AD312" s="71">
        <v>29.266083865475839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343.31200000000001</v>
      </c>
      <c r="BK312" s="71">
        <v>0</v>
      </c>
      <c r="BL312" s="71">
        <v>87.418999999999997</v>
      </c>
      <c r="BM312" s="71">
        <v>0</v>
      </c>
      <c r="BN312" s="72"/>
      <c r="BO312" s="71">
        <v>0</v>
      </c>
      <c r="BP312" s="71">
        <v>0</v>
      </c>
      <c r="BQ312" s="71">
        <v>29</v>
      </c>
      <c r="BR312" s="71">
        <v>0</v>
      </c>
      <c r="BS312" s="71">
        <v>12</v>
      </c>
      <c r="BT312" s="71">
        <v>0</v>
      </c>
      <c r="BU312"/>
      <c r="BV312" s="70">
        <v>428.44900000000001</v>
      </c>
      <c r="BW312" s="70">
        <v>0</v>
      </c>
      <c r="BX312" s="70">
        <v>0</v>
      </c>
      <c r="BY312" s="70">
        <v>0</v>
      </c>
      <c r="BZ312" s="70">
        <v>2.282</v>
      </c>
      <c r="CA312" s="70">
        <v>0</v>
      </c>
      <c r="CB312" s="70">
        <v>0</v>
      </c>
      <c r="CC312" s="70">
        <v>0</v>
      </c>
      <c r="CD312" s="70">
        <v>0</v>
      </c>
    </row>
    <row r="313" spans="1:82">
      <c r="A313" s="70" t="s">
        <v>1962</v>
      </c>
      <c r="B313" s="70">
        <v>198</v>
      </c>
      <c r="C313" s="70">
        <v>11</v>
      </c>
      <c r="D313" s="70">
        <v>12</v>
      </c>
      <c r="E313" s="70">
        <v>2014</v>
      </c>
      <c r="F313" s="70" t="s">
        <v>181</v>
      </c>
      <c r="G313" s="70" t="s">
        <v>1951</v>
      </c>
      <c r="H313" s="70" t="s">
        <v>1952</v>
      </c>
      <c r="I313" s="148"/>
      <c r="J313" s="71">
        <v>536.44393083116222</v>
      </c>
      <c r="K313" s="71">
        <v>27.176685587099168</v>
      </c>
      <c r="L313" s="71">
        <v>26.50950353438536</v>
      </c>
      <c r="M313" s="71">
        <v>1002.961775934803</v>
      </c>
      <c r="N313" s="71">
        <v>722.74257323941993</v>
      </c>
      <c r="O313" s="71">
        <v>302.71042166278875</v>
      </c>
      <c r="P313" s="71">
        <v>214.82752111432814</v>
      </c>
      <c r="Q313" s="71">
        <v>19.842396475631102</v>
      </c>
      <c r="R313" s="71">
        <v>3.667792905609129</v>
      </c>
      <c r="S313" s="71">
        <v>32.764866396337382</v>
      </c>
      <c r="T313" s="72"/>
      <c r="U313" s="71">
        <v>36269366</v>
      </c>
      <c r="V313" s="71">
        <v>11535</v>
      </c>
      <c r="W313" s="71">
        <v>729</v>
      </c>
      <c r="X313" s="71">
        <v>129596</v>
      </c>
      <c r="Y313" s="71">
        <v>99530</v>
      </c>
      <c r="Z313" s="71">
        <v>174196</v>
      </c>
      <c r="AA313" s="71">
        <v>42783</v>
      </c>
      <c r="AB313" s="71">
        <v>267355</v>
      </c>
      <c r="AC313" s="71">
        <v>609928.5</v>
      </c>
      <c r="AD313" s="71">
        <v>32.764866396337382</v>
      </c>
      <c r="AE313" s="72"/>
      <c r="AF313" s="71"/>
      <c r="AG313" s="71"/>
      <c r="AH313" s="71"/>
      <c r="AI313" s="71"/>
      <c r="AJ313" s="71"/>
      <c r="AK313" s="71"/>
      <c r="AL313" s="71"/>
      <c r="AM313" s="71"/>
      <c r="AN313" s="71"/>
      <c r="AO313" s="71"/>
      <c r="AP313" s="71"/>
      <c r="AQ313" s="72"/>
      <c r="AR313" s="71">
        <v>2711</v>
      </c>
      <c r="AS313" s="71">
        <v>354</v>
      </c>
      <c r="AT313" s="71">
        <v>0</v>
      </c>
      <c r="AU313" s="71">
        <v>0</v>
      </c>
      <c r="AV313" s="71">
        <v>0</v>
      </c>
      <c r="AW313" s="71">
        <v>0</v>
      </c>
      <c r="AX313" s="71"/>
      <c r="AY313" s="72"/>
      <c r="AZ313" s="71">
        <v>11452.041999999999</v>
      </c>
      <c r="BA313" s="71">
        <v>21645.4</v>
      </c>
      <c r="BB313" s="71">
        <v>0</v>
      </c>
      <c r="BC313" s="71">
        <v>0</v>
      </c>
      <c r="BD313" s="71">
        <v>0</v>
      </c>
      <c r="BE313" s="71">
        <v>0</v>
      </c>
      <c r="BF313" s="71"/>
      <c r="BG313" s="72"/>
      <c r="BH313" s="71">
        <v>0</v>
      </c>
      <c r="BI313" s="71">
        <v>0</v>
      </c>
      <c r="BJ313" s="71">
        <v>356.87099999999998</v>
      </c>
      <c r="BK313" s="71">
        <v>0</v>
      </c>
      <c r="BL313" s="71">
        <v>82.448999999999998</v>
      </c>
      <c r="BM313" s="71">
        <v>0</v>
      </c>
      <c r="BN313" s="72"/>
      <c r="BO313" s="71">
        <v>0</v>
      </c>
      <c r="BP313" s="71">
        <v>0</v>
      </c>
      <c r="BQ313" s="71">
        <v>31</v>
      </c>
      <c r="BR313" s="71">
        <v>0</v>
      </c>
      <c r="BS313" s="71">
        <v>12</v>
      </c>
      <c r="BT313" s="71">
        <v>0</v>
      </c>
      <c r="BU313"/>
      <c r="BV313" s="70">
        <v>436.86900000000003</v>
      </c>
      <c r="BW313" s="70">
        <v>0</v>
      </c>
      <c r="BX313" s="70">
        <v>0</v>
      </c>
      <c r="BY313" s="70">
        <v>0</v>
      </c>
      <c r="BZ313" s="70">
        <v>2.4510000000000001</v>
      </c>
      <c r="CA313" s="70">
        <v>0</v>
      </c>
      <c r="CB313" s="70">
        <v>0</v>
      </c>
      <c r="CC313" s="70">
        <v>0</v>
      </c>
      <c r="CD313" s="70">
        <v>0</v>
      </c>
    </row>
    <row r="314" spans="1:82">
      <c r="A314" s="70" t="s">
        <v>1963</v>
      </c>
      <c r="B314" s="70">
        <v>199</v>
      </c>
      <c r="C314" s="70">
        <v>12</v>
      </c>
      <c r="D314" s="70">
        <v>12</v>
      </c>
      <c r="E314" s="70">
        <v>2015</v>
      </c>
      <c r="F314" s="70" t="s">
        <v>182</v>
      </c>
      <c r="G314" s="70" t="s">
        <v>1951</v>
      </c>
      <c r="H314" s="70" t="s">
        <v>1952</v>
      </c>
      <c r="I314" s="148"/>
      <c r="J314" s="71">
        <v>532.03847160660109</v>
      </c>
      <c r="K314" s="71">
        <v>26.421801815086361</v>
      </c>
      <c r="L314" s="71">
        <v>21.327856069859269</v>
      </c>
      <c r="M314" s="71">
        <v>752.17475471139733</v>
      </c>
      <c r="N314" s="71">
        <v>690.86274902843843</v>
      </c>
      <c r="O314" s="71">
        <v>302.06592482561524</v>
      </c>
      <c r="P314" s="71">
        <v>213.38915262507138</v>
      </c>
      <c r="Q314" s="71">
        <v>19.366158771020402</v>
      </c>
      <c r="R314" s="71">
        <v>3.8194344612851134</v>
      </c>
      <c r="S314" s="71">
        <v>33.32531599120081</v>
      </c>
      <c r="T314" s="72"/>
      <c r="U314" s="71">
        <v>40068882</v>
      </c>
      <c r="V314" s="71">
        <v>11535</v>
      </c>
      <c r="W314" s="71">
        <v>729</v>
      </c>
      <c r="X314" s="71">
        <v>129596</v>
      </c>
      <c r="Y314" s="71">
        <v>100327</v>
      </c>
      <c r="Z314" s="71">
        <v>175498</v>
      </c>
      <c r="AA314" s="71">
        <v>42463</v>
      </c>
      <c r="AB314" s="71">
        <v>266553</v>
      </c>
      <c r="AC314" s="71">
        <v>652870</v>
      </c>
      <c r="AD314" s="71">
        <v>33.32531599120081</v>
      </c>
      <c r="AE314" s="72"/>
      <c r="AF314" s="71">
        <v>455389107.93760049</v>
      </c>
      <c r="AG314" s="71">
        <v>19568182.557388611</v>
      </c>
      <c r="AH314" s="71">
        <v>3037360.658281961</v>
      </c>
      <c r="AI314" s="71">
        <v>823712232.07182074</v>
      </c>
      <c r="AJ314" s="71">
        <v>957954755.43617654</v>
      </c>
      <c r="AK314" s="71">
        <v>0</v>
      </c>
      <c r="AL314" s="71">
        <v>0</v>
      </c>
      <c r="AM314" s="71">
        <v>36529970.502219342</v>
      </c>
      <c r="AN314" s="71">
        <v>0</v>
      </c>
      <c r="AO314" s="71">
        <v>0</v>
      </c>
      <c r="AP314" s="71">
        <v>2296191609.1634874</v>
      </c>
      <c r="AQ314" s="72"/>
      <c r="AR314" s="71">
        <v>2959</v>
      </c>
      <c r="AS314" s="71">
        <v>475</v>
      </c>
      <c r="AT314" s="71">
        <v>0</v>
      </c>
      <c r="AU314" s="71">
        <v>2</v>
      </c>
      <c r="AV314" s="71">
        <v>0</v>
      </c>
      <c r="AW314" s="71">
        <v>0</v>
      </c>
      <c r="AX314" s="71"/>
      <c r="AY314" s="72"/>
      <c r="AZ314" s="71">
        <v>12689.712</v>
      </c>
      <c r="BA314" s="71">
        <v>30919.9</v>
      </c>
      <c r="BB314" s="71">
        <v>0</v>
      </c>
      <c r="BC314" s="71">
        <v>166.6</v>
      </c>
      <c r="BD314" s="71">
        <v>0</v>
      </c>
      <c r="BE314" s="71">
        <v>0</v>
      </c>
      <c r="BF314" s="71"/>
      <c r="BG314" s="72"/>
      <c r="BH314" s="71">
        <v>0</v>
      </c>
      <c r="BI314" s="71">
        <v>0</v>
      </c>
      <c r="BJ314" s="71">
        <v>361.95</v>
      </c>
      <c r="BK314" s="71">
        <v>0</v>
      </c>
      <c r="BL314" s="71">
        <v>79.481999999999999</v>
      </c>
      <c r="BM314" s="71">
        <v>0</v>
      </c>
      <c r="BN314" s="72"/>
      <c r="BO314" s="71">
        <v>0</v>
      </c>
      <c r="BP314" s="71">
        <v>0</v>
      </c>
      <c r="BQ314" s="71">
        <v>31</v>
      </c>
      <c r="BR314" s="71">
        <v>0</v>
      </c>
      <c r="BS314" s="71">
        <v>12</v>
      </c>
      <c r="BT314" s="71">
        <v>0</v>
      </c>
      <c r="BU314"/>
      <c r="BV314" s="70">
        <v>441.43200000000002</v>
      </c>
      <c r="BW314" s="70">
        <v>0</v>
      </c>
      <c r="BX314" s="70">
        <v>0</v>
      </c>
      <c r="BY314" s="70">
        <v>0</v>
      </c>
      <c r="BZ314" s="70">
        <v>0</v>
      </c>
      <c r="CA314" s="70">
        <v>0</v>
      </c>
      <c r="CB314" s="70">
        <v>0</v>
      </c>
      <c r="CC314" s="70">
        <v>0</v>
      </c>
      <c r="CD314" s="70">
        <v>0</v>
      </c>
    </row>
    <row r="315" spans="1:82">
      <c r="A315" s="70" t="s">
        <v>1964</v>
      </c>
      <c r="B315" s="70">
        <v>200</v>
      </c>
      <c r="C315" s="70">
        <v>13</v>
      </c>
      <c r="D315" s="70">
        <v>12</v>
      </c>
      <c r="E315" s="70">
        <v>2016</v>
      </c>
      <c r="F315" s="70" t="s">
        <v>155</v>
      </c>
      <c r="G315" s="70" t="s">
        <v>1951</v>
      </c>
      <c r="H315" s="70" t="s">
        <v>1952</v>
      </c>
      <c r="I315" s="148"/>
      <c r="J315" s="71">
        <v>561.36905022526514</v>
      </c>
      <c r="K315" s="71">
        <v>26.770690389147461</v>
      </c>
      <c r="L315" s="71">
        <v>26.989759304023835</v>
      </c>
      <c r="M315" s="71">
        <v>663.51144416919317</v>
      </c>
      <c r="N315" s="71">
        <v>673.26768103555582</v>
      </c>
      <c r="O315" s="71">
        <v>300.67788413402138</v>
      </c>
      <c r="P315" s="71">
        <v>213.04523936469437</v>
      </c>
      <c r="Q315" s="71">
        <v>18.773710474765753</v>
      </c>
      <c r="R315" s="71">
        <v>3.7302954303900902</v>
      </c>
      <c r="S315" s="71">
        <v>31.260117874438588</v>
      </c>
      <c r="T315" s="72"/>
      <c r="U315" s="71">
        <v>41228687</v>
      </c>
      <c r="V315" s="71">
        <v>11535</v>
      </c>
      <c r="W315" s="71">
        <v>729</v>
      </c>
      <c r="X315" s="71">
        <v>129596</v>
      </c>
      <c r="Y315" s="71">
        <v>101346</v>
      </c>
      <c r="Z315" s="71">
        <v>176839</v>
      </c>
      <c r="AA315" s="71">
        <v>43848</v>
      </c>
      <c r="AB315" s="71">
        <v>265796</v>
      </c>
      <c r="AC315" s="71">
        <v>637097.74042198737</v>
      </c>
      <c r="AD315" s="71">
        <v>31.260117874438588</v>
      </c>
      <c r="AE315" s="72"/>
      <c r="AF315" s="71">
        <v>484510720.71833837</v>
      </c>
      <c r="AG315" s="71">
        <v>18605566.774011631</v>
      </c>
      <c r="AH315" s="71">
        <v>3010866.5365303839</v>
      </c>
      <c r="AI315" s="71">
        <v>816786571.90770733</v>
      </c>
      <c r="AJ315" s="71">
        <v>875146723.098634</v>
      </c>
      <c r="AK315" s="71">
        <v>0</v>
      </c>
      <c r="AL315" s="71">
        <v>0</v>
      </c>
      <c r="AM315" s="71">
        <v>36454526.431850709</v>
      </c>
      <c r="AN315" s="71">
        <v>0</v>
      </c>
      <c r="AO315" s="71">
        <v>0</v>
      </c>
      <c r="AP315" s="71">
        <v>2234514975.467073</v>
      </c>
      <c r="AQ315" s="72"/>
      <c r="AR315" s="71">
        <v>3194</v>
      </c>
      <c r="AS315" s="71">
        <v>563</v>
      </c>
      <c r="AT315" s="71">
        <v>0</v>
      </c>
      <c r="AU315" s="71">
        <v>2</v>
      </c>
      <c r="AV315" s="71">
        <v>0</v>
      </c>
      <c r="AW315" s="71">
        <v>0</v>
      </c>
      <c r="AX315" s="71"/>
      <c r="AY315" s="72"/>
      <c r="AZ315" s="71">
        <v>13979.049000000001</v>
      </c>
      <c r="BA315" s="71">
        <v>37772.699999999997</v>
      </c>
      <c r="BB315" s="71">
        <v>0</v>
      </c>
      <c r="BC315" s="71">
        <v>166.6</v>
      </c>
      <c r="BD315" s="71">
        <v>0</v>
      </c>
      <c r="BE315" s="71">
        <v>0</v>
      </c>
      <c r="BF315" s="71"/>
      <c r="BG315" s="72"/>
      <c r="BH315" s="71">
        <v>0</v>
      </c>
      <c r="BI315" s="71">
        <v>0</v>
      </c>
      <c r="BJ315" s="71">
        <v>372.91300000000001</v>
      </c>
      <c r="BK315" s="71">
        <v>0</v>
      </c>
      <c r="BL315" s="71">
        <v>72.335999999999999</v>
      </c>
      <c r="BM315" s="71">
        <v>0</v>
      </c>
      <c r="BN315" s="72"/>
      <c r="BO315" s="71">
        <v>0</v>
      </c>
      <c r="BP315" s="71">
        <v>0</v>
      </c>
      <c r="BQ315" s="71">
        <v>31</v>
      </c>
      <c r="BR315" s="71">
        <v>0</v>
      </c>
      <c r="BS315" s="71">
        <v>11</v>
      </c>
      <c r="BT315" s="71">
        <v>0</v>
      </c>
      <c r="BU315"/>
      <c r="BV315" s="70">
        <v>445.24900000000002</v>
      </c>
      <c r="BW315" s="70">
        <v>0</v>
      </c>
      <c r="BX315" s="70">
        <v>0</v>
      </c>
      <c r="BY315" s="70">
        <v>0</v>
      </c>
      <c r="BZ315" s="70">
        <v>0</v>
      </c>
      <c r="CA315" s="70">
        <v>0</v>
      </c>
      <c r="CB315" s="70">
        <v>0</v>
      </c>
      <c r="CC315" s="70">
        <v>0</v>
      </c>
      <c r="CD315" s="70">
        <v>0</v>
      </c>
    </row>
    <row r="316" spans="1:82">
      <c r="A316" s="70" t="s">
        <v>1965</v>
      </c>
      <c r="B316" s="70">
        <v>201</v>
      </c>
      <c r="C316" s="70">
        <v>14</v>
      </c>
      <c r="D316" s="70">
        <v>12</v>
      </c>
      <c r="E316" s="70">
        <v>2017</v>
      </c>
      <c r="F316" s="70" t="s">
        <v>156</v>
      </c>
      <c r="G316" s="70" t="s">
        <v>1951</v>
      </c>
      <c r="H316" s="70" t="s">
        <v>1952</v>
      </c>
      <c r="I316" s="148"/>
      <c r="J316" s="71">
        <v>513.23715246280915</v>
      </c>
      <c r="K316" s="71">
        <v>25.878098044484666</v>
      </c>
      <c r="L316" s="71">
        <v>27.683128553418211</v>
      </c>
      <c r="M316" s="71">
        <v>610.02233547103106</v>
      </c>
      <c r="N316" s="71">
        <v>672.62967861667903</v>
      </c>
      <c r="O316" s="71">
        <v>298.59145173169452</v>
      </c>
      <c r="P316" s="71">
        <v>211.33357807410508</v>
      </c>
      <c r="Q316" s="71">
        <v>18.117985642723099</v>
      </c>
      <c r="R316" s="71">
        <v>3.5557503470074012</v>
      </c>
      <c r="S316" s="71">
        <v>28.701268453696329</v>
      </c>
      <c r="T316" s="72"/>
      <c r="U316" s="71">
        <v>42709238</v>
      </c>
      <c r="V316" s="71">
        <v>11535</v>
      </c>
      <c r="W316" s="71">
        <v>729</v>
      </c>
      <c r="X316" s="71">
        <v>129596</v>
      </c>
      <c r="Y316" s="71">
        <v>102525</v>
      </c>
      <c r="Z316" s="71">
        <v>178525</v>
      </c>
      <c r="AA316" s="71">
        <v>43773</v>
      </c>
      <c r="AB316" s="71">
        <v>265260</v>
      </c>
      <c r="AC316" s="71">
        <v>619336.99999999988</v>
      </c>
      <c r="AD316" s="71">
        <v>28.701268453696329</v>
      </c>
      <c r="AE316" s="72"/>
      <c r="AF316" s="71">
        <v>483114457.57535839</v>
      </c>
      <c r="AG316" s="71">
        <v>18765202.402445599</v>
      </c>
      <c r="AH316" s="71">
        <v>4318037.6324083181</v>
      </c>
      <c r="AI316" s="71">
        <v>823710589.66535211</v>
      </c>
      <c r="AJ316" s="71">
        <v>921519670.10262585</v>
      </c>
      <c r="AK316" s="71">
        <v>0</v>
      </c>
      <c r="AL316" s="71">
        <v>0</v>
      </c>
      <c r="AM316" s="71">
        <v>36437939.165854327</v>
      </c>
      <c r="AN316" s="71">
        <v>0</v>
      </c>
      <c r="AO316" s="71">
        <v>0</v>
      </c>
      <c r="AP316" s="71">
        <v>2287865896.5440445</v>
      </c>
      <c r="AQ316" s="72"/>
      <c r="AR316" s="71">
        <v>3340</v>
      </c>
      <c r="AS316" s="71">
        <v>611</v>
      </c>
      <c r="AT316" s="71">
        <v>0</v>
      </c>
      <c r="AU316" s="71">
        <v>2</v>
      </c>
      <c r="AV316" s="71">
        <v>0</v>
      </c>
      <c r="AW316" s="71">
        <v>0</v>
      </c>
      <c r="AX316" s="71"/>
      <c r="AY316" s="72"/>
      <c r="AZ316" s="71">
        <v>14834.261</v>
      </c>
      <c r="BA316" s="71">
        <v>41349.1</v>
      </c>
      <c r="BB316" s="71">
        <v>0</v>
      </c>
      <c r="BC316" s="71">
        <v>166.6</v>
      </c>
      <c r="BD316" s="71">
        <v>0</v>
      </c>
      <c r="BE316" s="71">
        <v>0</v>
      </c>
      <c r="BF316" s="71"/>
      <c r="BG316" s="72"/>
      <c r="BH316" s="71">
        <v>0</v>
      </c>
      <c r="BI316" s="71">
        <v>0</v>
      </c>
      <c r="BJ316" s="71">
        <v>383.11</v>
      </c>
      <c r="BK316" s="71">
        <v>0</v>
      </c>
      <c r="BL316" s="71">
        <v>76.100999999999999</v>
      </c>
      <c r="BM316" s="71">
        <v>0</v>
      </c>
      <c r="BN316" s="72"/>
      <c r="BO316" s="71">
        <v>0</v>
      </c>
      <c r="BP316" s="71">
        <v>0</v>
      </c>
      <c r="BQ316" s="71">
        <v>29</v>
      </c>
      <c r="BR316" s="71">
        <v>0</v>
      </c>
      <c r="BS316" s="71">
        <v>11</v>
      </c>
      <c r="BT316" s="71">
        <v>0</v>
      </c>
      <c r="BU316"/>
      <c r="BV316" s="70">
        <v>459.21100000000001</v>
      </c>
      <c r="BW316" s="70">
        <v>0</v>
      </c>
      <c r="BX316" s="70">
        <v>0</v>
      </c>
      <c r="BY316" s="70">
        <v>0</v>
      </c>
      <c r="BZ316" s="70">
        <v>0</v>
      </c>
      <c r="CA316" s="70">
        <v>0</v>
      </c>
      <c r="CB316" s="70">
        <v>0</v>
      </c>
      <c r="CC316" s="70">
        <v>0</v>
      </c>
      <c r="CD316" s="70">
        <v>0</v>
      </c>
    </row>
    <row r="317" spans="1:82">
      <c r="A317" s="70" t="s">
        <v>1966</v>
      </c>
      <c r="B317" s="70">
        <v>202</v>
      </c>
      <c r="C317" s="70">
        <v>15</v>
      </c>
      <c r="D317" s="70">
        <v>12</v>
      </c>
      <c r="E317" s="70">
        <v>2018</v>
      </c>
      <c r="F317" s="70" t="s">
        <v>183</v>
      </c>
      <c r="G317" s="70" t="s">
        <v>1951</v>
      </c>
      <c r="H317" s="70" t="s">
        <v>1952</v>
      </c>
      <c r="I317" s="148"/>
      <c r="J317" s="71">
        <v>568.47574353824461</v>
      </c>
      <c r="K317" s="71">
        <v>23.60641244936869</v>
      </c>
      <c r="L317" s="71">
        <v>24.77005509235773</v>
      </c>
      <c r="M317" s="71">
        <v>555.38023974861005</v>
      </c>
      <c r="N317" s="71">
        <v>618.12051150189666</v>
      </c>
      <c r="O317" s="71">
        <v>294.20584813181432</v>
      </c>
      <c r="P317" s="71">
        <v>210.65909914182532</v>
      </c>
      <c r="Q317" s="71">
        <v>16.755103589055899</v>
      </c>
      <c r="R317" s="71">
        <v>3.9257913591372131</v>
      </c>
      <c r="S317" s="71">
        <v>27.108070944609892</v>
      </c>
      <c r="T317" s="72"/>
      <c r="U317" s="71">
        <v>47031742</v>
      </c>
      <c r="V317" s="71">
        <v>11535</v>
      </c>
      <c r="W317" s="71">
        <v>729</v>
      </c>
      <c r="X317" s="71">
        <v>129596</v>
      </c>
      <c r="Y317" s="71">
        <v>103510</v>
      </c>
      <c r="Z317" s="71">
        <v>179271</v>
      </c>
      <c r="AA317" s="71">
        <v>44072</v>
      </c>
      <c r="AB317" s="71">
        <v>264356</v>
      </c>
      <c r="AC317" s="71">
        <v>681110.5</v>
      </c>
      <c r="AD317" s="71">
        <v>27.108070944609889</v>
      </c>
      <c r="AE317" s="72"/>
      <c r="AF317" s="71">
        <v>549248880.82296062</v>
      </c>
      <c r="AG317" s="71">
        <v>16697650.9378333</v>
      </c>
      <c r="AH317" s="71">
        <v>3995627.0860686032</v>
      </c>
      <c r="AI317" s="71">
        <v>774341519.87539697</v>
      </c>
      <c r="AJ317" s="71">
        <v>913745139.68523073</v>
      </c>
      <c r="AK317" s="71">
        <v>0</v>
      </c>
      <c r="AL317" s="71">
        <v>0</v>
      </c>
      <c r="AM317" s="71">
        <v>36388897.023288652</v>
      </c>
      <c r="AN317" s="71">
        <v>0</v>
      </c>
      <c r="AO317" s="71">
        <v>0</v>
      </c>
      <c r="AP317" s="71">
        <v>2294417715.430779</v>
      </c>
      <c r="AQ317" s="72"/>
      <c r="AR317" s="71">
        <v>3562</v>
      </c>
      <c r="AS317" s="71">
        <v>648</v>
      </c>
      <c r="AT317" s="71">
        <v>0</v>
      </c>
      <c r="AU317" s="71">
        <v>3</v>
      </c>
      <c r="AV317" s="71">
        <v>0</v>
      </c>
      <c r="AW317" s="71">
        <v>0</v>
      </c>
      <c r="AX317" s="71"/>
      <c r="AY317" s="72"/>
      <c r="AZ317" s="71">
        <v>15961.824999999983</v>
      </c>
      <c r="BA317" s="71">
        <v>47798</v>
      </c>
      <c r="BB317" s="71">
        <v>0</v>
      </c>
      <c r="BC317" s="71">
        <v>184</v>
      </c>
      <c r="BD317" s="71">
        <v>0</v>
      </c>
      <c r="BE317" s="71">
        <v>0</v>
      </c>
      <c r="BF317" s="71"/>
      <c r="BG317" s="72"/>
      <c r="BH317" s="71">
        <v>0</v>
      </c>
      <c r="BI317" s="71">
        <v>0</v>
      </c>
      <c r="BJ317" s="71">
        <v>362.03300000000002</v>
      </c>
      <c r="BK317" s="71">
        <v>0</v>
      </c>
      <c r="BL317" s="71">
        <v>72.673999999999992</v>
      </c>
      <c r="BM317" s="71">
        <v>0</v>
      </c>
      <c r="BN317" s="72"/>
      <c r="BO317" s="71">
        <v>0</v>
      </c>
      <c r="BP317" s="71">
        <v>0</v>
      </c>
      <c r="BQ317" s="71">
        <v>28</v>
      </c>
      <c r="BR317" s="71">
        <v>0</v>
      </c>
      <c r="BS317" s="71">
        <v>11</v>
      </c>
      <c r="BT317" s="71">
        <v>0</v>
      </c>
      <c r="BU317"/>
      <c r="BV317" s="70">
        <v>422.46899999999999</v>
      </c>
      <c r="BW317" s="70">
        <v>0</v>
      </c>
      <c r="BX317" s="70">
        <v>12.238</v>
      </c>
      <c r="BY317" s="70">
        <v>0</v>
      </c>
      <c r="BZ317" s="70">
        <v>0</v>
      </c>
      <c r="CA317" s="70">
        <v>0</v>
      </c>
      <c r="CB317" s="70">
        <v>0</v>
      </c>
      <c r="CC317" s="70">
        <v>0</v>
      </c>
      <c r="CD317" s="70">
        <v>0</v>
      </c>
    </row>
    <row r="318" spans="1:82">
      <c r="A318" s="70" t="s">
        <v>1967</v>
      </c>
      <c r="B318" s="70">
        <v>203</v>
      </c>
      <c r="C318" s="70">
        <v>16</v>
      </c>
      <c r="D318" s="70">
        <v>12</v>
      </c>
      <c r="E318" s="70">
        <v>2019</v>
      </c>
      <c r="F318" s="70" t="s">
        <v>158</v>
      </c>
      <c r="G318" s="70" t="s">
        <v>1951</v>
      </c>
      <c r="H318" s="70" t="s">
        <v>1952</v>
      </c>
      <c r="I318" s="148"/>
      <c r="J318" s="71">
        <v>512.26997998039644</v>
      </c>
      <c r="K318" s="71">
        <v>21.249350722684795</v>
      </c>
      <c r="L318" s="71">
        <v>24.906239877892077</v>
      </c>
      <c r="M318" s="71">
        <v>555.74040401028753</v>
      </c>
      <c r="N318" s="71">
        <v>514.88455059158457</v>
      </c>
      <c r="O318" s="71">
        <v>287.25359403541876</v>
      </c>
      <c r="P318" s="71">
        <v>204.590455622805</v>
      </c>
      <c r="Q318" s="71">
        <v>16.239167693435899</v>
      </c>
      <c r="R318" s="71">
        <v>3.8396342321356727</v>
      </c>
      <c r="S318" s="71">
        <v>29.341979173426378</v>
      </c>
      <c r="T318" s="72"/>
      <c r="U318" s="71">
        <v>46040083</v>
      </c>
      <c r="V318" s="71">
        <v>11535</v>
      </c>
      <c r="W318" s="71">
        <v>729</v>
      </c>
      <c r="X318" s="71">
        <v>129596</v>
      </c>
      <c r="Y318" s="71">
        <v>104505</v>
      </c>
      <c r="Z318" s="71">
        <v>179840</v>
      </c>
      <c r="AA318" s="71">
        <v>42482</v>
      </c>
      <c r="AB318" s="71">
        <v>263152</v>
      </c>
      <c r="AC318" s="71">
        <v>677073.5</v>
      </c>
      <c r="AD318" s="71">
        <v>29.341979173426381</v>
      </c>
      <c r="AE318" s="72"/>
      <c r="AF318" s="71">
        <v>501361908.01513052</v>
      </c>
      <c r="AG318" s="71">
        <v>16128133.483028609</v>
      </c>
      <c r="AH318" s="71">
        <v>4275435.8108736426</v>
      </c>
      <c r="AI318" s="71">
        <v>837909420.65998912</v>
      </c>
      <c r="AJ318" s="71">
        <v>818472310.70365202</v>
      </c>
      <c r="AK318" s="71">
        <v>0</v>
      </c>
      <c r="AL318" s="71">
        <v>0</v>
      </c>
      <c r="AM318" s="71">
        <v>35839321.39280463</v>
      </c>
      <c r="AN318" s="71">
        <v>0</v>
      </c>
      <c r="AO318" s="71">
        <v>0</v>
      </c>
      <c r="AP318" s="71">
        <v>2213986530.0654783</v>
      </c>
      <c r="AQ318" s="72"/>
      <c r="AR318" s="71">
        <v>3787</v>
      </c>
      <c r="AS318" s="71">
        <v>679</v>
      </c>
      <c r="AT318" s="71">
        <v>0</v>
      </c>
      <c r="AU318" s="71">
        <v>5</v>
      </c>
      <c r="AV318" s="71">
        <v>0</v>
      </c>
      <c r="AW318" s="71">
        <v>0</v>
      </c>
      <c r="AX318" s="71"/>
      <c r="AY318" s="72"/>
      <c r="AZ318" s="71">
        <v>17138.854999999981</v>
      </c>
      <c r="BA318" s="71">
        <v>48405.399999999987</v>
      </c>
      <c r="BB318" s="71">
        <v>0</v>
      </c>
      <c r="BC318" s="71">
        <v>944.4</v>
      </c>
      <c r="BD318" s="71">
        <v>0</v>
      </c>
      <c r="BE318" s="71">
        <v>0</v>
      </c>
      <c r="BF318" s="71"/>
      <c r="BG318" s="72"/>
      <c r="BH318" s="71">
        <v>0</v>
      </c>
      <c r="BI318" s="71">
        <v>0</v>
      </c>
      <c r="BJ318" s="71">
        <v>327.25</v>
      </c>
      <c r="BK318" s="71">
        <v>0</v>
      </c>
      <c r="BL318" s="71">
        <v>72.826000000000008</v>
      </c>
      <c r="BM318" s="71">
        <v>0</v>
      </c>
      <c r="BN318" s="72"/>
      <c r="BO318" s="71">
        <v>0</v>
      </c>
      <c r="BP318" s="71">
        <v>0</v>
      </c>
      <c r="BQ318" s="71">
        <v>28</v>
      </c>
      <c r="BR318" s="71">
        <v>0</v>
      </c>
      <c r="BS318" s="71">
        <v>11</v>
      </c>
      <c r="BT318" s="71">
        <v>0</v>
      </c>
      <c r="BU318"/>
      <c r="BV318" s="70">
        <v>385.92399999999998</v>
      </c>
      <c r="BW318" s="70">
        <v>0</v>
      </c>
      <c r="BX318" s="70">
        <v>14.151999999999999</v>
      </c>
      <c r="BY318" s="70">
        <v>0</v>
      </c>
      <c r="BZ318" s="70">
        <v>0</v>
      </c>
      <c r="CA318" s="70">
        <v>0</v>
      </c>
      <c r="CB318" s="70">
        <v>0</v>
      </c>
      <c r="CC318" s="70">
        <v>0</v>
      </c>
      <c r="CD318" s="70">
        <v>0</v>
      </c>
    </row>
    <row r="319" spans="1:82">
      <c r="A319" s="70" t="s">
        <v>1968</v>
      </c>
      <c r="B319" s="70">
        <v>204</v>
      </c>
      <c r="C319" s="70">
        <v>17</v>
      </c>
      <c r="D319" s="70">
        <v>12</v>
      </c>
      <c r="E319" s="70">
        <v>2020</v>
      </c>
      <c r="F319" s="70" t="s">
        <v>159</v>
      </c>
      <c r="G319" s="70" t="s">
        <v>1951</v>
      </c>
      <c r="H319" s="70" t="s">
        <v>1952</v>
      </c>
      <c r="I319" s="148"/>
      <c r="J319" s="71">
        <v>415.4062424270769</v>
      </c>
      <c r="K319" s="71">
        <v>22.855378404797595</v>
      </c>
      <c r="L319" s="71">
        <v>29.565524549230613</v>
      </c>
      <c r="M319" s="71">
        <v>465.59980646589372</v>
      </c>
      <c r="N319" s="71">
        <v>473.6142076406033</v>
      </c>
      <c r="O319" s="71">
        <v>252.45144871511289</v>
      </c>
      <c r="P319" s="71">
        <v>191.69130612324025</v>
      </c>
      <c r="Q319" s="71">
        <v>15.425245494902001</v>
      </c>
      <c r="R319" s="71">
        <v>3.4974153340640322</v>
      </c>
      <c r="S319" s="71">
        <v>29.472558567567361</v>
      </c>
      <c r="T319" s="72"/>
      <c r="U319" s="71">
        <v>40507035</v>
      </c>
      <c r="V319" s="71">
        <v>11308</v>
      </c>
      <c r="W319" s="71">
        <v>1316</v>
      </c>
      <c r="X319" s="71">
        <v>130004</v>
      </c>
      <c r="Y319" s="71">
        <v>105318</v>
      </c>
      <c r="Z319" s="71">
        <v>180395</v>
      </c>
      <c r="AA319" s="71">
        <v>42307</v>
      </c>
      <c r="AB319" s="71">
        <v>261619</v>
      </c>
      <c r="AC319" s="71">
        <v>619985.99999999988</v>
      </c>
      <c r="AD319" s="71">
        <v>29.472558567567361</v>
      </c>
      <c r="AE319" s="72"/>
      <c r="AF319" s="71">
        <v>441083170.72744322</v>
      </c>
      <c r="AG319" s="71">
        <v>16730837.303929554</v>
      </c>
      <c r="AH319" s="71">
        <v>5006242.1520345816</v>
      </c>
      <c r="AI319" s="71">
        <v>733107693.27301824</v>
      </c>
      <c r="AJ319" s="71">
        <v>839063151.87377524</v>
      </c>
      <c r="AK319" s="71"/>
      <c r="AL319" s="71"/>
      <c r="AM319" s="71">
        <v>34144186.147714086</v>
      </c>
      <c r="AN319" s="71"/>
      <c r="AO319" s="71"/>
      <c r="AP319" s="71">
        <v>2069135281.477915</v>
      </c>
      <c r="AQ319" s="72"/>
      <c r="AR319" s="71">
        <v>4008</v>
      </c>
      <c r="AS319" s="71">
        <v>685</v>
      </c>
      <c r="AT319" s="71">
        <v>0</v>
      </c>
      <c r="AU319" s="71">
        <v>5</v>
      </c>
      <c r="AV319" s="71">
        <v>0</v>
      </c>
      <c r="AW319" s="71">
        <v>0</v>
      </c>
      <c r="AX319" s="71"/>
      <c r="AY319" s="72"/>
      <c r="AZ319" s="71">
        <v>18316.557999999939</v>
      </c>
      <c r="BA319" s="71">
        <v>49503.400000000023</v>
      </c>
      <c r="BB319" s="71">
        <v>0</v>
      </c>
      <c r="BC319" s="71">
        <v>944.4</v>
      </c>
      <c r="BD319" s="71">
        <v>0</v>
      </c>
      <c r="BE319" s="71">
        <v>0</v>
      </c>
      <c r="BF319" s="71"/>
      <c r="BG319" s="72"/>
      <c r="BH319" s="71">
        <v>0</v>
      </c>
      <c r="BI319" s="71">
        <v>0</v>
      </c>
      <c r="BJ319" s="71">
        <v>274.69299999999998</v>
      </c>
      <c r="BK319" s="71">
        <v>0</v>
      </c>
      <c r="BL319" s="71">
        <v>71.715999999999994</v>
      </c>
      <c r="BM319" s="71">
        <v>0</v>
      </c>
      <c r="BN319" s="72"/>
      <c r="BO319" s="71">
        <v>0</v>
      </c>
      <c r="BP319" s="71">
        <v>0</v>
      </c>
      <c r="BQ319" s="71">
        <v>28</v>
      </c>
      <c r="BR319" s="71">
        <v>0</v>
      </c>
      <c r="BS319" s="71">
        <v>11</v>
      </c>
      <c r="BT319" s="71">
        <v>0</v>
      </c>
      <c r="BU319"/>
      <c r="BV319" s="70">
        <v>332.62700000000001</v>
      </c>
      <c r="BW319" s="70">
        <v>0</v>
      </c>
      <c r="BX319" s="70">
        <v>13.782</v>
      </c>
      <c r="BY319" s="70">
        <v>0</v>
      </c>
      <c r="BZ319" s="70">
        <v>0</v>
      </c>
      <c r="CA319" s="70">
        <v>0</v>
      </c>
      <c r="CB319" s="70">
        <v>0</v>
      </c>
      <c r="CC319" s="70">
        <v>0</v>
      </c>
      <c r="CD319" s="70">
        <v>0</v>
      </c>
    </row>
    <row r="320" spans="1:82">
      <c r="A320" s="70" t="s">
        <v>1969</v>
      </c>
      <c r="B320" s="70">
        <v>204</v>
      </c>
      <c r="C320" s="70">
        <v>18</v>
      </c>
      <c r="D320" s="70">
        <v>12</v>
      </c>
      <c r="E320" s="70">
        <v>2021</v>
      </c>
      <c r="F320" s="70" t="s">
        <v>160</v>
      </c>
      <c r="G320" s="70" t="s">
        <v>1951</v>
      </c>
      <c r="H320" s="70" t="s">
        <v>1952</v>
      </c>
      <c r="I320" s="148"/>
      <c r="J320" s="71">
        <v>454.72525416137807</v>
      </c>
      <c r="K320" s="71">
        <v>24.364852058038878</v>
      </c>
      <c r="L320" s="71">
        <v>35.600800170024208</v>
      </c>
      <c r="M320" s="71">
        <v>525.10450437051816</v>
      </c>
      <c r="N320" s="71">
        <v>502.01052262100029</v>
      </c>
      <c r="O320" s="71">
        <v>245.6053290213207</v>
      </c>
      <c r="P320" s="71">
        <v>197.37869540135191</v>
      </c>
      <c r="Q320" s="71">
        <v>15.159745338884999</v>
      </c>
      <c r="R320" s="71">
        <v>3.2539831328552276</v>
      </c>
      <c r="S320" s="71">
        <v>28.58185292733485</v>
      </c>
      <c r="T320" s="72"/>
      <c r="U320" s="71">
        <v>48414798</v>
      </c>
      <c r="V320" s="71">
        <v>11308</v>
      </c>
      <c r="W320" s="71">
        <v>1316</v>
      </c>
      <c r="X320" s="71">
        <v>130004</v>
      </c>
      <c r="Y320" s="71">
        <v>105801</v>
      </c>
      <c r="Z320" s="71">
        <v>180707</v>
      </c>
      <c r="AA320" s="71">
        <v>42478</v>
      </c>
      <c r="AB320" s="71">
        <v>259642</v>
      </c>
      <c r="AC320" s="71">
        <v>559595.5</v>
      </c>
      <c r="AD320" s="71">
        <v>28.58185292733485</v>
      </c>
      <c r="AE320" s="72"/>
      <c r="AF320" s="71">
        <v>461999855.99384934</v>
      </c>
      <c r="AG320" s="71">
        <v>17704928.009902772</v>
      </c>
      <c r="AH320" s="71">
        <v>6286704.9091555681</v>
      </c>
      <c r="AI320" s="71">
        <v>832813918.92179501</v>
      </c>
      <c r="AJ320" s="71">
        <v>847443130.50196886</v>
      </c>
      <c r="AK320" s="71">
        <v>0</v>
      </c>
      <c r="AL320" s="71">
        <v>0</v>
      </c>
      <c r="AM320" s="71">
        <v>34081618.358193569</v>
      </c>
      <c r="AN320" s="71">
        <v>0</v>
      </c>
      <c r="AO320" s="71">
        <v>0</v>
      </c>
      <c r="AP320" s="71">
        <v>2200330156.6948652</v>
      </c>
      <c r="AQ320" s="72"/>
      <c r="AR320" s="71">
        <v>4233</v>
      </c>
      <c r="AS320" s="71">
        <v>692</v>
      </c>
      <c r="AT320" s="71">
        <v>0</v>
      </c>
      <c r="AU320" s="71">
        <v>7</v>
      </c>
      <c r="AV320" s="71">
        <v>0</v>
      </c>
      <c r="AW320" s="71">
        <v>0</v>
      </c>
      <c r="AX320" s="71"/>
      <c r="AY320" s="72"/>
      <c r="AZ320" s="71">
        <v>19519.679999999931</v>
      </c>
      <c r="BA320" s="71">
        <v>50160.400000000023</v>
      </c>
      <c r="BB320" s="71">
        <v>0</v>
      </c>
      <c r="BC320" s="71">
        <v>1173.9000000000001</v>
      </c>
      <c r="BD320" s="71">
        <v>0</v>
      </c>
      <c r="BE320" s="71">
        <v>0</v>
      </c>
      <c r="BF320" s="71"/>
      <c r="BG320" s="72"/>
      <c r="BH320" s="71">
        <v>0</v>
      </c>
      <c r="BI320" s="71">
        <v>0</v>
      </c>
      <c r="BJ320" s="71">
        <v>289.64699999999999</v>
      </c>
      <c r="BK320" s="71">
        <v>0</v>
      </c>
      <c r="BL320" s="71">
        <v>66.051999999999992</v>
      </c>
      <c r="BM320" s="71">
        <v>0</v>
      </c>
      <c r="BN320" s="72"/>
      <c r="BO320" s="71">
        <v>0</v>
      </c>
      <c r="BP320" s="71">
        <v>0</v>
      </c>
      <c r="BQ320" s="71">
        <v>27</v>
      </c>
      <c r="BR320" s="71">
        <v>0</v>
      </c>
      <c r="BS320" s="71">
        <v>11</v>
      </c>
      <c r="BT320" s="71">
        <v>0</v>
      </c>
      <c r="BU320"/>
      <c r="BV320" s="70">
        <v>343.46199999999999</v>
      </c>
      <c r="BW320" s="70">
        <v>0</v>
      </c>
      <c r="BX320" s="70">
        <v>12.237</v>
      </c>
      <c r="BY320" s="70">
        <v>0</v>
      </c>
      <c r="BZ320" s="70">
        <v>0</v>
      </c>
      <c r="CA320" s="70">
        <v>0</v>
      </c>
      <c r="CB320" s="70">
        <v>0</v>
      </c>
      <c r="CC320" s="70">
        <v>0</v>
      </c>
      <c r="CD320" s="70">
        <v>0</v>
      </c>
    </row>
    <row r="321" spans="1:82">
      <c r="A321" s="70" t="s">
        <v>1970</v>
      </c>
      <c r="B321" s="70">
        <v>204</v>
      </c>
      <c r="C321" s="70">
        <v>19</v>
      </c>
      <c r="D321" s="70">
        <v>12</v>
      </c>
      <c r="E321" s="70">
        <v>2022</v>
      </c>
      <c r="F321" s="70" t="s">
        <v>161</v>
      </c>
      <c r="G321" s="70" t="s">
        <v>1951</v>
      </c>
      <c r="H321" s="70" t="s">
        <v>1952</v>
      </c>
      <c r="I321" s="148"/>
      <c r="J321" s="71">
        <v>530.57354498522227</v>
      </c>
      <c r="K321" s="71">
        <v>23.306492419680033</v>
      </c>
      <c r="L321" s="71">
        <v>38.394551658447952</v>
      </c>
      <c r="M321" s="71">
        <v>548.17214046119648</v>
      </c>
      <c r="N321" s="71">
        <v>533.04336170869556</v>
      </c>
      <c r="O321" s="71">
        <v>259.10624910287748</v>
      </c>
      <c r="P321" s="71">
        <v>195.7285046699734</v>
      </c>
      <c r="Q321" s="71">
        <v>15.184946046119824</v>
      </c>
      <c r="R321" s="71">
        <v>3.2983935570231071</v>
      </c>
      <c r="S321" s="71">
        <v>27.61745430088515</v>
      </c>
      <c r="T321" s="72"/>
      <c r="U321" s="71">
        <v>54892574</v>
      </c>
      <c r="V321" s="71">
        <v>11308</v>
      </c>
      <c r="W321" s="71">
        <v>1316</v>
      </c>
      <c r="X321" s="71">
        <v>130004</v>
      </c>
      <c r="Y321" s="71">
        <v>106821</v>
      </c>
      <c r="Z321" s="71">
        <v>181129</v>
      </c>
      <c r="AA321" s="71">
        <v>42765</v>
      </c>
      <c r="AB321" s="71">
        <v>257941</v>
      </c>
      <c r="AC321" s="71">
        <v>574356.99999999988</v>
      </c>
      <c r="AD321" s="71">
        <v>27.61745430088515</v>
      </c>
      <c r="AE321" s="72"/>
      <c r="AF321" s="71">
        <v>527900798.18131059</v>
      </c>
      <c r="AG321" s="71">
        <v>18111826.768013932</v>
      </c>
      <c r="AH321" s="71">
        <v>8318280.6137379948</v>
      </c>
      <c r="AI321" s="71">
        <v>736670576.89738178</v>
      </c>
      <c r="AJ321" s="71">
        <v>900703628.59623265</v>
      </c>
      <c r="AK321" s="71">
        <v>0</v>
      </c>
      <c r="AL321" s="71">
        <v>0</v>
      </c>
      <c r="AM321" s="71">
        <v>33307223.446665794</v>
      </c>
      <c r="AN321" s="71">
        <v>0</v>
      </c>
      <c r="AO321" s="71">
        <v>0</v>
      </c>
      <c r="AP321" s="71">
        <v>2225012334.5033426</v>
      </c>
      <c r="AQ321" s="72"/>
      <c r="AR321" s="71">
        <v>4507</v>
      </c>
      <c r="AS321" s="71">
        <v>696</v>
      </c>
      <c r="AT321" s="71">
        <v>0</v>
      </c>
      <c r="AU321" s="71">
        <v>7</v>
      </c>
      <c r="AV321" s="71">
        <v>0</v>
      </c>
      <c r="AW321" s="71">
        <v>0</v>
      </c>
      <c r="AX321" s="71"/>
      <c r="AY321" s="72"/>
      <c r="AZ321" s="71">
        <v>21068.241999999904</v>
      </c>
      <c r="BA321" s="71">
        <v>50456.700000000026</v>
      </c>
      <c r="BB321" s="71">
        <v>0</v>
      </c>
      <c r="BC321" s="71">
        <v>1173.9000000000001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1971</v>
      </c>
      <c r="B322" s="70">
        <v>204</v>
      </c>
      <c r="C322" s="70">
        <v>20</v>
      </c>
      <c r="D322" s="70">
        <v>12</v>
      </c>
      <c r="E322" s="70">
        <v>2023</v>
      </c>
      <c r="F322" s="70" t="s">
        <v>1539</v>
      </c>
      <c r="G322" s="70" t="s">
        <v>1951</v>
      </c>
      <c r="H322" s="70" t="s">
        <v>1952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4995</v>
      </c>
      <c r="AS322" s="71">
        <v>695</v>
      </c>
      <c r="AT322" s="71">
        <v>0</v>
      </c>
      <c r="AU322" s="71">
        <v>7</v>
      </c>
      <c r="AV322" s="71">
        <v>0</v>
      </c>
      <c r="AW322" s="71">
        <v>0</v>
      </c>
      <c r="AX322" s="71"/>
      <c r="AY322" s="72"/>
      <c r="AZ322" s="71">
        <v>23039.047999999919</v>
      </c>
      <c r="BA322" s="71">
        <v>50444.400000000023</v>
      </c>
      <c r="BB322" s="71">
        <v>0</v>
      </c>
      <c r="BC322" s="71">
        <v>1173.9000000000001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1972</v>
      </c>
      <c r="B323" s="70">
        <v>204</v>
      </c>
      <c r="C323" s="70">
        <v>21</v>
      </c>
      <c r="D323" s="70">
        <v>12</v>
      </c>
      <c r="E323" s="70">
        <v>2024</v>
      </c>
      <c r="F323" s="70" t="s">
        <v>1554</v>
      </c>
      <c r="G323" s="70" t="s">
        <v>1951</v>
      </c>
      <c r="H323" s="70" t="s">
        <v>1952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1973</v>
      </c>
      <c r="B324" s="70">
        <v>477</v>
      </c>
      <c r="C324" s="70">
        <v>1</v>
      </c>
      <c r="D324" s="70">
        <v>29</v>
      </c>
      <c r="E324" s="70">
        <v>1990</v>
      </c>
      <c r="F324" s="70" t="s">
        <v>787</v>
      </c>
      <c r="G324" s="70" t="s">
        <v>1974</v>
      </c>
      <c r="H324" s="70" t="s">
        <v>1975</v>
      </c>
      <c r="I324" s="148"/>
      <c r="J324" s="71">
        <v>521.59890000128564</v>
      </c>
      <c r="K324" s="71">
        <v>18.4376001634574</v>
      </c>
      <c r="L324" s="71">
        <v>14.50553359645828</v>
      </c>
      <c r="M324" s="71">
        <v>157.7855779081643</v>
      </c>
      <c r="N324" s="71">
        <v>165.47397232094369</v>
      </c>
      <c r="O324" s="71">
        <v>153.2803490862031</v>
      </c>
      <c r="P324" s="71">
        <v>129.40512543289651</v>
      </c>
      <c r="Q324" s="71">
        <v>10.3756892941635</v>
      </c>
      <c r="R324" s="71">
        <v>0</v>
      </c>
      <c r="S324" s="71">
        <v>10.113933967432139</v>
      </c>
      <c r="T324" s="72"/>
      <c r="U324" s="71">
        <v>22007926</v>
      </c>
      <c r="V324" s="71">
        <v>6522</v>
      </c>
      <c r="W324" s="71">
        <v>154</v>
      </c>
      <c r="X324" s="71">
        <v>56422</v>
      </c>
      <c r="Y324" s="71">
        <v>54574</v>
      </c>
      <c r="Z324" s="71">
        <v>63046</v>
      </c>
      <c r="AA324" s="71">
        <v>31421</v>
      </c>
      <c r="AB324" s="71">
        <v>168466</v>
      </c>
      <c r="AC324" s="71">
        <v>0</v>
      </c>
      <c r="AD324" s="71">
        <v>10.113933967432139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1976</v>
      </c>
      <c r="B325" s="70">
        <v>478</v>
      </c>
      <c r="C325" s="70">
        <v>2</v>
      </c>
      <c r="D325" s="70">
        <v>29</v>
      </c>
      <c r="E325" s="70">
        <v>2005</v>
      </c>
      <c r="F325" s="70" t="s">
        <v>789</v>
      </c>
      <c r="G325" s="70" t="s">
        <v>1974</v>
      </c>
      <c r="H325" s="70" t="s">
        <v>1975</v>
      </c>
      <c r="I325" s="148"/>
      <c r="J325" s="71">
        <v>683.66631313261792</v>
      </c>
      <c r="K325" s="71">
        <v>14.317853758773939</v>
      </c>
      <c r="L325" s="71">
        <v>26.035413032103381</v>
      </c>
      <c r="M325" s="71">
        <v>342.16987818128018</v>
      </c>
      <c r="N325" s="71">
        <v>275.70654388531028</v>
      </c>
      <c r="O325" s="71">
        <v>246.95668709564981</v>
      </c>
      <c r="P325" s="71">
        <v>163.81877110123079</v>
      </c>
      <c r="Q325" s="71">
        <v>11.296820273336399</v>
      </c>
      <c r="R325" s="71">
        <v>0</v>
      </c>
      <c r="S325" s="71">
        <v>30.004678439999999</v>
      </c>
      <c r="T325" s="72"/>
      <c r="U325" s="71">
        <v>30179832</v>
      </c>
      <c r="V325" s="71">
        <v>6497</v>
      </c>
      <c r="W325" s="71">
        <v>312</v>
      </c>
      <c r="X325" s="71">
        <v>57550</v>
      </c>
      <c r="Y325" s="71">
        <v>74449</v>
      </c>
      <c r="Z325" s="71">
        <v>117543</v>
      </c>
      <c r="AA325" s="71">
        <v>32577</v>
      </c>
      <c r="AB325" s="71">
        <v>191750</v>
      </c>
      <c r="AC325" s="71">
        <v>0</v>
      </c>
      <c r="AD325" s="71">
        <v>30.004678439999999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1977</v>
      </c>
      <c r="B326" s="70">
        <v>479</v>
      </c>
      <c r="C326" s="70">
        <v>3</v>
      </c>
      <c r="D326" s="70">
        <v>29</v>
      </c>
      <c r="E326" s="70">
        <v>2006</v>
      </c>
      <c r="F326" s="70" t="s">
        <v>790</v>
      </c>
      <c r="G326" s="70" t="s">
        <v>1974</v>
      </c>
      <c r="H326" s="70" t="s">
        <v>1975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1978</v>
      </c>
      <c r="B327" s="70">
        <v>480</v>
      </c>
      <c r="C327" s="70">
        <v>4</v>
      </c>
      <c r="D327" s="70">
        <v>29</v>
      </c>
      <c r="E327" s="70">
        <v>2007</v>
      </c>
      <c r="F327" s="70" t="s">
        <v>791</v>
      </c>
      <c r="G327" s="70" t="s">
        <v>1974</v>
      </c>
      <c r="H327" s="70" t="s">
        <v>1975</v>
      </c>
      <c r="I327" s="148"/>
      <c r="J327" s="71">
        <v>650.2102985161838</v>
      </c>
      <c r="K327" s="71">
        <v>14.119853183207359</v>
      </c>
      <c r="L327" s="71">
        <v>28.225683266573618</v>
      </c>
      <c r="M327" s="71">
        <v>430.52320423848852</v>
      </c>
      <c r="N327" s="71">
        <v>295.07835896339571</v>
      </c>
      <c r="O327" s="71">
        <v>244.65467543919041</v>
      </c>
      <c r="P327" s="71">
        <v>165.97661534183419</v>
      </c>
      <c r="Q327" s="71">
        <v>12.306178685061701</v>
      </c>
      <c r="R327" s="71">
        <v>0</v>
      </c>
      <c r="S327" s="71">
        <v>30.760031040000001</v>
      </c>
      <c r="T327" s="72"/>
      <c r="U327" s="71">
        <v>31918462</v>
      </c>
      <c r="V327" s="71">
        <v>5964</v>
      </c>
      <c r="W327" s="71">
        <v>331</v>
      </c>
      <c r="X327" s="71">
        <v>87517</v>
      </c>
      <c r="Y327" s="71">
        <v>78285</v>
      </c>
      <c r="Z327" s="71">
        <v>121053</v>
      </c>
      <c r="AA327" s="71">
        <v>32503</v>
      </c>
      <c r="AB327" s="71">
        <v>197837</v>
      </c>
      <c r="AC327" s="71">
        <v>0</v>
      </c>
      <c r="AD327" s="71">
        <v>30.760031040000001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1979</v>
      </c>
      <c r="B328" s="70">
        <v>481</v>
      </c>
      <c r="C328" s="70">
        <v>5</v>
      </c>
      <c r="D328" s="70">
        <v>29</v>
      </c>
      <c r="E328" s="70">
        <v>2008</v>
      </c>
      <c r="F328" s="70" t="s">
        <v>792</v>
      </c>
      <c r="G328" s="70" t="s">
        <v>1974</v>
      </c>
      <c r="H328" s="70" t="s">
        <v>1975</v>
      </c>
      <c r="I328" s="148"/>
      <c r="J328" s="71">
        <v>612.40662890536737</v>
      </c>
      <c r="K328" s="71">
        <v>10.596194690848121</v>
      </c>
      <c r="L328" s="71">
        <v>25.225741454734791</v>
      </c>
      <c r="M328" s="71">
        <v>443.96613355397079</v>
      </c>
      <c r="N328" s="71">
        <v>293.67283505380169</v>
      </c>
      <c r="O328" s="71">
        <v>240.4904333934459</v>
      </c>
      <c r="P328" s="71">
        <v>164.30316201795731</v>
      </c>
      <c r="Q328" s="71">
        <v>12.2733772572355</v>
      </c>
      <c r="R328" s="71">
        <v>0</v>
      </c>
      <c r="S328" s="71">
        <v>34.519694712000003</v>
      </c>
      <c r="T328" s="72"/>
      <c r="U328" s="71">
        <v>31513596</v>
      </c>
      <c r="V328" s="71">
        <v>5964</v>
      </c>
      <c r="W328" s="71">
        <v>331</v>
      </c>
      <c r="X328" s="71">
        <v>87517</v>
      </c>
      <c r="Y328" s="71">
        <v>80109</v>
      </c>
      <c r="Z328" s="71">
        <v>123169</v>
      </c>
      <c r="AA328" s="71">
        <v>32212</v>
      </c>
      <c r="AB328" s="71">
        <v>200555</v>
      </c>
      <c r="AC328" s="71">
        <v>0</v>
      </c>
      <c r="AD328" s="71">
        <v>34.519694712000003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1980</v>
      </c>
      <c r="B329" s="70">
        <v>482</v>
      </c>
      <c r="C329" s="70">
        <v>6</v>
      </c>
      <c r="D329" s="70">
        <v>29</v>
      </c>
      <c r="E329" s="70">
        <v>2009</v>
      </c>
      <c r="F329" s="70" t="s">
        <v>176</v>
      </c>
      <c r="G329" s="1064" t="s">
        <v>1974</v>
      </c>
      <c r="H329" s="70" t="s">
        <v>1975</v>
      </c>
      <c r="I329" s="148"/>
      <c r="J329" s="71">
        <v>595.11677556021925</v>
      </c>
      <c r="K329" s="71">
        <v>11.03651295751555</v>
      </c>
      <c r="L329" s="71">
        <v>39.194330965535983</v>
      </c>
      <c r="M329" s="71">
        <v>488.19555821718541</v>
      </c>
      <c r="N329" s="71">
        <v>258.65034927854492</v>
      </c>
      <c r="O329" s="71">
        <v>247.25017040573741</v>
      </c>
      <c r="P329" s="71">
        <v>158.15095089568109</v>
      </c>
      <c r="Q329" s="71">
        <v>11.841126239957999</v>
      </c>
      <c r="R329" s="71">
        <v>0</v>
      </c>
      <c r="S329" s="71">
        <v>31.367198290560001</v>
      </c>
      <c r="T329" s="72"/>
      <c r="U329" s="71">
        <v>26725007</v>
      </c>
      <c r="V329" s="71">
        <v>6836</v>
      </c>
      <c r="W329" s="71">
        <v>800</v>
      </c>
      <c r="X329" s="71">
        <v>104246</v>
      </c>
      <c r="Y329" s="71">
        <v>81743</v>
      </c>
      <c r="Z329" s="71">
        <v>124991</v>
      </c>
      <c r="AA329" s="71">
        <v>31831</v>
      </c>
      <c r="AB329" s="71">
        <v>203116</v>
      </c>
      <c r="AC329" s="71">
        <v>0</v>
      </c>
      <c r="AD329" s="71">
        <v>31.367198290560001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263.41899999999998</v>
      </c>
      <c r="BK329" s="71">
        <v>4.4400000000000004</v>
      </c>
      <c r="BL329" s="71">
        <v>548.37000000000012</v>
      </c>
      <c r="BM329" s="71">
        <v>0</v>
      </c>
      <c r="BN329" s="72"/>
      <c r="BO329" s="71">
        <v>0</v>
      </c>
      <c r="BP329" s="71">
        <v>0</v>
      </c>
      <c r="BQ329" s="71">
        <v>24</v>
      </c>
      <c r="BR329" s="71">
        <v>1</v>
      </c>
      <c r="BS329" s="71">
        <v>36</v>
      </c>
      <c r="BT329" s="71">
        <v>0</v>
      </c>
      <c r="BU329"/>
      <c r="BV329" s="70">
        <v>806.24300000000005</v>
      </c>
      <c r="BW329" s="70">
        <v>0</v>
      </c>
      <c r="BX329" s="70">
        <v>0</v>
      </c>
      <c r="BY329" s="70">
        <v>0</v>
      </c>
      <c r="BZ329" s="70">
        <v>0</v>
      </c>
      <c r="CA329" s="70">
        <v>0</v>
      </c>
      <c r="CB329" s="70">
        <v>7.53</v>
      </c>
      <c r="CC329" s="70">
        <v>2.456</v>
      </c>
      <c r="CD329" s="70">
        <v>0</v>
      </c>
    </row>
    <row r="330" spans="1:82">
      <c r="A330" s="70" t="s">
        <v>1981</v>
      </c>
      <c r="B330" s="70">
        <v>483</v>
      </c>
      <c r="C330" s="70">
        <v>7</v>
      </c>
      <c r="D330" s="70">
        <v>29</v>
      </c>
      <c r="E330" s="70">
        <v>2010</v>
      </c>
      <c r="F330" s="70" t="s">
        <v>177</v>
      </c>
      <c r="G330" s="1064" t="s">
        <v>1974</v>
      </c>
      <c r="H330" s="70" t="s">
        <v>1975</v>
      </c>
      <c r="I330" s="148"/>
      <c r="J330" s="71">
        <v>563.24777029685913</v>
      </c>
      <c r="K330" s="71">
        <v>11.818035517163141</v>
      </c>
      <c r="L330" s="71">
        <v>37.642259685032798</v>
      </c>
      <c r="M330" s="71">
        <v>467.05482055962398</v>
      </c>
      <c r="N330" s="71">
        <v>293.65047047302369</v>
      </c>
      <c r="O330" s="71">
        <v>250.25917145695749</v>
      </c>
      <c r="P330" s="71">
        <v>160.36726879730139</v>
      </c>
      <c r="Q330" s="71">
        <v>12.5324011646505</v>
      </c>
      <c r="R330" s="71">
        <v>0</v>
      </c>
      <c r="S330" s="71">
        <v>25.668092378880011</v>
      </c>
      <c r="T330" s="72"/>
      <c r="U330" s="71">
        <v>27627270</v>
      </c>
      <c r="V330" s="71">
        <v>6836</v>
      </c>
      <c r="W330" s="71">
        <v>800</v>
      </c>
      <c r="X330" s="71">
        <v>104246</v>
      </c>
      <c r="Y330" s="71">
        <v>83414</v>
      </c>
      <c r="Z330" s="71">
        <v>127100</v>
      </c>
      <c r="AA330" s="71">
        <v>31471</v>
      </c>
      <c r="AB330" s="71">
        <v>205993</v>
      </c>
      <c r="AC330" s="71">
        <v>0</v>
      </c>
      <c r="AD330" s="71">
        <v>25.668092378880011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246.708</v>
      </c>
      <c r="BK330" s="71">
        <v>4.5279999999999996</v>
      </c>
      <c r="BL330" s="71">
        <v>489.31200000000013</v>
      </c>
      <c r="BM330" s="71">
        <v>0</v>
      </c>
      <c r="BN330" s="72"/>
      <c r="BO330" s="71">
        <v>0</v>
      </c>
      <c r="BP330" s="71">
        <v>0</v>
      </c>
      <c r="BQ330" s="71">
        <v>23</v>
      </c>
      <c r="BR330" s="71">
        <v>1</v>
      </c>
      <c r="BS330" s="71">
        <v>37</v>
      </c>
      <c r="BT330" s="71">
        <v>0</v>
      </c>
      <c r="BU330"/>
      <c r="BV330" s="70">
        <v>729.86199999999997</v>
      </c>
      <c r="BW330" s="70">
        <v>0</v>
      </c>
      <c r="BX330" s="70">
        <v>0</v>
      </c>
      <c r="BY330" s="70">
        <v>0</v>
      </c>
      <c r="BZ330" s="70">
        <v>0</v>
      </c>
      <c r="CA330" s="70">
        <v>0</v>
      </c>
      <c r="CB330" s="70">
        <v>7.7240000000000002</v>
      </c>
      <c r="CC330" s="70">
        <v>2.9620000000000002</v>
      </c>
      <c r="CD330" s="70">
        <v>0</v>
      </c>
    </row>
    <row r="331" spans="1:82">
      <c r="A331" s="70" t="s">
        <v>1982</v>
      </c>
      <c r="B331" s="70">
        <v>484</v>
      </c>
      <c r="C331" s="70">
        <v>8</v>
      </c>
      <c r="D331" s="70">
        <v>29</v>
      </c>
      <c r="E331" s="70">
        <v>2011</v>
      </c>
      <c r="F331" s="70" t="s">
        <v>178</v>
      </c>
      <c r="G331" s="70" t="s">
        <v>1974</v>
      </c>
      <c r="H331" s="70" t="s">
        <v>1975</v>
      </c>
      <c r="I331" s="148"/>
      <c r="J331" s="71">
        <v>639.47942008207406</v>
      </c>
      <c r="K331" s="71">
        <v>16.971080661638769</v>
      </c>
      <c r="L331" s="71">
        <v>40.107007613479482</v>
      </c>
      <c r="M331" s="71">
        <v>568.61301428330955</v>
      </c>
      <c r="N331" s="71">
        <v>318.12194637971169</v>
      </c>
      <c r="O331" s="71">
        <v>249.58998165211241</v>
      </c>
      <c r="P331" s="71">
        <v>155.34693377509879</v>
      </c>
      <c r="Q331" s="71">
        <v>14.536963678499699</v>
      </c>
      <c r="R331" s="71">
        <v>0</v>
      </c>
      <c r="S331" s="71">
        <v>28.333900052000001</v>
      </c>
      <c r="T331" s="72"/>
      <c r="U331" s="71">
        <v>29093700</v>
      </c>
      <c r="V331" s="71">
        <v>6836</v>
      </c>
      <c r="W331" s="71">
        <v>800</v>
      </c>
      <c r="X331" s="71">
        <v>104246</v>
      </c>
      <c r="Y331" s="71">
        <v>84531</v>
      </c>
      <c r="Z331" s="71">
        <v>129514</v>
      </c>
      <c r="AA331" s="71">
        <v>31393</v>
      </c>
      <c r="AB331" s="71">
        <v>207147</v>
      </c>
      <c r="AC331" s="71">
        <v>0</v>
      </c>
      <c r="AD331" s="71">
        <v>28.333900052000001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288.73700000000002</v>
      </c>
      <c r="BK331" s="71">
        <v>3.9420000000000002</v>
      </c>
      <c r="BL331" s="71">
        <v>321.07100000000003</v>
      </c>
      <c r="BM331" s="71">
        <v>0</v>
      </c>
      <c r="BN331" s="72"/>
      <c r="BO331" s="71">
        <v>0</v>
      </c>
      <c r="BP331" s="71">
        <v>0</v>
      </c>
      <c r="BQ331" s="71">
        <v>26</v>
      </c>
      <c r="BR331" s="71">
        <v>1</v>
      </c>
      <c r="BS331" s="71">
        <v>33</v>
      </c>
      <c r="BT331" s="71">
        <v>0</v>
      </c>
      <c r="BU331"/>
      <c r="BV331" s="70">
        <v>558.38499999999999</v>
      </c>
      <c r="BW331" s="70">
        <v>0</v>
      </c>
      <c r="BX331" s="70">
        <v>0</v>
      </c>
      <c r="BY331" s="70">
        <v>0</v>
      </c>
      <c r="BZ331" s="70">
        <v>0</v>
      </c>
      <c r="CA331" s="70">
        <v>0</v>
      </c>
      <c r="CB331" s="70">
        <v>6.3940000000000001</v>
      </c>
      <c r="CC331" s="70">
        <v>48.970999999999997</v>
      </c>
      <c r="CD331" s="70">
        <v>0</v>
      </c>
    </row>
    <row r="332" spans="1:82">
      <c r="A332" s="70" t="s">
        <v>1983</v>
      </c>
      <c r="B332" s="70">
        <v>485</v>
      </c>
      <c r="C332" s="70">
        <v>9</v>
      </c>
      <c r="D332" s="70">
        <v>29</v>
      </c>
      <c r="E332" s="70">
        <v>2012</v>
      </c>
      <c r="F332" s="70" t="s">
        <v>179</v>
      </c>
      <c r="G332" s="70" t="s">
        <v>1974</v>
      </c>
      <c r="H332" s="70" t="s">
        <v>1975</v>
      </c>
      <c r="I332" s="148"/>
      <c r="J332" s="71">
        <v>629.0620286575753</v>
      </c>
      <c r="K332" s="71">
        <v>16.081044474545301</v>
      </c>
      <c r="L332" s="71">
        <v>40.187266834682703</v>
      </c>
      <c r="M332" s="71">
        <v>621.61758294771846</v>
      </c>
      <c r="N332" s="71">
        <v>369.11334573758558</v>
      </c>
      <c r="O332" s="71">
        <v>253.54153203194019</v>
      </c>
      <c r="P332" s="71">
        <v>156.32035983807745</v>
      </c>
      <c r="Q332" s="71">
        <v>16.474003180528602</v>
      </c>
      <c r="R332" s="71">
        <v>0</v>
      </c>
      <c r="S332" s="71">
        <v>30.422504264099999</v>
      </c>
      <c r="T332" s="72"/>
      <c r="U332" s="71">
        <v>28073887</v>
      </c>
      <c r="V332" s="71">
        <v>6836</v>
      </c>
      <c r="W332" s="71">
        <v>800</v>
      </c>
      <c r="X332" s="71">
        <v>104246</v>
      </c>
      <c r="Y332" s="71">
        <v>89816</v>
      </c>
      <c r="Z332" s="71">
        <v>132608</v>
      </c>
      <c r="AA332" s="71">
        <v>31411</v>
      </c>
      <c r="AB332" s="71">
        <v>216064</v>
      </c>
      <c r="AC332" s="71">
        <v>0</v>
      </c>
      <c r="AD332" s="71">
        <v>30.422504264099999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311.44200000000001</v>
      </c>
      <c r="BK332" s="71">
        <v>4.6420000000000003</v>
      </c>
      <c r="BL332" s="71">
        <v>467.63499999999999</v>
      </c>
      <c r="BM332" s="71">
        <v>0</v>
      </c>
      <c r="BN332" s="72"/>
      <c r="BO332" s="71">
        <v>0</v>
      </c>
      <c r="BP332" s="71">
        <v>0</v>
      </c>
      <c r="BQ332" s="71">
        <v>26</v>
      </c>
      <c r="BR332" s="71">
        <v>1</v>
      </c>
      <c r="BS332" s="71">
        <v>34</v>
      </c>
      <c r="BT332" s="71">
        <v>0</v>
      </c>
      <c r="BU332"/>
      <c r="BV332" s="70">
        <v>733.90200000000004</v>
      </c>
      <c r="BW332" s="70">
        <v>0</v>
      </c>
      <c r="BX332" s="70">
        <v>0</v>
      </c>
      <c r="BY332" s="70">
        <v>0</v>
      </c>
      <c r="BZ332" s="70">
        <v>0</v>
      </c>
      <c r="CA332" s="70">
        <v>0</v>
      </c>
      <c r="CB332" s="70">
        <v>7.2009999999999996</v>
      </c>
      <c r="CC332" s="70">
        <v>42.616</v>
      </c>
      <c r="CD332" s="70">
        <v>0</v>
      </c>
    </row>
    <row r="333" spans="1:82">
      <c r="A333" s="70" t="s">
        <v>1984</v>
      </c>
      <c r="B333" s="70">
        <v>486</v>
      </c>
      <c r="C333" s="70">
        <v>10</v>
      </c>
      <c r="D333" s="70">
        <v>29</v>
      </c>
      <c r="E333" s="70">
        <v>2013</v>
      </c>
      <c r="F333" s="70" t="s">
        <v>180</v>
      </c>
      <c r="G333" s="70" t="s">
        <v>1974</v>
      </c>
      <c r="H333" s="70" t="s">
        <v>1975</v>
      </c>
      <c r="I333" s="148"/>
      <c r="J333" s="71">
        <v>641.13928621998889</v>
      </c>
      <c r="K333" s="71">
        <v>14.33777674068191</v>
      </c>
      <c r="L333" s="71">
        <v>38.56185551185655</v>
      </c>
      <c r="M333" s="71">
        <v>606.69723769923678</v>
      </c>
      <c r="N333" s="71">
        <v>373.10187358123233</v>
      </c>
      <c r="O333" s="71">
        <v>248.58760146908236</v>
      </c>
      <c r="P333" s="71">
        <v>156.72954298646502</v>
      </c>
      <c r="Q333" s="71">
        <v>16.930201476205699</v>
      </c>
      <c r="R333" s="71">
        <v>0</v>
      </c>
      <c r="S333" s="71">
        <v>34.200476605440002</v>
      </c>
      <c r="T333" s="72"/>
      <c r="U333" s="71">
        <v>26812172</v>
      </c>
      <c r="V333" s="71">
        <v>6836</v>
      </c>
      <c r="W333" s="71">
        <v>800</v>
      </c>
      <c r="X333" s="71">
        <v>104246</v>
      </c>
      <c r="Y333" s="71">
        <v>91853</v>
      </c>
      <c r="Z333" s="71">
        <v>135822</v>
      </c>
      <c r="AA333" s="71">
        <v>31375</v>
      </c>
      <c r="AB333" s="71">
        <v>218864</v>
      </c>
      <c r="AC333" s="71">
        <v>0</v>
      </c>
      <c r="AD333" s="71">
        <v>34.200476605440002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349.49</v>
      </c>
      <c r="BK333" s="71">
        <v>4.3719999999999999</v>
      </c>
      <c r="BL333" s="71">
        <v>529.58600000000001</v>
      </c>
      <c r="BM333" s="71">
        <v>0</v>
      </c>
      <c r="BN333" s="72"/>
      <c r="BO333" s="71">
        <v>0</v>
      </c>
      <c r="BP333" s="71">
        <v>0</v>
      </c>
      <c r="BQ333" s="71">
        <v>26</v>
      </c>
      <c r="BR333" s="71">
        <v>1</v>
      </c>
      <c r="BS333" s="71">
        <v>37</v>
      </c>
      <c r="BT333" s="71">
        <v>0</v>
      </c>
      <c r="BU333"/>
      <c r="BV333" s="70">
        <v>798.60299999999995</v>
      </c>
      <c r="BW333" s="70">
        <v>0</v>
      </c>
      <c r="BX333" s="70">
        <v>0</v>
      </c>
      <c r="BY333" s="70">
        <v>0</v>
      </c>
      <c r="BZ333" s="70">
        <v>0</v>
      </c>
      <c r="CA333" s="70">
        <v>0</v>
      </c>
      <c r="CB333" s="70">
        <v>0</v>
      </c>
      <c r="CC333" s="70">
        <v>84.844999999999999</v>
      </c>
      <c r="CD333" s="70">
        <v>0</v>
      </c>
    </row>
    <row r="334" spans="1:82">
      <c r="A334" s="70" t="s">
        <v>1985</v>
      </c>
      <c r="B334" s="70">
        <v>487</v>
      </c>
      <c r="C334" s="70">
        <v>11</v>
      </c>
      <c r="D334" s="70">
        <v>29</v>
      </c>
      <c r="E334" s="70">
        <v>2014</v>
      </c>
      <c r="F334" s="70" t="s">
        <v>181</v>
      </c>
      <c r="G334" s="70" t="s">
        <v>1974</v>
      </c>
      <c r="H334" s="70" t="s">
        <v>1975</v>
      </c>
      <c r="I334" s="148"/>
      <c r="J334" s="71">
        <v>590.96011648577871</v>
      </c>
      <c r="K334" s="71">
        <v>14.67871476293505</v>
      </c>
      <c r="L334" s="71">
        <v>41.885559655263187</v>
      </c>
      <c r="M334" s="71">
        <v>629.09485263507167</v>
      </c>
      <c r="N334" s="71">
        <v>367.21872884657631</v>
      </c>
      <c r="O334" s="71">
        <v>241.43708893511453</v>
      </c>
      <c r="P334" s="71">
        <v>156.55499738920889</v>
      </c>
      <c r="Q334" s="71">
        <v>16.373994109879</v>
      </c>
      <c r="R334" s="71">
        <v>0</v>
      </c>
      <c r="S334" s="71">
        <v>29.1876289908</v>
      </c>
      <c r="T334" s="72"/>
      <c r="U334" s="71">
        <v>27470693</v>
      </c>
      <c r="V334" s="71">
        <v>6059</v>
      </c>
      <c r="W334" s="71">
        <v>736</v>
      </c>
      <c r="X334" s="71">
        <v>111591</v>
      </c>
      <c r="Y334" s="71">
        <v>93103</v>
      </c>
      <c r="Z334" s="71">
        <v>138936</v>
      </c>
      <c r="AA334" s="71">
        <v>31178</v>
      </c>
      <c r="AB334" s="71">
        <v>220622</v>
      </c>
      <c r="AC334" s="71">
        <v>0</v>
      </c>
      <c r="AD334" s="71">
        <v>29.1876289908</v>
      </c>
      <c r="AE334" s="72"/>
      <c r="AF334" s="71"/>
      <c r="AG334" s="71"/>
      <c r="AH334" s="71"/>
      <c r="AI334" s="71"/>
      <c r="AJ334" s="71"/>
      <c r="AK334" s="71"/>
      <c r="AL334" s="71"/>
      <c r="AM334" s="71"/>
      <c r="AN334" s="71"/>
      <c r="AO334" s="71"/>
      <c r="AP334" s="71"/>
      <c r="AQ334" s="72"/>
      <c r="AR334" s="71">
        <v>4962</v>
      </c>
      <c r="AS334" s="71">
        <v>786</v>
      </c>
      <c r="AT334" s="71">
        <v>0</v>
      </c>
      <c r="AU334" s="71">
        <v>0</v>
      </c>
      <c r="AV334" s="71">
        <v>0</v>
      </c>
      <c r="AW334" s="71">
        <v>0</v>
      </c>
      <c r="AX334" s="71"/>
      <c r="AY334" s="72"/>
      <c r="AZ334" s="71">
        <v>20103.7</v>
      </c>
      <c r="BA334" s="71">
        <v>46757.1</v>
      </c>
      <c r="BB334" s="71">
        <v>0</v>
      </c>
      <c r="BC334" s="71">
        <v>0</v>
      </c>
      <c r="BD334" s="71">
        <v>0</v>
      </c>
      <c r="BE334" s="71">
        <v>0</v>
      </c>
      <c r="BF334" s="71"/>
      <c r="BG334" s="72"/>
      <c r="BH334" s="71">
        <v>0</v>
      </c>
      <c r="BI334" s="71">
        <v>0</v>
      </c>
      <c r="BJ334" s="71">
        <v>373.97300000000001</v>
      </c>
      <c r="BK334" s="71">
        <v>4.0339999999999998</v>
      </c>
      <c r="BL334" s="71">
        <v>584.60800000000006</v>
      </c>
      <c r="BM334" s="71">
        <v>0</v>
      </c>
      <c r="BN334" s="72"/>
      <c r="BO334" s="71">
        <v>0</v>
      </c>
      <c r="BP334" s="71">
        <v>0</v>
      </c>
      <c r="BQ334" s="71">
        <v>26</v>
      </c>
      <c r="BR334" s="71">
        <v>1</v>
      </c>
      <c r="BS334" s="71">
        <v>39</v>
      </c>
      <c r="BT334" s="71">
        <v>0</v>
      </c>
      <c r="BU334"/>
      <c r="BV334" s="70">
        <v>846.7</v>
      </c>
      <c r="BW334" s="70">
        <v>0</v>
      </c>
      <c r="BX334" s="70">
        <v>0</v>
      </c>
      <c r="BY334" s="70">
        <v>0</v>
      </c>
      <c r="BZ334" s="70">
        <v>0</v>
      </c>
      <c r="CA334" s="70">
        <v>0</v>
      </c>
      <c r="CB334" s="70">
        <v>0</v>
      </c>
      <c r="CC334" s="70">
        <v>115.91500000000001</v>
      </c>
      <c r="CD334" s="70">
        <v>0</v>
      </c>
    </row>
    <row r="335" spans="1:82">
      <c r="A335" s="70" t="s">
        <v>1986</v>
      </c>
      <c r="B335" s="70">
        <v>488</v>
      </c>
      <c r="C335" s="70">
        <v>12</v>
      </c>
      <c r="D335" s="70">
        <v>29</v>
      </c>
      <c r="E335" s="70">
        <v>2015</v>
      </c>
      <c r="F335" s="70" t="s">
        <v>182</v>
      </c>
      <c r="G335" s="70" t="s">
        <v>1974</v>
      </c>
      <c r="H335" s="70" t="s">
        <v>1975</v>
      </c>
      <c r="I335" s="148"/>
      <c r="J335" s="71">
        <v>649.36607638021746</v>
      </c>
      <c r="K335" s="71">
        <v>14.0447728531223</v>
      </c>
      <c r="L335" s="71">
        <v>42.17763882233308</v>
      </c>
      <c r="M335" s="71">
        <v>699.98705110178003</v>
      </c>
      <c r="N335" s="71">
        <v>354.01966935230178</v>
      </c>
      <c r="O335" s="71">
        <v>243.73813726968609</v>
      </c>
      <c r="P335" s="71">
        <v>156.2012818464332</v>
      </c>
      <c r="Q335" s="71">
        <v>16.25671013198</v>
      </c>
      <c r="R335" s="71">
        <v>0</v>
      </c>
      <c r="S335" s="71">
        <v>35.491038659239997</v>
      </c>
      <c r="T335" s="72"/>
      <c r="U335" s="71">
        <v>33726019</v>
      </c>
      <c r="V335" s="71">
        <v>6059</v>
      </c>
      <c r="W335" s="71">
        <v>736</v>
      </c>
      <c r="X335" s="71">
        <v>111591</v>
      </c>
      <c r="Y335" s="71">
        <v>95165</v>
      </c>
      <c r="Z335" s="71">
        <v>141610</v>
      </c>
      <c r="AA335" s="71">
        <v>31083</v>
      </c>
      <c r="AB335" s="71">
        <v>223755</v>
      </c>
      <c r="AC335" s="71">
        <v>0</v>
      </c>
      <c r="AD335" s="71">
        <v>35.491038659239997</v>
      </c>
      <c r="AE335" s="72"/>
      <c r="AF335" s="71">
        <v>364410731.5253315</v>
      </c>
      <c r="AG335" s="71">
        <v>11003151.9052938</v>
      </c>
      <c r="AH335" s="71">
        <v>8073052.4543687282</v>
      </c>
      <c r="AI335" s="71">
        <v>855866003.3874985</v>
      </c>
      <c r="AJ335" s="71">
        <v>521732925.3755762</v>
      </c>
      <c r="AK335" s="71">
        <v>0</v>
      </c>
      <c r="AL335" s="71">
        <v>0</v>
      </c>
      <c r="AM335" s="71">
        <v>30664684.133077059</v>
      </c>
      <c r="AN335" s="71">
        <v>0</v>
      </c>
      <c r="AO335" s="71">
        <v>0</v>
      </c>
      <c r="AP335" s="71">
        <v>1791750548.7811458</v>
      </c>
      <c r="AQ335" s="72"/>
      <c r="AR335" s="71">
        <v>5678</v>
      </c>
      <c r="AS335" s="71">
        <v>1266</v>
      </c>
      <c r="AT335" s="71">
        <v>0</v>
      </c>
      <c r="AU335" s="71">
        <v>0</v>
      </c>
      <c r="AV335" s="71">
        <v>0</v>
      </c>
      <c r="AW335" s="71">
        <v>0</v>
      </c>
      <c r="AX335" s="71"/>
      <c r="AY335" s="72"/>
      <c r="AZ335" s="71">
        <v>23418.5</v>
      </c>
      <c r="BA335" s="71">
        <v>78094.200000000012</v>
      </c>
      <c r="BB335" s="71">
        <v>0</v>
      </c>
      <c r="BC335" s="71">
        <v>0</v>
      </c>
      <c r="BD335" s="71">
        <v>0</v>
      </c>
      <c r="BE335" s="71">
        <v>0</v>
      </c>
      <c r="BF335" s="71"/>
      <c r="BG335" s="72"/>
      <c r="BH335" s="71">
        <v>0</v>
      </c>
      <c r="BI335" s="71">
        <v>0</v>
      </c>
      <c r="BJ335" s="71">
        <v>459.4</v>
      </c>
      <c r="BK335" s="71">
        <v>3.7709999999999999</v>
      </c>
      <c r="BL335" s="71">
        <v>478.57400000000007</v>
      </c>
      <c r="BM335" s="71">
        <v>0</v>
      </c>
      <c r="BN335" s="72"/>
      <c r="BO335" s="71">
        <v>0</v>
      </c>
      <c r="BP335" s="71">
        <v>0</v>
      </c>
      <c r="BQ335" s="71">
        <v>26</v>
      </c>
      <c r="BR335" s="71">
        <v>1</v>
      </c>
      <c r="BS335" s="71">
        <v>34</v>
      </c>
      <c r="BT335" s="71">
        <v>0</v>
      </c>
      <c r="BU335"/>
      <c r="BV335" s="70">
        <v>723.06</v>
      </c>
      <c r="BW335" s="70">
        <v>0</v>
      </c>
      <c r="BX335" s="70">
        <v>0</v>
      </c>
      <c r="BY335" s="70">
        <v>0</v>
      </c>
      <c r="BZ335" s="70">
        <v>0</v>
      </c>
      <c r="CA335" s="70">
        <v>0</v>
      </c>
      <c r="CB335" s="70">
        <v>0</v>
      </c>
      <c r="CC335" s="70">
        <v>218.685</v>
      </c>
      <c r="CD335" s="70">
        <v>0</v>
      </c>
    </row>
    <row r="336" spans="1:82">
      <c r="A336" s="70" t="s">
        <v>1987</v>
      </c>
      <c r="B336" s="70">
        <v>489</v>
      </c>
      <c r="C336" s="70">
        <v>13</v>
      </c>
      <c r="D336" s="70">
        <v>29</v>
      </c>
      <c r="E336" s="70">
        <v>2016</v>
      </c>
      <c r="F336" s="70" t="s">
        <v>155</v>
      </c>
      <c r="G336" s="70" t="s">
        <v>1974</v>
      </c>
      <c r="H336" s="70" t="s">
        <v>1975</v>
      </c>
      <c r="I336" s="148"/>
      <c r="J336" s="71">
        <v>662.44337063877924</v>
      </c>
      <c r="K336" s="71">
        <v>13.047612798207544</v>
      </c>
      <c r="L336" s="71">
        <v>41.880784117548053</v>
      </c>
      <c r="M336" s="71">
        <v>512.02245677692508</v>
      </c>
      <c r="N336" s="71">
        <v>318.82201225026029</v>
      </c>
      <c r="O336" s="71">
        <v>247.78691018734102</v>
      </c>
      <c r="P336" s="71">
        <v>155.20701346163557</v>
      </c>
      <c r="Q336" s="71">
        <v>16.042440589783595</v>
      </c>
      <c r="R336" s="71">
        <v>0</v>
      </c>
      <c r="S336" s="71">
        <v>35.830413069040006</v>
      </c>
      <c r="T336" s="72"/>
      <c r="U336" s="71">
        <v>31003373</v>
      </c>
      <c r="V336" s="71">
        <v>6059</v>
      </c>
      <c r="W336" s="71">
        <v>736</v>
      </c>
      <c r="X336" s="71">
        <v>111591</v>
      </c>
      <c r="Y336" s="71">
        <v>97341</v>
      </c>
      <c r="Z336" s="71">
        <v>145732</v>
      </c>
      <c r="AA336" s="71">
        <v>31944</v>
      </c>
      <c r="AB336" s="71">
        <v>227127</v>
      </c>
      <c r="AC336" s="71">
        <v>0</v>
      </c>
      <c r="AD336" s="71">
        <v>35.830413069040013</v>
      </c>
      <c r="AE336" s="72"/>
      <c r="AF336" s="71">
        <v>372367177.27654189</v>
      </c>
      <c r="AG336" s="71">
        <v>9809965.2947817966</v>
      </c>
      <c r="AH336" s="71">
        <v>7239125.5088188713</v>
      </c>
      <c r="AI336" s="71">
        <v>796506674.25778234</v>
      </c>
      <c r="AJ336" s="71">
        <v>458089870.37402678</v>
      </c>
      <c r="AK336" s="71">
        <v>0</v>
      </c>
      <c r="AL336" s="71">
        <v>0</v>
      </c>
      <c r="AM336" s="71">
        <v>31150985.059545498</v>
      </c>
      <c r="AN336" s="71">
        <v>0</v>
      </c>
      <c r="AO336" s="71">
        <v>0</v>
      </c>
      <c r="AP336" s="71">
        <v>1675163797.7714972</v>
      </c>
      <c r="AQ336" s="72"/>
      <c r="AR336" s="71">
        <v>6362</v>
      </c>
      <c r="AS336" s="71">
        <v>1601</v>
      </c>
      <c r="AT336" s="71">
        <v>0</v>
      </c>
      <c r="AU336" s="71">
        <v>0</v>
      </c>
      <c r="AV336" s="71">
        <v>0</v>
      </c>
      <c r="AW336" s="71">
        <v>0</v>
      </c>
      <c r="AX336" s="71"/>
      <c r="AY336" s="72"/>
      <c r="AZ336" s="71">
        <v>26752.3</v>
      </c>
      <c r="BA336" s="71">
        <v>97765.200000000012</v>
      </c>
      <c r="BB336" s="71">
        <v>0</v>
      </c>
      <c r="BC336" s="71">
        <v>0</v>
      </c>
      <c r="BD336" s="71">
        <v>0</v>
      </c>
      <c r="BE336" s="71">
        <v>0</v>
      </c>
      <c r="BF336" s="71"/>
      <c r="BG336" s="72"/>
      <c r="BH336" s="71">
        <v>0</v>
      </c>
      <c r="BI336" s="71">
        <v>0</v>
      </c>
      <c r="BJ336" s="71">
        <v>429.44</v>
      </c>
      <c r="BK336" s="71">
        <v>3.306</v>
      </c>
      <c r="BL336" s="71">
        <v>520.29699999999991</v>
      </c>
      <c r="BM336" s="71">
        <v>0</v>
      </c>
      <c r="BN336" s="72"/>
      <c r="BO336" s="71">
        <v>0</v>
      </c>
      <c r="BP336" s="71">
        <v>0</v>
      </c>
      <c r="BQ336" s="71">
        <v>28</v>
      </c>
      <c r="BR336" s="71">
        <v>1</v>
      </c>
      <c r="BS336" s="71">
        <v>39</v>
      </c>
      <c r="BT336" s="71">
        <v>0</v>
      </c>
      <c r="BU336"/>
      <c r="BV336" s="70">
        <v>769.01300000000003</v>
      </c>
      <c r="BW336" s="70">
        <v>0</v>
      </c>
      <c r="BX336" s="70">
        <v>0</v>
      </c>
      <c r="BY336" s="70">
        <v>0</v>
      </c>
      <c r="BZ336" s="70">
        <v>0</v>
      </c>
      <c r="CA336" s="70">
        <v>0</v>
      </c>
      <c r="CB336" s="70">
        <v>0</v>
      </c>
      <c r="CC336" s="70">
        <v>184.03</v>
      </c>
      <c r="CD336" s="70">
        <v>0</v>
      </c>
    </row>
    <row r="337" spans="1:82">
      <c r="A337" s="70" t="s">
        <v>1988</v>
      </c>
      <c r="B337" s="70">
        <v>490</v>
      </c>
      <c r="C337" s="70">
        <v>14</v>
      </c>
      <c r="D337" s="70">
        <v>29</v>
      </c>
      <c r="E337" s="70">
        <v>2017</v>
      </c>
      <c r="F337" s="70" t="s">
        <v>156</v>
      </c>
      <c r="G337" s="70" t="s">
        <v>1974</v>
      </c>
      <c r="H337" s="70" t="s">
        <v>1975</v>
      </c>
      <c r="I337" s="148"/>
      <c r="J337" s="71">
        <v>617.67255416246201</v>
      </c>
      <c r="K337" s="71">
        <v>12.990768466650792</v>
      </c>
      <c r="L337" s="71">
        <v>41.704594538169289</v>
      </c>
      <c r="M337" s="71">
        <v>465.66734001760796</v>
      </c>
      <c r="N337" s="71">
        <v>350.83542978039287</v>
      </c>
      <c r="O337" s="71">
        <v>248.02533852511664</v>
      </c>
      <c r="P337" s="71">
        <v>154.46522963705752</v>
      </c>
      <c r="Q337" s="71">
        <v>15.7342199074783</v>
      </c>
      <c r="R337" s="71">
        <v>0</v>
      </c>
      <c r="S337" s="71">
        <v>41.068556553919997</v>
      </c>
      <c r="T337" s="72"/>
      <c r="U337" s="71">
        <v>34106723</v>
      </c>
      <c r="V337" s="71">
        <v>6059</v>
      </c>
      <c r="W337" s="71">
        <v>736</v>
      </c>
      <c r="X337" s="71">
        <v>111591</v>
      </c>
      <c r="Y337" s="71">
        <v>99397</v>
      </c>
      <c r="Z337" s="71">
        <v>148292</v>
      </c>
      <c r="AA337" s="71">
        <v>31994</v>
      </c>
      <c r="AB337" s="71">
        <v>230360</v>
      </c>
      <c r="AC337" s="71">
        <v>0</v>
      </c>
      <c r="AD337" s="71">
        <v>41.068556553919997</v>
      </c>
      <c r="AE337" s="72"/>
      <c r="AF337" s="71">
        <v>382134203.09412599</v>
      </c>
      <c r="AG337" s="71">
        <v>9885411.4657026753</v>
      </c>
      <c r="AH337" s="71">
        <v>8664950.6225391403</v>
      </c>
      <c r="AI337" s="71">
        <v>753725469.15366936</v>
      </c>
      <c r="AJ337" s="71">
        <v>516292513.05857003</v>
      </c>
      <c r="AK337" s="71">
        <v>0</v>
      </c>
      <c r="AL337" s="71">
        <v>0</v>
      </c>
      <c r="AM337" s="71">
        <v>31643834.97793185</v>
      </c>
      <c r="AN337" s="71">
        <v>0</v>
      </c>
      <c r="AO337" s="71">
        <v>0</v>
      </c>
      <c r="AP337" s="71">
        <v>1702346382.3725388</v>
      </c>
      <c r="AQ337" s="72"/>
      <c r="AR337" s="71">
        <v>6992</v>
      </c>
      <c r="AS337" s="71">
        <v>1860</v>
      </c>
      <c r="AT337" s="71">
        <v>0</v>
      </c>
      <c r="AU337" s="71">
        <v>0</v>
      </c>
      <c r="AV337" s="71">
        <v>0</v>
      </c>
      <c r="AW337" s="71">
        <v>0</v>
      </c>
      <c r="AX337" s="71"/>
      <c r="AY337" s="72"/>
      <c r="AZ337" s="71">
        <v>29858.1</v>
      </c>
      <c r="BA337" s="71">
        <v>147464.7999999999</v>
      </c>
      <c r="BB337" s="71">
        <v>0</v>
      </c>
      <c r="BC337" s="71">
        <v>0</v>
      </c>
      <c r="BD337" s="71">
        <v>0</v>
      </c>
      <c r="BE337" s="71">
        <v>0</v>
      </c>
      <c r="BF337" s="71"/>
      <c r="BG337" s="72"/>
      <c r="BH337" s="71">
        <v>0</v>
      </c>
      <c r="BI337" s="71">
        <v>0</v>
      </c>
      <c r="BJ337" s="71">
        <v>655.48500000000001</v>
      </c>
      <c r="BK337" s="71">
        <v>3.02</v>
      </c>
      <c r="BL337" s="71">
        <v>525.83699999999999</v>
      </c>
      <c r="BM337" s="71">
        <v>0</v>
      </c>
      <c r="BN337" s="72"/>
      <c r="BO337" s="71">
        <v>0</v>
      </c>
      <c r="BP337" s="71">
        <v>0</v>
      </c>
      <c r="BQ337" s="71">
        <v>28</v>
      </c>
      <c r="BR337" s="71">
        <v>1</v>
      </c>
      <c r="BS337" s="71">
        <v>40</v>
      </c>
      <c r="BT337" s="71">
        <v>0</v>
      </c>
      <c r="BU337"/>
      <c r="BV337" s="70">
        <v>738.63699999999994</v>
      </c>
      <c r="BW337" s="70">
        <v>0</v>
      </c>
      <c r="BX337" s="70">
        <v>36.445</v>
      </c>
      <c r="BY337" s="70">
        <v>0</v>
      </c>
      <c r="BZ337" s="70">
        <v>0</v>
      </c>
      <c r="CA337" s="70">
        <v>0</v>
      </c>
      <c r="CB337" s="70">
        <v>0</v>
      </c>
      <c r="CC337" s="70">
        <v>409.26</v>
      </c>
      <c r="CD337" s="70">
        <v>0</v>
      </c>
    </row>
    <row r="338" spans="1:82">
      <c r="A338" s="70" t="s">
        <v>1989</v>
      </c>
      <c r="B338" s="70">
        <v>491</v>
      </c>
      <c r="C338" s="70">
        <v>15</v>
      </c>
      <c r="D338" s="70">
        <v>29</v>
      </c>
      <c r="E338" s="70">
        <v>2018</v>
      </c>
      <c r="F338" s="70" t="s">
        <v>183</v>
      </c>
      <c r="G338" s="70" t="s">
        <v>1974</v>
      </c>
      <c r="H338" s="70" t="s">
        <v>1975</v>
      </c>
      <c r="I338" s="148"/>
      <c r="J338" s="71">
        <v>648.058511044395</v>
      </c>
      <c r="K338" s="71">
        <v>12.257753314005413</v>
      </c>
      <c r="L338" s="71">
        <v>39.117765127139215</v>
      </c>
      <c r="M338" s="71">
        <v>494.20221651333674</v>
      </c>
      <c r="N338" s="71">
        <v>340.58620823149772</v>
      </c>
      <c r="O338" s="71">
        <v>248.62200223532648</v>
      </c>
      <c r="P338" s="71">
        <v>154.06525874794232</v>
      </c>
      <c r="Q338" s="71">
        <v>14.818882510124199</v>
      </c>
      <c r="R338" s="71">
        <v>0</v>
      </c>
      <c r="S338" s="71">
        <v>47.129498111780002</v>
      </c>
      <c r="T338" s="72"/>
      <c r="U338" s="71">
        <v>35658325</v>
      </c>
      <c r="V338" s="71">
        <v>6059</v>
      </c>
      <c r="W338" s="71">
        <v>736</v>
      </c>
      <c r="X338" s="71">
        <v>111591</v>
      </c>
      <c r="Y338" s="71">
        <v>101601</v>
      </c>
      <c r="Z338" s="71">
        <v>151495</v>
      </c>
      <c r="AA338" s="71">
        <v>32232</v>
      </c>
      <c r="AB338" s="71">
        <v>233807</v>
      </c>
      <c r="AC338" s="71">
        <v>0</v>
      </c>
      <c r="AD338" s="71">
        <v>47.129498111780002</v>
      </c>
      <c r="AE338" s="72"/>
      <c r="AF338" s="71">
        <v>394371663.61871189</v>
      </c>
      <c r="AG338" s="71">
        <v>8778297.801616421</v>
      </c>
      <c r="AH338" s="71">
        <v>8324221.2647076696</v>
      </c>
      <c r="AI338" s="71">
        <v>781056392.7907958</v>
      </c>
      <c r="AJ338" s="71">
        <v>501976175.68832231</v>
      </c>
      <c r="AK338" s="71">
        <v>0</v>
      </c>
      <c r="AL338" s="71">
        <v>0</v>
      </c>
      <c r="AM338" s="71">
        <v>32183793.242158491</v>
      </c>
      <c r="AN338" s="71">
        <v>0</v>
      </c>
      <c r="AO338" s="71">
        <v>0</v>
      </c>
      <c r="AP338" s="71">
        <v>1726690544.4063125</v>
      </c>
      <c r="AQ338" s="72"/>
      <c r="AR338" s="71">
        <v>7811</v>
      </c>
      <c r="AS338" s="71">
        <v>2112</v>
      </c>
      <c r="AT338" s="71">
        <v>0</v>
      </c>
      <c r="AU338" s="71">
        <v>0</v>
      </c>
      <c r="AV338" s="71">
        <v>0</v>
      </c>
      <c r="AW338" s="71">
        <v>0</v>
      </c>
      <c r="AX338" s="71"/>
      <c r="AY338" s="72"/>
      <c r="AZ338" s="71">
        <v>33905.700000000012</v>
      </c>
      <c r="BA338" s="71">
        <v>165984.1</v>
      </c>
      <c r="BB338" s="71">
        <v>0</v>
      </c>
      <c r="BC338" s="71">
        <v>0</v>
      </c>
      <c r="BD338" s="71">
        <v>0</v>
      </c>
      <c r="BE338" s="71">
        <v>0</v>
      </c>
      <c r="BF338" s="71"/>
      <c r="BG338" s="72"/>
      <c r="BH338" s="71">
        <v>0</v>
      </c>
      <c r="BI338" s="71">
        <v>0</v>
      </c>
      <c r="BJ338" s="71">
        <v>537.01800000000003</v>
      </c>
      <c r="BK338" s="71">
        <v>2.91</v>
      </c>
      <c r="BL338" s="71">
        <v>548.77600000000007</v>
      </c>
      <c r="BM338" s="71">
        <v>0</v>
      </c>
      <c r="BN338" s="72"/>
      <c r="BO338" s="71">
        <v>0</v>
      </c>
      <c r="BP338" s="71">
        <v>0</v>
      </c>
      <c r="BQ338" s="71">
        <v>29</v>
      </c>
      <c r="BR338" s="71">
        <v>1</v>
      </c>
      <c r="BS338" s="71">
        <v>38</v>
      </c>
      <c r="BT338" s="71">
        <v>0</v>
      </c>
      <c r="BU338"/>
      <c r="BV338" s="70">
        <v>754.91399999999999</v>
      </c>
      <c r="BW338" s="70">
        <v>0</v>
      </c>
      <c r="BX338" s="70">
        <v>41.95</v>
      </c>
      <c r="BY338" s="70">
        <v>0</v>
      </c>
      <c r="BZ338" s="70">
        <v>0</v>
      </c>
      <c r="CA338" s="70">
        <v>0</v>
      </c>
      <c r="CB338" s="70">
        <v>0</v>
      </c>
      <c r="CC338" s="70">
        <v>291.83999999999997</v>
      </c>
      <c r="CD338" s="70">
        <v>0</v>
      </c>
    </row>
    <row r="339" spans="1:82">
      <c r="A339" s="70" t="s">
        <v>1990</v>
      </c>
      <c r="B339" s="70">
        <v>492</v>
      </c>
      <c r="C339" s="70">
        <v>16</v>
      </c>
      <c r="D339" s="70">
        <v>29</v>
      </c>
      <c r="E339" s="70">
        <v>2019</v>
      </c>
      <c r="F339" s="70" t="s">
        <v>158</v>
      </c>
      <c r="G339" s="70" t="s">
        <v>1974</v>
      </c>
      <c r="H339" s="70" t="s">
        <v>1975</v>
      </c>
      <c r="I339" s="148"/>
      <c r="J339" s="71">
        <v>627.29910892087264</v>
      </c>
      <c r="K339" s="71">
        <v>11.193594719035694</v>
      </c>
      <c r="L339" s="71">
        <v>39.454332463508187</v>
      </c>
      <c r="M339" s="71">
        <v>483.08151143430888</v>
      </c>
      <c r="N339" s="71">
        <v>333.89079542317864</v>
      </c>
      <c r="O339" s="71">
        <v>245.79956530987812</v>
      </c>
      <c r="P339" s="71">
        <v>154.04242534605339</v>
      </c>
      <c r="Q339" s="71">
        <v>14.665618805284099</v>
      </c>
      <c r="R339" s="71">
        <v>0</v>
      </c>
      <c r="S339" s="71">
        <v>53.416390589819997</v>
      </c>
      <c r="T339" s="72"/>
      <c r="U339" s="71">
        <v>34620608</v>
      </c>
      <c r="V339" s="71">
        <v>6059</v>
      </c>
      <c r="W339" s="71">
        <v>736</v>
      </c>
      <c r="X339" s="71">
        <v>111591</v>
      </c>
      <c r="Y339" s="71">
        <v>104460</v>
      </c>
      <c r="Z339" s="71">
        <v>153887</v>
      </c>
      <c r="AA339" s="71">
        <v>31986</v>
      </c>
      <c r="AB339" s="71">
        <v>237653</v>
      </c>
      <c r="AC339" s="71">
        <v>0</v>
      </c>
      <c r="AD339" s="71">
        <v>53.416390589819997</v>
      </c>
      <c r="AE339" s="72"/>
      <c r="AF339" s="71">
        <v>379287772.46862167</v>
      </c>
      <c r="AG339" s="71">
        <v>8476276.5053852703</v>
      </c>
      <c r="AH339" s="71">
        <v>8811200.0048682578</v>
      </c>
      <c r="AI339" s="71">
        <v>794714481.195696</v>
      </c>
      <c r="AJ339" s="71">
        <v>495166730.17556751</v>
      </c>
      <c r="AK339" s="71">
        <v>0</v>
      </c>
      <c r="AL339" s="71">
        <v>0</v>
      </c>
      <c r="AM339" s="71">
        <v>32366549.549173854</v>
      </c>
      <c r="AN339" s="71">
        <v>0</v>
      </c>
      <c r="AO339" s="71">
        <v>0</v>
      </c>
      <c r="AP339" s="71">
        <v>1718823009.8993125</v>
      </c>
      <c r="AQ339" s="72"/>
      <c r="AR339" s="71">
        <v>8591</v>
      </c>
      <c r="AS339" s="71">
        <v>2328</v>
      </c>
      <c r="AT339" s="71">
        <v>0</v>
      </c>
      <c r="AU339" s="71">
        <v>0</v>
      </c>
      <c r="AV339" s="71">
        <v>0</v>
      </c>
      <c r="AW339" s="71">
        <v>0</v>
      </c>
      <c r="AX339" s="71"/>
      <c r="AY339" s="72"/>
      <c r="AZ339" s="71">
        <v>37860.200000000092</v>
      </c>
      <c r="BA339" s="71">
        <v>180703.6</v>
      </c>
      <c r="BB339" s="71">
        <v>0</v>
      </c>
      <c r="BC339" s="71">
        <v>0</v>
      </c>
      <c r="BD339" s="71">
        <v>0</v>
      </c>
      <c r="BE339" s="71">
        <v>0</v>
      </c>
      <c r="BF339" s="71"/>
      <c r="BG339" s="72"/>
      <c r="BH339" s="71">
        <v>0</v>
      </c>
      <c r="BI339" s="71">
        <v>0</v>
      </c>
      <c r="BJ339" s="71">
        <v>228.857</v>
      </c>
      <c r="BK339" s="71">
        <v>0</v>
      </c>
      <c r="BL339" s="71">
        <v>511.35</v>
      </c>
      <c r="BM339" s="71">
        <v>0</v>
      </c>
      <c r="BN339" s="72"/>
      <c r="BO339" s="71">
        <v>0</v>
      </c>
      <c r="BP339" s="71">
        <v>0</v>
      </c>
      <c r="BQ339" s="71">
        <v>28</v>
      </c>
      <c r="BR339" s="71">
        <v>0</v>
      </c>
      <c r="BS339" s="71">
        <v>37</v>
      </c>
      <c r="BT339" s="71">
        <v>0</v>
      </c>
      <c r="BU339"/>
      <c r="BV339" s="70">
        <v>740.20699999999999</v>
      </c>
      <c r="BW339" s="70">
        <v>0</v>
      </c>
      <c r="BX339" s="70">
        <v>0</v>
      </c>
      <c r="BY339" s="70">
        <v>0</v>
      </c>
      <c r="BZ339" s="70">
        <v>0</v>
      </c>
      <c r="CA339" s="70">
        <v>0</v>
      </c>
      <c r="CB339" s="70">
        <v>0</v>
      </c>
      <c r="CC339" s="70">
        <v>0</v>
      </c>
      <c r="CD339" s="70">
        <v>0</v>
      </c>
    </row>
    <row r="340" spans="1:82">
      <c r="A340" s="70" t="s">
        <v>1991</v>
      </c>
      <c r="B340" s="70">
        <v>493</v>
      </c>
      <c r="C340" s="70">
        <v>17</v>
      </c>
      <c r="D340" s="70">
        <v>29</v>
      </c>
      <c r="E340" s="70">
        <v>2020</v>
      </c>
      <c r="F340" s="70" t="s">
        <v>159</v>
      </c>
      <c r="G340" s="70" t="s">
        <v>1974</v>
      </c>
      <c r="H340" s="70" t="s">
        <v>1975</v>
      </c>
      <c r="I340" s="148"/>
      <c r="J340" s="71">
        <v>562.3079974793103</v>
      </c>
      <c r="K340" s="71">
        <v>13.309628513221982</v>
      </c>
      <c r="L340" s="71">
        <v>31.295068010084243</v>
      </c>
      <c r="M340" s="71">
        <v>473.77949088366353</v>
      </c>
      <c r="N340" s="71">
        <v>327.18653428691437</v>
      </c>
      <c r="O340" s="71">
        <v>220.73040884136108</v>
      </c>
      <c r="P340" s="71">
        <v>148.07628939451189</v>
      </c>
      <c r="Q340" s="71">
        <v>14.2572335643694</v>
      </c>
      <c r="R340" s="71">
        <v>0</v>
      </c>
      <c r="S340" s="71">
        <v>41.986365239999998</v>
      </c>
      <c r="T340" s="72"/>
      <c r="U340" s="71">
        <v>37601590</v>
      </c>
      <c r="V340" s="71">
        <v>6131</v>
      </c>
      <c r="W340" s="71">
        <v>633</v>
      </c>
      <c r="X340" s="71">
        <v>121717</v>
      </c>
      <c r="Y340" s="71">
        <v>107280</v>
      </c>
      <c r="Z340" s="71">
        <v>157728</v>
      </c>
      <c r="AA340" s="71">
        <v>32681</v>
      </c>
      <c r="AB340" s="71">
        <v>241809</v>
      </c>
      <c r="AC340" s="71">
        <v>0</v>
      </c>
      <c r="AD340" s="71">
        <v>41.986365239999998</v>
      </c>
      <c r="AE340" s="72"/>
      <c r="AF340" s="71">
        <v>403819972.92908663</v>
      </c>
      <c r="AG340" s="71">
        <v>9507246.6518013421</v>
      </c>
      <c r="AH340" s="71">
        <v>5665812.4862383259</v>
      </c>
      <c r="AI340" s="71">
        <v>791754836.87581575</v>
      </c>
      <c r="AJ340" s="71">
        <v>507739162.38628769</v>
      </c>
      <c r="AK340" s="71"/>
      <c r="AL340" s="71"/>
      <c r="AM340" s="71">
        <v>31558761.054023582</v>
      </c>
      <c r="AN340" s="71"/>
      <c r="AO340" s="71"/>
      <c r="AP340" s="71">
        <v>1750045792.3832533</v>
      </c>
      <c r="AQ340" s="72"/>
      <c r="AR340" s="71">
        <v>9257</v>
      </c>
      <c r="AS340" s="71">
        <v>2528</v>
      </c>
      <c r="AT340" s="71">
        <v>0</v>
      </c>
      <c r="AU340" s="71">
        <v>0</v>
      </c>
      <c r="AV340" s="71">
        <v>0</v>
      </c>
      <c r="AW340" s="71">
        <v>0</v>
      </c>
      <c r="AX340" s="71"/>
      <c r="AY340" s="72"/>
      <c r="AZ340" s="71">
        <v>41456.900000000263</v>
      </c>
      <c r="BA340" s="71">
        <v>199375.90000000011</v>
      </c>
      <c r="BB340" s="71">
        <v>0</v>
      </c>
      <c r="BC340" s="71">
        <v>0</v>
      </c>
      <c r="BD340" s="71">
        <v>0</v>
      </c>
      <c r="BE340" s="71">
        <v>0</v>
      </c>
      <c r="BF340" s="71"/>
      <c r="BG340" s="72"/>
      <c r="BH340" s="71">
        <v>0</v>
      </c>
      <c r="BI340" s="71">
        <v>0</v>
      </c>
      <c r="BJ340" s="71">
        <v>208.62299999999999</v>
      </c>
      <c r="BK340" s="71">
        <v>0</v>
      </c>
      <c r="BL340" s="71">
        <v>524.68200000000013</v>
      </c>
      <c r="BM340" s="71">
        <v>0</v>
      </c>
      <c r="BN340" s="72"/>
      <c r="BO340" s="71">
        <v>0</v>
      </c>
      <c r="BP340" s="71">
        <v>0</v>
      </c>
      <c r="BQ340" s="71">
        <v>24</v>
      </c>
      <c r="BR340" s="71">
        <v>0</v>
      </c>
      <c r="BS340" s="71">
        <v>36</v>
      </c>
      <c r="BT340" s="71">
        <v>0</v>
      </c>
      <c r="BU340"/>
      <c r="BV340" s="70">
        <v>700.75699999999995</v>
      </c>
      <c r="BW340" s="70">
        <v>0</v>
      </c>
      <c r="BX340" s="70">
        <v>32.548000000000002</v>
      </c>
      <c r="BY340" s="70">
        <v>0</v>
      </c>
      <c r="BZ340" s="70">
        <v>0</v>
      </c>
      <c r="CA340" s="70">
        <v>0</v>
      </c>
      <c r="CB340" s="70">
        <v>0</v>
      </c>
      <c r="CC340" s="70">
        <v>0</v>
      </c>
      <c r="CD340" s="70">
        <v>0</v>
      </c>
    </row>
    <row r="341" spans="1:82">
      <c r="A341" s="70" t="s">
        <v>1992</v>
      </c>
      <c r="B341" s="70">
        <v>493</v>
      </c>
      <c r="C341" s="70">
        <v>18</v>
      </c>
      <c r="D341" s="70">
        <v>29</v>
      </c>
      <c r="E341" s="70">
        <v>2021</v>
      </c>
      <c r="F341" s="70" t="s">
        <v>160</v>
      </c>
      <c r="G341" s="70" t="s">
        <v>1974</v>
      </c>
      <c r="H341" s="70" t="s">
        <v>1975</v>
      </c>
      <c r="I341" s="148"/>
      <c r="J341" s="71">
        <v>725.56934749417201</v>
      </c>
      <c r="K341" s="71">
        <v>14.17368196352693</v>
      </c>
      <c r="L341" s="71">
        <v>25.925735624594914</v>
      </c>
      <c r="M341" s="71">
        <v>503.92467829807913</v>
      </c>
      <c r="N341" s="71">
        <v>355.68326528854618</v>
      </c>
      <c r="O341" s="71">
        <v>219.06140943997414</v>
      </c>
      <c r="P341" s="71">
        <v>154.27674195385109</v>
      </c>
      <c r="Q341" s="71">
        <v>14.3948158448712</v>
      </c>
      <c r="R341" s="71">
        <v>0</v>
      </c>
      <c r="S341" s="71">
        <v>35.520430572160002</v>
      </c>
      <c r="T341" s="72"/>
      <c r="U341" s="71">
        <v>43899248</v>
      </c>
      <c r="V341" s="71">
        <v>6131</v>
      </c>
      <c r="W341" s="71">
        <v>633</v>
      </c>
      <c r="X341" s="71">
        <v>121717</v>
      </c>
      <c r="Y341" s="71">
        <v>110539</v>
      </c>
      <c r="Z341" s="71">
        <v>161177</v>
      </c>
      <c r="AA341" s="71">
        <v>33202</v>
      </c>
      <c r="AB341" s="71">
        <v>246541</v>
      </c>
      <c r="AC341" s="71">
        <v>0</v>
      </c>
      <c r="AD341" s="71">
        <v>35.520430572160002</v>
      </c>
      <c r="AE341" s="72"/>
      <c r="AF341" s="71">
        <v>444070925.86492634</v>
      </c>
      <c r="AG341" s="71">
        <v>10075428.672441542</v>
      </c>
      <c r="AH341" s="71">
        <v>4520633.0883394396</v>
      </c>
      <c r="AI341" s="71">
        <v>832185181.4905616</v>
      </c>
      <c r="AJ341" s="71">
        <v>523136756.18641192</v>
      </c>
      <c r="AK341" s="71">
        <v>0</v>
      </c>
      <c r="AL341" s="71">
        <v>0</v>
      </c>
      <c r="AM341" s="71">
        <v>32361930.164023541</v>
      </c>
      <c r="AN341" s="71">
        <v>0</v>
      </c>
      <c r="AO341" s="71">
        <v>0</v>
      </c>
      <c r="AP341" s="71">
        <v>1846350855.4667044</v>
      </c>
      <c r="AQ341" s="72"/>
      <c r="AR341" s="71">
        <v>10104</v>
      </c>
      <c r="AS341" s="71">
        <v>2628</v>
      </c>
      <c r="AT341" s="71">
        <v>0</v>
      </c>
      <c r="AU341" s="71">
        <v>0</v>
      </c>
      <c r="AV341" s="71">
        <v>0</v>
      </c>
      <c r="AW341" s="71">
        <v>0</v>
      </c>
      <c r="AX341" s="71"/>
      <c r="AY341" s="72"/>
      <c r="AZ341" s="71">
        <v>46456.400000000343</v>
      </c>
      <c r="BA341" s="71">
        <v>228670.80000000019</v>
      </c>
      <c r="BB341" s="71">
        <v>0</v>
      </c>
      <c r="BC341" s="71">
        <v>0</v>
      </c>
      <c r="BD341" s="71">
        <v>0</v>
      </c>
      <c r="BE341" s="71">
        <v>0</v>
      </c>
      <c r="BF341" s="71"/>
      <c r="BG341" s="72"/>
      <c r="BH341" s="71">
        <v>0</v>
      </c>
      <c r="BI341" s="71">
        <v>0</v>
      </c>
      <c r="BJ341" s="71">
        <v>302.53300000000002</v>
      </c>
      <c r="BK341" s="71">
        <v>2.5070000000000001</v>
      </c>
      <c r="BL341" s="71">
        <v>486.24499999999995</v>
      </c>
      <c r="BM341" s="71">
        <v>0</v>
      </c>
      <c r="BN341" s="72"/>
      <c r="BO341" s="71">
        <v>0</v>
      </c>
      <c r="BP341" s="71">
        <v>0</v>
      </c>
      <c r="BQ341" s="71">
        <v>23</v>
      </c>
      <c r="BR341" s="71">
        <v>1</v>
      </c>
      <c r="BS341" s="71">
        <v>36</v>
      </c>
      <c r="BT341" s="71">
        <v>0</v>
      </c>
      <c r="BU341"/>
      <c r="BV341" s="70">
        <v>697.80499999999995</v>
      </c>
      <c r="BW341" s="70">
        <v>0</v>
      </c>
      <c r="BX341" s="70">
        <v>0</v>
      </c>
      <c r="BY341" s="70">
        <v>0</v>
      </c>
      <c r="BZ341" s="70">
        <v>0</v>
      </c>
      <c r="CA341" s="70">
        <v>0</v>
      </c>
      <c r="CB341" s="70">
        <v>0</v>
      </c>
      <c r="CC341" s="70">
        <v>93.48</v>
      </c>
      <c r="CD341" s="70">
        <v>0</v>
      </c>
    </row>
    <row r="342" spans="1:82">
      <c r="A342" s="70" t="s">
        <v>1993</v>
      </c>
      <c r="B342" s="70">
        <v>493</v>
      </c>
      <c r="C342" s="70">
        <v>19</v>
      </c>
      <c r="D342" s="70">
        <v>29</v>
      </c>
      <c r="E342" s="70">
        <v>2022</v>
      </c>
      <c r="F342" s="70" t="s">
        <v>161</v>
      </c>
      <c r="G342" s="70" t="s">
        <v>1974</v>
      </c>
      <c r="H342" s="70" t="s">
        <v>1975</v>
      </c>
      <c r="I342" s="148"/>
      <c r="J342" s="71">
        <v>649.1849611376939</v>
      </c>
      <c r="K342" s="71">
        <v>12.716261670310018</v>
      </c>
      <c r="L342" s="71">
        <v>23.848316488575215</v>
      </c>
      <c r="M342" s="71">
        <v>484.38636299321485</v>
      </c>
      <c r="N342" s="71">
        <v>385.67018603983382</v>
      </c>
      <c r="O342" s="71">
        <v>235.67597976966175</v>
      </c>
      <c r="P342" s="71">
        <v>154.56441789336307</v>
      </c>
      <c r="Q342" s="71">
        <v>14.847092019971665</v>
      </c>
      <c r="R342" s="71">
        <v>0</v>
      </c>
      <c r="S342" s="71">
        <v>45.290458921919978</v>
      </c>
      <c r="T342" s="72"/>
      <c r="U342" s="71">
        <v>45318723</v>
      </c>
      <c r="V342" s="71">
        <v>6131</v>
      </c>
      <c r="W342" s="71">
        <v>633</v>
      </c>
      <c r="X342" s="71">
        <v>121717</v>
      </c>
      <c r="Y342" s="71">
        <v>114685</v>
      </c>
      <c r="Z342" s="71">
        <v>164750</v>
      </c>
      <c r="AA342" s="71">
        <v>33771</v>
      </c>
      <c r="AB342" s="71">
        <v>252202</v>
      </c>
      <c r="AC342" s="71">
        <v>0</v>
      </c>
      <c r="AD342" s="71">
        <v>45.290458921919978</v>
      </c>
      <c r="AE342" s="72"/>
      <c r="AF342" s="71">
        <v>410098698.6103875</v>
      </c>
      <c r="AG342" s="71">
        <v>9559398.9129988402</v>
      </c>
      <c r="AH342" s="71">
        <v>4925769.7353749527</v>
      </c>
      <c r="AI342" s="71">
        <v>784911857.24052787</v>
      </c>
      <c r="AJ342" s="71">
        <v>586834759.92914855</v>
      </c>
      <c r="AK342" s="71">
        <v>0</v>
      </c>
      <c r="AL342" s="71">
        <v>0</v>
      </c>
      <c r="AM342" s="71">
        <v>32566161.904063355</v>
      </c>
      <c r="AN342" s="71">
        <v>0</v>
      </c>
      <c r="AO342" s="71">
        <v>0</v>
      </c>
      <c r="AP342" s="71">
        <v>1828896646.3325012</v>
      </c>
      <c r="AQ342" s="72"/>
      <c r="AR342" s="71">
        <v>11410</v>
      </c>
      <c r="AS342" s="71">
        <v>2692</v>
      </c>
      <c r="AT342" s="71">
        <v>0</v>
      </c>
      <c r="AU342" s="71">
        <v>0</v>
      </c>
      <c r="AV342" s="71">
        <v>0</v>
      </c>
      <c r="AW342" s="71">
        <v>0</v>
      </c>
      <c r="AX342" s="71"/>
      <c r="AY342" s="72"/>
      <c r="AZ342" s="71">
        <v>54192.000000000735</v>
      </c>
      <c r="BA342" s="71">
        <v>234692.90000000017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1994</v>
      </c>
      <c r="B343" s="70">
        <v>493</v>
      </c>
      <c r="C343" s="70">
        <v>20</v>
      </c>
      <c r="D343" s="70">
        <v>29</v>
      </c>
      <c r="E343" s="70">
        <v>2023</v>
      </c>
      <c r="F343" s="70" t="s">
        <v>1539</v>
      </c>
      <c r="G343" s="70" t="s">
        <v>1974</v>
      </c>
      <c r="H343" s="70" t="s">
        <v>1975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12430</v>
      </c>
      <c r="AS343" s="71">
        <v>2737</v>
      </c>
      <c r="AT343" s="71">
        <v>0</v>
      </c>
      <c r="AU343" s="71">
        <v>0</v>
      </c>
      <c r="AV343" s="71">
        <v>0</v>
      </c>
      <c r="AW343" s="71">
        <v>0</v>
      </c>
      <c r="AX343" s="71"/>
      <c r="AY343" s="72"/>
      <c r="AZ343" s="71">
        <v>60076.100000001257</v>
      </c>
      <c r="BA343" s="71">
        <v>246302.90000000017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1995</v>
      </c>
      <c r="B344" s="70">
        <v>493</v>
      </c>
      <c r="C344" s="70">
        <v>21</v>
      </c>
      <c r="D344" s="70">
        <v>29</v>
      </c>
      <c r="E344" s="70">
        <v>2024</v>
      </c>
      <c r="F344" s="70" t="s">
        <v>1554</v>
      </c>
      <c r="G344" s="70" t="s">
        <v>1974</v>
      </c>
      <c r="H344" s="70" t="s">
        <v>1975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1996</v>
      </c>
      <c r="B345" s="70">
        <v>341</v>
      </c>
      <c r="C345" s="70">
        <v>1</v>
      </c>
      <c r="D345" s="70">
        <v>21</v>
      </c>
      <c r="E345" s="70">
        <v>1990</v>
      </c>
      <c r="F345" s="70" t="s">
        <v>787</v>
      </c>
      <c r="G345" s="70" t="s">
        <v>1997</v>
      </c>
      <c r="H345" s="70" t="s">
        <v>1998</v>
      </c>
      <c r="I345" s="148"/>
      <c r="J345" s="71">
        <v>354.04220712916327</v>
      </c>
      <c r="K345" s="71">
        <v>12.98840662042045</v>
      </c>
      <c r="L345" s="71">
        <v>0.57210969735308459</v>
      </c>
      <c r="M345" s="71">
        <v>117.5296506876853</v>
      </c>
      <c r="N345" s="71">
        <v>183.98951128171481</v>
      </c>
      <c r="O345" s="71">
        <v>121.84433548209491</v>
      </c>
      <c r="P345" s="71">
        <v>78.546658357665336</v>
      </c>
      <c r="Q345" s="71">
        <v>12.695508800496899</v>
      </c>
      <c r="R345" s="71">
        <v>0</v>
      </c>
      <c r="S345" s="71">
        <v>14.70746186166841</v>
      </c>
      <c r="T345" s="72"/>
      <c r="U345" s="71">
        <v>58539001</v>
      </c>
      <c r="V345" s="71">
        <v>4665</v>
      </c>
      <c r="W345" s="71">
        <v>6</v>
      </c>
      <c r="X345" s="71">
        <v>40278</v>
      </c>
      <c r="Y345" s="71">
        <v>71579</v>
      </c>
      <c r="Z345" s="71">
        <v>50116</v>
      </c>
      <c r="AA345" s="71">
        <v>19072</v>
      </c>
      <c r="AB345" s="71">
        <v>206132</v>
      </c>
      <c r="AC345" s="71">
        <v>0</v>
      </c>
      <c r="AD345" s="71">
        <v>14.70746186166841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1999</v>
      </c>
      <c r="B346" s="70">
        <v>342</v>
      </c>
      <c r="C346" s="70">
        <v>2</v>
      </c>
      <c r="D346" s="70">
        <v>21</v>
      </c>
      <c r="E346" s="70">
        <v>2005</v>
      </c>
      <c r="F346" s="70" t="s">
        <v>789</v>
      </c>
      <c r="G346" s="70" t="s">
        <v>1997</v>
      </c>
      <c r="H346" s="70" t="s">
        <v>1998</v>
      </c>
      <c r="I346" s="148"/>
      <c r="J346" s="71">
        <v>255.27826767320741</v>
      </c>
      <c r="K346" s="71">
        <v>9.1008984011466936</v>
      </c>
      <c r="L346" s="71">
        <v>2.0942653785454848</v>
      </c>
      <c r="M346" s="71">
        <v>226.25146688626629</v>
      </c>
      <c r="N346" s="71">
        <v>290.07404805470401</v>
      </c>
      <c r="O346" s="71">
        <v>171.28952626301981</v>
      </c>
      <c r="P346" s="71">
        <v>97.49069943025944</v>
      </c>
      <c r="Q346" s="71">
        <v>13.7691595837435</v>
      </c>
      <c r="R346" s="71">
        <v>0</v>
      </c>
      <c r="S346" s="71">
        <v>31.71197841691691</v>
      </c>
      <c r="T346" s="72"/>
      <c r="U346" s="71">
        <v>38678474</v>
      </c>
      <c r="V346" s="71">
        <v>3856</v>
      </c>
      <c r="W346" s="71">
        <v>28</v>
      </c>
      <c r="X346" s="71">
        <v>41881</v>
      </c>
      <c r="Y346" s="71">
        <v>97329</v>
      </c>
      <c r="Z346" s="71">
        <v>81528</v>
      </c>
      <c r="AA346" s="71">
        <v>19387</v>
      </c>
      <c r="AB346" s="71">
        <v>233715</v>
      </c>
      <c r="AC346" s="71">
        <v>0</v>
      </c>
      <c r="AD346" s="71">
        <v>31.71197841691691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2000</v>
      </c>
      <c r="B347" s="70">
        <v>343</v>
      </c>
      <c r="C347" s="70">
        <v>3</v>
      </c>
      <c r="D347" s="70">
        <v>21</v>
      </c>
      <c r="E347" s="70">
        <v>2006</v>
      </c>
      <c r="F347" s="70" t="s">
        <v>790</v>
      </c>
      <c r="G347" s="70" t="s">
        <v>1997</v>
      </c>
      <c r="H347" s="70" t="s">
        <v>1998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2001</v>
      </c>
      <c r="B348" s="70">
        <v>344</v>
      </c>
      <c r="C348" s="70">
        <v>4</v>
      </c>
      <c r="D348" s="70">
        <v>21</v>
      </c>
      <c r="E348" s="70">
        <v>2007</v>
      </c>
      <c r="F348" s="70" t="s">
        <v>791</v>
      </c>
      <c r="G348" s="70" t="s">
        <v>1997</v>
      </c>
      <c r="H348" s="70" t="s">
        <v>1998</v>
      </c>
      <c r="I348" s="148"/>
      <c r="J348" s="71">
        <v>271.38749311241628</v>
      </c>
      <c r="K348" s="71">
        <v>9.5875556550259695</v>
      </c>
      <c r="L348" s="71">
        <v>1.5729076130064881</v>
      </c>
      <c r="M348" s="71">
        <v>210.31047592054489</v>
      </c>
      <c r="N348" s="71">
        <v>315.63042102539509</v>
      </c>
      <c r="O348" s="71">
        <v>166.14480354745049</v>
      </c>
      <c r="P348" s="71">
        <v>99.030381851650304</v>
      </c>
      <c r="Q348" s="71">
        <v>14.653059276703701</v>
      </c>
      <c r="R348" s="71">
        <v>0</v>
      </c>
      <c r="S348" s="71">
        <v>27.456156797881089</v>
      </c>
      <c r="T348" s="72"/>
      <c r="U348" s="71">
        <v>42158516</v>
      </c>
      <c r="V348" s="71">
        <v>4167</v>
      </c>
      <c r="W348" s="71">
        <v>20</v>
      </c>
      <c r="X348" s="71">
        <v>49065</v>
      </c>
      <c r="Y348" s="71">
        <v>100135</v>
      </c>
      <c r="Z348" s="71">
        <v>82207</v>
      </c>
      <c r="AA348" s="71">
        <v>19393</v>
      </c>
      <c r="AB348" s="71">
        <v>235566</v>
      </c>
      <c r="AC348" s="71">
        <v>0</v>
      </c>
      <c r="AD348" s="71">
        <v>27.456156797881089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2002</v>
      </c>
      <c r="B349" s="70">
        <v>345</v>
      </c>
      <c r="C349" s="70">
        <v>5</v>
      </c>
      <c r="D349" s="70">
        <v>21</v>
      </c>
      <c r="E349" s="70">
        <v>2008</v>
      </c>
      <c r="F349" s="70" t="s">
        <v>792</v>
      </c>
      <c r="G349" s="1064" t="s">
        <v>1997</v>
      </c>
      <c r="H349" s="70" t="s">
        <v>1998</v>
      </c>
      <c r="I349" s="148"/>
      <c r="J349" s="71">
        <v>253.95575732356659</v>
      </c>
      <c r="K349" s="71">
        <v>7.6500854105883409</v>
      </c>
      <c r="L349" s="71">
        <v>1.4231513791511701</v>
      </c>
      <c r="M349" s="71">
        <v>221.88829313238949</v>
      </c>
      <c r="N349" s="71">
        <v>321.82956429950713</v>
      </c>
      <c r="O349" s="71">
        <v>160.52285884090449</v>
      </c>
      <c r="P349" s="71">
        <v>95.984630040168895</v>
      </c>
      <c r="Q349" s="71">
        <v>14.497523366965799</v>
      </c>
      <c r="R349" s="71">
        <v>0</v>
      </c>
      <c r="S349" s="71">
        <v>26.135991996856131</v>
      </c>
      <c r="T349" s="72"/>
      <c r="U349" s="71">
        <v>43296790</v>
      </c>
      <c r="V349" s="71">
        <v>4167</v>
      </c>
      <c r="W349" s="71">
        <v>20</v>
      </c>
      <c r="X349" s="71">
        <v>49065</v>
      </c>
      <c r="Y349" s="71">
        <v>101705</v>
      </c>
      <c r="Z349" s="71">
        <v>82213</v>
      </c>
      <c r="AA349" s="71">
        <v>18818</v>
      </c>
      <c r="AB349" s="71">
        <v>236899</v>
      </c>
      <c r="AC349" s="71">
        <v>0</v>
      </c>
      <c r="AD349" s="71">
        <v>26.135991996856131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2003</v>
      </c>
      <c r="B350" s="70">
        <v>346</v>
      </c>
      <c r="C350" s="70">
        <v>6</v>
      </c>
      <c r="D350" s="70">
        <v>21</v>
      </c>
      <c r="E350" s="70">
        <v>2009</v>
      </c>
      <c r="F350" s="70" t="s">
        <v>176</v>
      </c>
      <c r="G350" s="1064" t="s">
        <v>1997</v>
      </c>
      <c r="H350" s="70" t="s">
        <v>1998</v>
      </c>
      <c r="I350" s="148"/>
      <c r="J350" s="71">
        <v>220.48044490726551</v>
      </c>
      <c r="K350" s="71">
        <v>8.693379047554421</v>
      </c>
      <c r="L350" s="71">
        <v>2.2148530022400692</v>
      </c>
      <c r="M350" s="71">
        <v>213.75462700157991</v>
      </c>
      <c r="N350" s="71">
        <v>302.7874875271695</v>
      </c>
      <c r="O350" s="71">
        <v>162.417473988795</v>
      </c>
      <c r="P350" s="71">
        <v>91.648155578578525</v>
      </c>
      <c r="Q350" s="71">
        <v>13.867309226999801</v>
      </c>
      <c r="R350" s="71">
        <v>0</v>
      </c>
      <c r="S350" s="71">
        <v>29.267259389056981</v>
      </c>
      <c r="T350" s="72"/>
      <c r="U350" s="71">
        <v>33557337</v>
      </c>
      <c r="V350" s="71">
        <v>5523</v>
      </c>
      <c r="W350" s="71">
        <v>34</v>
      </c>
      <c r="X350" s="71">
        <v>55756</v>
      </c>
      <c r="Y350" s="71">
        <v>102992</v>
      </c>
      <c r="Z350" s="71">
        <v>82106</v>
      </c>
      <c r="AA350" s="71">
        <v>18446</v>
      </c>
      <c r="AB350" s="71">
        <v>237872</v>
      </c>
      <c r="AC350" s="71">
        <v>0</v>
      </c>
      <c r="AD350" s="71">
        <v>29.267259389056981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322.73</v>
      </c>
      <c r="BK350" s="71">
        <v>0</v>
      </c>
      <c r="BL350" s="71">
        <v>12.67</v>
      </c>
      <c r="BM350" s="71">
        <v>0</v>
      </c>
      <c r="BN350" s="72"/>
      <c r="BO350" s="71">
        <v>0</v>
      </c>
      <c r="BP350" s="71">
        <v>0</v>
      </c>
      <c r="BQ350" s="71">
        <v>13</v>
      </c>
      <c r="BR350" s="71">
        <v>0</v>
      </c>
      <c r="BS350" s="71">
        <v>3</v>
      </c>
      <c r="BT350" s="71">
        <v>0</v>
      </c>
      <c r="BU350"/>
      <c r="BV350" s="70">
        <v>298.51</v>
      </c>
      <c r="BW350" s="70">
        <v>0</v>
      </c>
      <c r="BX350" s="70">
        <v>32.061</v>
      </c>
      <c r="BY350" s="70">
        <v>0</v>
      </c>
      <c r="BZ350" s="70">
        <v>4.8289999999999997</v>
      </c>
      <c r="CA350" s="70">
        <v>0</v>
      </c>
      <c r="CB350" s="70">
        <v>0</v>
      </c>
      <c r="CC350" s="70">
        <v>0</v>
      </c>
      <c r="CD350" s="70">
        <v>0</v>
      </c>
    </row>
    <row r="351" spans="1:82">
      <c r="A351" s="70" t="s">
        <v>2004</v>
      </c>
      <c r="B351" s="70">
        <v>347</v>
      </c>
      <c r="C351" s="70">
        <v>7</v>
      </c>
      <c r="D351" s="70">
        <v>21</v>
      </c>
      <c r="E351" s="70">
        <v>2010</v>
      </c>
      <c r="F351" s="70" t="s">
        <v>177</v>
      </c>
      <c r="G351" s="70" t="s">
        <v>1997</v>
      </c>
      <c r="H351" s="70" t="s">
        <v>1998</v>
      </c>
      <c r="I351" s="148"/>
      <c r="J351" s="71">
        <v>235.27746267321521</v>
      </c>
      <c r="K351" s="71">
        <v>9.1096582822405416</v>
      </c>
      <c r="L351" s="71">
        <v>2.471817336164583</v>
      </c>
      <c r="M351" s="71">
        <v>217.82508224339651</v>
      </c>
      <c r="N351" s="71">
        <v>335.72726583313278</v>
      </c>
      <c r="O351" s="71">
        <v>161.51266181173341</v>
      </c>
      <c r="P351" s="71">
        <v>93.292363037113347</v>
      </c>
      <c r="Q351" s="71">
        <v>14.547205208330301</v>
      </c>
      <c r="R351" s="71">
        <v>0</v>
      </c>
      <c r="S351" s="71">
        <v>30.893692546657739</v>
      </c>
      <c r="T351" s="72"/>
      <c r="U351" s="71">
        <v>38656074</v>
      </c>
      <c r="V351" s="71">
        <v>5523</v>
      </c>
      <c r="W351" s="71">
        <v>34</v>
      </c>
      <c r="X351" s="71">
        <v>55756</v>
      </c>
      <c r="Y351" s="71">
        <v>104315</v>
      </c>
      <c r="Z351" s="71">
        <v>82028</v>
      </c>
      <c r="AA351" s="71">
        <v>18308</v>
      </c>
      <c r="AB351" s="71">
        <v>239110</v>
      </c>
      <c r="AC351" s="71">
        <v>0</v>
      </c>
      <c r="AD351" s="71">
        <v>30.893692546657739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306.10899999999998</v>
      </c>
      <c r="BK351" s="71">
        <v>0</v>
      </c>
      <c r="BL351" s="71">
        <v>19.228999999999999</v>
      </c>
      <c r="BM351" s="71">
        <v>0</v>
      </c>
      <c r="BN351" s="72"/>
      <c r="BO351" s="71">
        <v>0</v>
      </c>
      <c r="BP351" s="71">
        <v>0</v>
      </c>
      <c r="BQ351" s="71">
        <v>15</v>
      </c>
      <c r="BR351" s="71">
        <v>0</v>
      </c>
      <c r="BS351" s="71">
        <v>5</v>
      </c>
      <c r="BT351" s="71">
        <v>0</v>
      </c>
      <c r="BU351"/>
      <c r="BV351" s="70">
        <v>287.541</v>
      </c>
      <c r="BW351" s="70">
        <v>0</v>
      </c>
      <c r="BX351" s="70">
        <v>30.164999999999999</v>
      </c>
      <c r="BY351" s="70">
        <v>0</v>
      </c>
      <c r="BZ351" s="70">
        <v>4.532</v>
      </c>
      <c r="CA351" s="70">
        <v>3.1</v>
      </c>
      <c r="CB351" s="70">
        <v>0</v>
      </c>
      <c r="CC351" s="70">
        <v>0</v>
      </c>
      <c r="CD351" s="70">
        <v>0</v>
      </c>
    </row>
    <row r="352" spans="1:82">
      <c r="A352" s="70" t="s">
        <v>2005</v>
      </c>
      <c r="B352" s="70">
        <v>348</v>
      </c>
      <c r="C352" s="70">
        <v>8</v>
      </c>
      <c r="D352" s="70">
        <v>21</v>
      </c>
      <c r="E352" s="70">
        <v>2011</v>
      </c>
      <c r="F352" s="70" t="s">
        <v>178</v>
      </c>
      <c r="G352" s="70" t="s">
        <v>1997</v>
      </c>
      <c r="H352" s="70" t="s">
        <v>1998</v>
      </c>
      <c r="I352" s="148"/>
      <c r="J352" s="71">
        <v>299.89790112802172</v>
      </c>
      <c r="K352" s="71">
        <v>13.24799281579137</v>
      </c>
      <c r="L352" s="71">
        <v>1.4008837357984301</v>
      </c>
      <c r="M352" s="71">
        <v>276.39604950189619</v>
      </c>
      <c r="N352" s="71">
        <v>361.40839740022727</v>
      </c>
      <c r="O352" s="71">
        <v>158.95139735200738</v>
      </c>
      <c r="P352" s="71">
        <v>91.665231142290637</v>
      </c>
      <c r="Q352" s="71">
        <v>16.7846641504286</v>
      </c>
      <c r="R352" s="71">
        <v>0</v>
      </c>
      <c r="S352" s="71">
        <v>35.970639099898683</v>
      </c>
      <c r="T352" s="72"/>
      <c r="U352" s="71">
        <v>42802002</v>
      </c>
      <c r="V352" s="71">
        <v>5523</v>
      </c>
      <c r="W352" s="71">
        <v>34</v>
      </c>
      <c r="X352" s="71">
        <v>55756</v>
      </c>
      <c r="Y352" s="71">
        <v>105061</v>
      </c>
      <c r="Z352" s="71">
        <v>82481</v>
      </c>
      <c r="AA352" s="71">
        <v>18524</v>
      </c>
      <c r="AB352" s="71">
        <v>239176</v>
      </c>
      <c r="AC352" s="71">
        <v>0</v>
      </c>
      <c r="AD352" s="71">
        <v>35.970639099898683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300.10899999999998</v>
      </c>
      <c r="BK352" s="71">
        <v>0</v>
      </c>
      <c r="BL352" s="71">
        <v>17.25</v>
      </c>
      <c r="BM352" s="71">
        <v>0</v>
      </c>
      <c r="BN352" s="72"/>
      <c r="BO352" s="71">
        <v>0</v>
      </c>
      <c r="BP352" s="71">
        <v>0</v>
      </c>
      <c r="BQ352" s="71">
        <v>13</v>
      </c>
      <c r="BR352" s="71">
        <v>0</v>
      </c>
      <c r="BS352" s="71">
        <v>5</v>
      </c>
      <c r="BT352" s="71">
        <v>0</v>
      </c>
      <c r="BU352"/>
      <c r="BV352" s="70">
        <v>281.43200000000002</v>
      </c>
      <c r="BW352" s="70">
        <v>0</v>
      </c>
      <c r="BX352" s="70">
        <v>31.399000000000001</v>
      </c>
      <c r="BY352" s="70">
        <v>0</v>
      </c>
      <c r="BZ352" s="70">
        <v>4.5279999999999996</v>
      </c>
      <c r="CA352" s="70">
        <v>0</v>
      </c>
      <c r="CB352" s="70">
        <v>0</v>
      </c>
      <c r="CC352" s="70">
        <v>0</v>
      </c>
      <c r="CD352" s="70">
        <v>0</v>
      </c>
    </row>
    <row r="353" spans="1:82">
      <c r="A353" s="70" t="s">
        <v>2006</v>
      </c>
      <c r="B353" s="70">
        <v>349</v>
      </c>
      <c r="C353" s="70">
        <v>9</v>
      </c>
      <c r="D353" s="70">
        <v>21</v>
      </c>
      <c r="E353" s="70">
        <v>2012</v>
      </c>
      <c r="F353" s="70" t="s">
        <v>179</v>
      </c>
      <c r="G353" s="70" t="s">
        <v>1997</v>
      </c>
      <c r="H353" s="70" t="s">
        <v>1998</v>
      </c>
      <c r="I353" s="148"/>
      <c r="J353" s="71">
        <v>286.65523740613008</v>
      </c>
      <c r="K353" s="71">
        <v>12.91857334070246</v>
      </c>
      <c r="L353" s="71">
        <v>1.3907036378631821</v>
      </c>
      <c r="M353" s="71">
        <v>285.72863454362101</v>
      </c>
      <c r="N353" s="71">
        <v>389.75084871448388</v>
      </c>
      <c r="O353" s="71">
        <v>159.24545020970277</v>
      </c>
      <c r="P353" s="71">
        <v>92.231550376590647</v>
      </c>
      <c r="Q353" s="71">
        <v>18.602332401413499</v>
      </c>
      <c r="R353" s="71">
        <v>0</v>
      </c>
      <c r="S353" s="71">
        <v>39.777925298071651</v>
      </c>
      <c r="T353" s="72"/>
      <c r="U353" s="71">
        <v>39122537</v>
      </c>
      <c r="V353" s="71">
        <v>5523</v>
      </c>
      <c r="W353" s="71">
        <v>34</v>
      </c>
      <c r="X353" s="71">
        <v>55756</v>
      </c>
      <c r="Y353" s="71">
        <v>107634</v>
      </c>
      <c r="Z353" s="71">
        <v>83289</v>
      </c>
      <c r="AA353" s="71">
        <v>18533</v>
      </c>
      <c r="AB353" s="71">
        <v>243978</v>
      </c>
      <c r="AC353" s="71">
        <v>0</v>
      </c>
      <c r="AD353" s="71">
        <v>39.777925298071651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200.75899999999999</v>
      </c>
      <c r="BK353" s="71">
        <v>0</v>
      </c>
      <c r="BL353" s="71">
        <v>21.946999999999999</v>
      </c>
      <c r="BM353" s="71">
        <v>0</v>
      </c>
      <c r="BN353" s="72"/>
      <c r="BO353" s="71">
        <v>0</v>
      </c>
      <c r="BP353" s="71">
        <v>0</v>
      </c>
      <c r="BQ353" s="71">
        <v>15</v>
      </c>
      <c r="BR353" s="71">
        <v>0</v>
      </c>
      <c r="BS353" s="71">
        <v>5</v>
      </c>
      <c r="BT353" s="71">
        <v>0</v>
      </c>
      <c r="BU353"/>
      <c r="BV353" s="70">
        <v>171.98500000000001</v>
      </c>
      <c r="BW353" s="70">
        <v>19.5</v>
      </c>
      <c r="BX353" s="70">
        <v>11.217000000000001</v>
      </c>
      <c r="BY353" s="70">
        <v>20.004000000000001</v>
      </c>
      <c r="BZ353" s="70">
        <v>0</v>
      </c>
      <c r="CA353" s="70">
        <v>0</v>
      </c>
      <c r="CB353" s="70">
        <v>0</v>
      </c>
      <c r="CC353" s="70">
        <v>0</v>
      </c>
      <c r="CD353" s="70">
        <v>0</v>
      </c>
    </row>
    <row r="354" spans="1:82">
      <c r="A354" s="70" t="s">
        <v>2007</v>
      </c>
      <c r="B354" s="70">
        <v>350</v>
      </c>
      <c r="C354" s="70">
        <v>10</v>
      </c>
      <c r="D354" s="70">
        <v>21</v>
      </c>
      <c r="E354" s="70">
        <v>2013</v>
      </c>
      <c r="F354" s="70" t="s">
        <v>180</v>
      </c>
      <c r="G354" s="70" t="s">
        <v>1997</v>
      </c>
      <c r="H354" s="70" t="s">
        <v>1998</v>
      </c>
      <c r="I354" s="148"/>
      <c r="J354" s="71">
        <v>329.88873231592038</v>
      </c>
      <c r="K354" s="71">
        <v>11.136371554925001</v>
      </c>
      <c r="L354" s="71">
        <v>1.4342642814352069</v>
      </c>
      <c r="M354" s="71">
        <v>275.27641449540522</v>
      </c>
      <c r="N354" s="71">
        <v>391.10155704354202</v>
      </c>
      <c r="O354" s="71">
        <v>154.16706744522401</v>
      </c>
      <c r="P354" s="71">
        <v>93.343370207014658</v>
      </c>
      <c r="Q354" s="71">
        <v>18.896949651019899</v>
      </c>
      <c r="R354" s="71">
        <v>0</v>
      </c>
      <c r="S354" s="71">
        <v>44.775916464636992</v>
      </c>
      <c r="T354" s="72"/>
      <c r="U354" s="71">
        <v>41663011</v>
      </c>
      <c r="V354" s="71">
        <v>5523</v>
      </c>
      <c r="W354" s="71">
        <v>34</v>
      </c>
      <c r="X354" s="71">
        <v>55756</v>
      </c>
      <c r="Y354" s="71">
        <v>108150</v>
      </c>
      <c r="Z354" s="71">
        <v>84233</v>
      </c>
      <c r="AA354" s="71">
        <v>18686</v>
      </c>
      <c r="AB354" s="71">
        <v>244289</v>
      </c>
      <c r="AC354" s="71">
        <v>0</v>
      </c>
      <c r="AD354" s="71">
        <v>44.775916464636992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300.80200000000002</v>
      </c>
      <c r="BK354" s="71">
        <v>0</v>
      </c>
      <c r="BL354" s="71">
        <v>23.280000000000005</v>
      </c>
      <c r="BM354" s="71">
        <v>0</v>
      </c>
      <c r="BN354" s="72"/>
      <c r="BO354" s="71">
        <v>0</v>
      </c>
      <c r="BP354" s="71">
        <v>0</v>
      </c>
      <c r="BQ354" s="71">
        <v>14</v>
      </c>
      <c r="BR354" s="71">
        <v>0</v>
      </c>
      <c r="BS354" s="71">
        <v>5</v>
      </c>
      <c r="BT354" s="71">
        <v>0</v>
      </c>
      <c r="BU354"/>
      <c r="BV354" s="70">
        <v>300.26400000000001</v>
      </c>
      <c r="BW354" s="70">
        <v>19.931000000000001</v>
      </c>
      <c r="BX354" s="70">
        <v>0.13100000000000001</v>
      </c>
      <c r="BY354" s="70">
        <v>0.96799999999999997</v>
      </c>
      <c r="BZ354" s="70">
        <v>0</v>
      </c>
      <c r="CA354" s="70">
        <v>2.71</v>
      </c>
      <c r="CB354" s="70">
        <v>7.8E-2</v>
      </c>
      <c r="CC354" s="70">
        <v>0</v>
      </c>
      <c r="CD354" s="70">
        <v>0</v>
      </c>
    </row>
    <row r="355" spans="1:82">
      <c r="A355" s="70" t="s">
        <v>2008</v>
      </c>
      <c r="B355" s="70">
        <v>351</v>
      </c>
      <c r="C355" s="70">
        <v>11</v>
      </c>
      <c r="D355" s="70">
        <v>21</v>
      </c>
      <c r="E355" s="70">
        <v>2014</v>
      </c>
      <c r="F355" s="70" t="s">
        <v>181</v>
      </c>
      <c r="G355" s="70" t="s">
        <v>1997</v>
      </c>
      <c r="H355" s="70" t="s">
        <v>1998</v>
      </c>
      <c r="I355" s="148"/>
      <c r="J355" s="71">
        <v>291.12250844155892</v>
      </c>
      <c r="K355" s="71">
        <v>10.503140598932429</v>
      </c>
      <c r="L355" s="71">
        <v>1.1224521536030301</v>
      </c>
      <c r="M355" s="71">
        <v>263.0904837425594</v>
      </c>
      <c r="N355" s="71">
        <v>344.27051211572569</v>
      </c>
      <c r="O355" s="71">
        <v>147.49738897502917</v>
      </c>
      <c r="P355" s="71">
        <v>94.601839464131601</v>
      </c>
      <c r="Q355" s="71">
        <v>18.212136779782099</v>
      </c>
      <c r="R355" s="71">
        <v>0</v>
      </c>
      <c r="S355" s="71">
        <v>50.102940209804608</v>
      </c>
      <c r="T355" s="72"/>
      <c r="U355" s="71">
        <v>40857266</v>
      </c>
      <c r="V355" s="71">
        <v>4582</v>
      </c>
      <c r="W355" s="71">
        <v>25</v>
      </c>
      <c r="X355" s="71">
        <v>58367</v>
      </c>
      <c r="Y355" s="71">
        <v>109575</v>
      </c>
      <c r="Z355" s="71">
        <v>84878</v>
      </c>
      <c r="AA355" s="71">
        <v>18840</v>
      </c>
      <c r="AB355" s="71">
        <v>245389</v>
      </c>
      <c r="AC355" s="71">
        <v>0</v>
      </c>
      <c r="AD355" s="71">
        <v>50.102940209804608</v>
      </c>
      <c r="AE355" s="72"/>
      <c r="AF355" s="71"/>
      <c r="AG355" s="71"/>
      <c r="AH355" s="71"/>
      <c r="AI355" s="71"/>
      <c r="AJ355" s="71"/>
      <c r="AK355" s="71"/>
      <c r="AL355" s="71"/>
      <c r="AM355" s="71"/>
      <c r="AN355" s="71"/>
      <c r="AO355" s="71"/>
      <c r="AP355" s="71"/>
      <c r="AQ355" s="72"/>
      <c r="AR355" s="71">
        <v>2738</v>
      </c>
      <c r="AS355" s="71">
        <v>121</v>
      </c>
      <c r="AT355" s="71">
        <v>0</v>
      </c>
      <c r="AU355" s="71">
        <v>0</v>
      </c>
      <c r="AV355" s="71">
        <v>0</v>
      </c>
      <c r="AW355" s="71">
        <v>0</v>
      </c>
      <c r="AX355" s="71"/>
      <c r="AY355" s="72"/>
      <c r="AZ355" s="71">
        <v>9588.9</v>
      </c>
      <c r="BA355" s="71">
        <v>3518.7</v>
      </c>
      <c r="BB355" s="71">
        <v>0</v>
      </c>
      <c r="BC355" s="71">
        <v>0</v>
      </c>
      <c r="BD355" s="71">
        <v>0</v>
      </c>
      <c r="BE355" s="71">
        <v>0</v>
      </c>
      <c r="BF355" s="71"/>
      <c r="BG355" s="72"/>
      <c r="BH355" s="71">
        <v>0</v>
      </c>
      <c r="BI355" s="71">
        <v>0</v>
      </c>
      <c r="BJ355" s="71">
        <v>302.68</v>
      </c>
      <c r="BK355" s="71">
        <v>0</v>
      </c>
      <c r="BL355" s="71">
        <v>23.213000000000001</v>
      </c>
      <c r="BM355" s="71">
        <v>0</v>
      </c>
      <c r="BN355" s="72"/>
      <c r="BO355" s="71">
        <v>0</v>
      </c>
      <c r="BP355" s="71">
        <v>0</v>
      </c>
      <c r="BQ355" s="71">
        <v>14</v>
      </c>
      <c r="BR355" s="71">
        <v>0</v>
      </c>
      <c r="BS355" s="71">
        <v>5</v>
      </c>
      <c r="BT355" s="71">
        <v>0</v>
      </c>
      <c r="BU355"/>
      <c r="BV355" s="70">
        <v>303.10399999999998</v>
      </c>
      <c r="BW355" s="70">
        <v>18.605</v>
      </c>
      <c r="BX355" s="70">
        <v>0</v>
      </c>
      <c r="BY355" s="70">
        <v>0.30499999999999999</v>
      </c>
      <c r="BZ355" s="70">
        <v>1.2010000000000001</v>
      </c>
      <c r="CA355" s="70">
        <v>2.6</v>
      </c>
      <c r="CB355" s="70">
        <v>7.8E-2</v>
      </c>
      <c r="CC355" s="70">
        <v>0</v>
      </c>
      <c r="CD355" s="70">
        <v>0</v>
      </c>
    </row>
    <row r="356" spans="1:82">
      <c r="A356" s="70" t="s">
        <v>2009</v>
      </c>
      <c r="B356" s="70">
        <v>352</v>
      </c>
      <c r="C356" s="70">
        <v>12</v>
      </c>
      <c r="D356" s="70">
        <v>21</v>
      </c>
      <c r="E356" s="70">
        <v>2015</v>
      </c>
      <c r="F356" s="70" t="s">
        <v>182</v>
      </c>
      <c r="G356" s="70" t="s">
        <v>1997</v>
      </c>
      <c r="H356" s="70" t="s">
        <v>1998</v>
      </c>
      <c r="I356" s="148"/>
      <c r="J356" s="71">
        <v>291.37894592652179</v>
      </c>
      <c r="K356" s="71">
        <v>10.03184402786612</v>
      </c>
      <c r="L356" s="71">
        <v>1.237544618481071</v>
      </c>
      <c r="M356" s="71">
        <v>275.69532852907548</v>
      </c>
      <c r="N356" s="71">
        <v>345.6183142185497</v>
      </c>
      <c r="O356" s="71">
        <v>146.99676488510892</v>
      </c>
      <c r="P356" s="71">
        <v>94.038367827825638</v>
      </c>
      <c r="Q356" s="71">
        <v>17.864035993971001</v>
      </c>
      <c r="R356" s="71">
        <v>0</v>
      </c>
      <c r="S356" s="71">
        <v>45.887920870195487</v>
      </c>
      <c r="T356" s="72"/>
      <c r="U356" s="71">
        <v>43914537</v>
      </c>
      <c r="V356" s="71">
        <v>4582</v>
      </c>
      <c r="W356" s="71">
        <v>25</v>
      </c>
      <c r="X356" s="71">
        <v>58367</v>
      </c>
      <c r="Y356" s="71">
        <v>111058</v>
      </c>
      <c r="Z356" s="71">
        <v>85404</v>
      </c>
      <c r="AA356" s="71">
        <v>18713</v>
      </c>
      <c r="AB356" s="71">
        <v>245878</v>
      </c>
      <c r="AC356" s="71">
        <v>0</v>
      </c>
      <c r="AD356" s="71">
        <v>45.887920870195487</v>
      </c>
      <c r="AE356" s="72"/>
      <c r="AF356" s="71">
        <v>332559117.18628222</v>
      </c>
      <c r="AG356" s="71">
        <v>8284860.0045236116</v>
      </c>
      <c r="AH356" s="71">
        <v>260662.25444332929</v>
      </c>
      <c r="AI356" s="71">
        <v>412739854.9603526</v>
      </c>
      <c r="AJ356" s="71">
        <v>522603793.35485542</v>
      </c>
      <c r="AK356" s="71">
        <v>0</v>
      </c>
      <c r="AL356" s="71">
        <v>0</v>
      </c>
      <c r="AM356" s="71">
        <v>33696548.480582424</v>
      </c>
      <c r="AN356" s="71">
        <v>0</v>
      </c>
      <c r="AO356" s="71">
        <v>0</v>
      </c>
      <c r="AP356" s="71">
        <v>1310144836.2410395</v>
      </c>
      <c r="AQ356" s="72"/>
      <c r="AR356" s="71">
        <v>2941</v>
      </c>
      <c r="AS356" s="71">
        <v>157</v>
      </c>
      <c r="AT356" s="71">
        <v>0</v>
      </c>
      <c r="AU356" s="71">
        <v>0</v>
      </c>
      <c r="AV356" s="71">
        <v>0</v>
      </c>
      <c r="AW356" s="71">
        <v>1</v>
      </c>
      <c r="AX356" s="71"/>
      <c r="AY356" s="72"/>
      <c r="AZ356" s="71">
        <v>10433.9</v>
      </c>
      <c r="BA356" s="71">
        <v>4202</v>
      </c>
      <c r="BB356" s="71">
        <v>0</v>
      </c>
      <c r="BC356" s="71">
        <v>0</v>
      </c>
      <c r="BD356" s="71">
        <v>0</v>
      </c>
      <c r="BE356" s="71">
        <v>4715</v>
      </c>
      <c r="BF356" s="71"/>
      <c r="BG356" s="72"/>
      <c r="BH356" s="71">
        <v>0</v>
      </c>
      <c r="BI356" s="71">
        <v>0</v>
      </c>
      <c r="BJ356" s="71">
        <v>287.964</v>
      </c>
      <c r="BK356" s="71">
        <v>0</v>
      </c>
      <c r="BL356" s="71">
        <v>21.866</v>
      </c>
      <c r="BM356" s="71">
        <v>0</v>
      </c>
      <c r="BN356" s="72"/>
      <c r="BO356" s="71">
        <v>0</v>
      </c>
      <c r="BP356" s="71">
        <v>0</v>
      </c>
      <c r="BQ356" s="71">
        <v>14</v>
      </c>
      <c r="BR356" s="71">
        <v>0</v>
      </c>
      <c r="BS356" s="71">
        <v>5</v>
      </c>
      <c r="BT356" s="71">
        <v>0</v>
      </c>
      <c r="BU356"/>
      <c r="BV356" s="70">
        <v>287.48099999999999</v>
      </c>
      <c r="BW356" s="70">
        <v>18.689</v>
      </c>
      <c r="BX356" s="70">
        <v>0</v>
      </c>
      <c r="BY356" s="70">
        <v>0.28699999999999998</v>
      </c>
      <c r="BZ356" s="70">
        <v>1.179</v>
      </c>
      <c r="CA356" s="70">
        <v>1.885</v>
      </c>
      <c r="CB356" s="70">
        <v>0.309</v>
      </c>
      <c r="CC356" s="70">
        <v>0</v>
      </c>
      <c r="CD356" s="70">
        <v>0</v>
      </c>
    </row>
    <row r="357" spans="1:82">
      <c r="A357" s="70" t="s">
        <v>2010</v>
      </c>
      <c r="B357" s="70">
        <v>353</v>
      </c>
      <c r="C357" s="70">
        <v>13</v>
      </c>
      <c r="D357" s="70">
        <v>21</v>
      </c>
      <c r="E357" s="70">
        <v>2016</v>
      </c>
      <c r="F357" s="70" t="s">
        <v>155</v>
      </c>
      <c r="G357" s="70" t="s">
        <v>1997</v>
      </c>
      <c r="H357" s="70" t="s">
        <v>1998</v>
      </c>
      <c r="I357" s="148"/>
      <c r="J357" s="71">
        <v>267.11343666858966</v>
      </c>
      <c r="K357" s="71">
        <v>10.019708229594828</v>
      </c>
      <c r="L357" s="71">
        <v>1.4499945662479499</v>
      </c>
      <c r="M357" s="71">
        <v>241.2788138164467</v>
      </c>
      <c r="N357" s="71">
        <v>308.82162218806531</v>
      </c>
      <c r="O357" s="71">
        <v>146.97661522804967</v>
      </c>
      <c r="P357" s="71">
        <v>93.520679786800699</v>
      </c>
      <c r="Q357" s="71">
        <v>17.448936160386651</v>
      </c>
      <c r="R357" s="71">
        <v>0</v>
      </c>
      <c r="S357" s="71">
        <v>28.221488555365468</v>
      </c>
      <c r="T357" s="72"/>
      <c r="U357" s="71">
        <v>42087804</v>
      </c>
      <c r="V357" s="71">
        <v>4582</v>
      </c>
      <c r="W357" s="71">
        <v>25</v>
      </c>
      <c r="X357" s="71">
        <v>58367</v>
      </c>
      <c r="Y357" s="71">
        <v>112819</v>
      </c>
      <c r="Z357" s="71">
        <v>86442</v>
      </c>
      <c r="AA357" s="71">
        <v>19248</v>
      </c>
      <c r="AB357" s="71">
        <v>247040</v>
      </c>
      <c r="AC357" s="71">
        <v>0</v>
      </c>
      <c r="AD357" s="71">
        <v>28.221488555365472</v>
      </c>
      <c r="AE357" s="72"/>
      <c r="AF357" s="71">
        <v>310653558.5259791</v>
      </c>
      <c r="AG357" s="71">
        <v>7964514.7828608342</v>
      </c>
      <c r="AH357" s="71">
        <v>226956.40582955451</v>
      </c>
      <c r="AI357" s="71">
        <v>385517307.84925288</v>
      </c>
      <c r="AJ357" s="71">
        <v>452595627.09803712</v>
      </c>
      <c r="AK357" s="71">
        <v>0</v>
      </c>
      <c r="AL357" s="71">
        <v>0</v>
      </c>
      <c r="AM357" s="71">
        <v>33882098.337538563</v>
      </c>
      <c r="AN357" s="71">
        <v>0</v>
      </c>
      <c r="AO357" s="71">
        <v>0</v>
      </c>
      <c r="AP357" s="71">
        <v>1190840062.9994981</v>
      </c>
      <c r="AQ357" s="72"/>
      <c r="AR357" s="71">
        <v>3168</v>
      </c>
      <c r="AS357" s="71">
        <v>184</v>
      </c>
      <c r="AT357" s="71">
        <v>0</v>
      </c>
      <c r="AU357" s="71">
        <v>0</v>
      </c>
      <c r="AV357" s="71">
        <v>0</v>
      </c>
      <c r="AW357" s="71">
        <v>1</v>
      </c>
      <c r="AX357" s="71"/>
      <c r="AY357" s="72"/>
      <c r="AZ357" s="71">
        <v>11363.5</v>
      </c>
      <c r="BA357" s="71">
        <v>4669.8999999999996</v>
      </c>
      <c r="BB357" s="71">
        <v>0</v>
      </c>
      <c r="BC357" s="71">
        <v>0</v>
      </c>
      <c r="BD357" s="71">
        <v>0</v>
      </c>
      <c r="BE357" s="71">
        <v>4715</v>
      </c>
      <c r="BF357" s="71"/>
      <c r="BG357" s="72"/>
      <c r="BH357" s="71">
        <v>0</v>
      </c>
      <c r="BI357" s="71">
        <v>0</v>
      </c>
      <c r="BJ357" s="71">
        <v>292.33</v>
      </c>
      <c r="BK357" s="71">
        <v>0</v>
      </c>
      <c r="BL357" s="71">
        <v>25.939</v>
      </c>
      <c r="BM357" s="71">
        <v>0</v>
      </c>
      <c r="BN357" s="72"/>
      <c r="BO357" s="71">
        <v>0</v>
      </c>
      <c r="BP357" s="71">
        <v>0</v>
      </c>
      <c r="BQ357" s="71">
        <v>13</v>
      </c>
      <c r="BR357" s="71">
        <v>0</v>
      </c>
      <c r="BS357" s="71">
        <v>6</v>
      </c>
      <c r="BT357" s="71">
        <v>0</v>
      </c>
      <c r="BU357"/>
      <c r="BV357" s="70">
        <v>297.78399999999999</v>
      </c>
      <c r="BW357" s="70">
        <v>17.881</v>
      </c>
      <c r="BX357" s="70">
        <v>0</v>
      </c>
      <c r="BY357" s="70">
        <v>0.309</v>
      </c>
      <c r="BZ357" s="70">
        <v>1.2010000000000001</v>
      </c>
      <c r="CA357" s="70">
        <v>0.99099999999999999</v>
      </c>
      <c r="CB357" s="70">
        <v>0.10299999999999999</v>
      </c>
      <c r="CC357" s="70">
        <v>0</v>
      </c>
      <c r="CD357" s="70">
        <v>0</v>
      </c>
    </row>
    <row r="358" spans="1:82">
      <c r="A358" s="70" t="s">
        <v>2011</v>
      </c>
      <c r="B358" s="70">
        <v>354</v>
      </c>
      <c r="C358" s="70">
        <v>14</v>
      </c>
      <c r="D358" s="70">
        <v>21</v>
      </c>
      <c r="E358" s="70">
        <v>2017</v>
      </c>
      <c r="F358" s="70" t="s">
        <v>156</v>
      </c>
      <c r="G358" s="70" t="s">
        <v>1997</v>
      </c>
      <c r="H358" s="70" t="s">
        <v>1998</v>
      </c>
      <c r="I358" s="148"/>
      <c r="J358" s="71">
        <v>279.23633939518851</v>
      </c>
      <c r="K358" s="71">
        <v>10.437098545546085</v>
      </c>
      <c r="L358" s="71">
        <v>1.2685473001192029</v>
      </c>
      <c r="M358" s="71">
        <v>232.72400341806258</v>
      </c>
      <c r="N358" s="71">
        <v>339.37051422762869</v>
      </c>
      <c r="O358" s="71">
        <v>144.72047356946274</v>
      </c>
      <c r="P358" s="71">
        <v>93.54140852090984</v>
      </c>
      <c r="Q358" s="71">
        <v>16.938465571607299</v>
      </c>
      <c r="R358" s="71">
        <v>0</v>
      </c>
      <c r="S358" s="71">
        <v>25.742554128693552</v>
      </c>
      <c r="T358" s="72"/>
      <c r="U358" s="71">
        <v>47824924</v>
      </c>
      <c r="V358" s="71">
        <v>4582</v>
      </c>
      <c r="W358" s="71">
        <v>25</v>
      </c>
      <c r="X358" s="71">
        <v>58367</v>
      </c>
      <c r="Y358" s="71">
        <v>114578</v>
      </c>
      <c r="Z358" s="71">
        <v>86527</v>
      </c>
      <c r="AA358" s="71">
        <v>19375</v>
      </c>
      <c r="AB358" s="71">
        <v>247991</v>
      </c>
      <c r="AC358" s="71">
        <v>0</v>
      </c>
      <c r="AD358" s="71">
        <v>25.742554128693548</v>
      </c>
      <c r="AE358" s="72"/>
      <c r="AF358" s="71">
        <v>332696469.46159512</v>
      </c>
      <c r="AG358" s="71">
        <v>8264050.0948910154</v>
      </c>
      <c r="AH358" s="71">
        <v>271267.36599731422</v>
      </c>
      <c r="AI358" s="71">
        <v>386417659.35550749</v>
      </c>
      <c r="AJ358" s="71">
        <v>499493580.92373961</v>
      </c>
      <c r="AK358" s="71">
        <v>0</v>
      </c>
      <c r="AL358" s="71">
        <v>0</v>
      </c>
      <c r="AM358" s="71">
        <v>34065750.477566838</v>
      </c>
      <c r="AN358" s="71">
        <v>0</v>
      </c>
      <c r="AO358" s="71">
        <v>0</v>
      </c>
      <c r="AP358" s="71">
        <v>1261208777.6792974</v>
      </c>
      <c r="AQ358" s="72"/>
      <c r="AR358" s="71">
        <v>3356</v>
      </c>
      <c r="AS358" s="71">
        <v>197</v>
      </c>
      <c r="AT358" s="71">
        <v>0</v>
      </c>
      <c r="AU358" s="71">
        <v>0</v>
      </c>
      <c r="AV358" s="71">
        <v>0</v>
      </c>
      <c r="AW358" s="71">
        <v>1</v>
      </c>
      <c r="AX358" s="71"/>
      <c r="AY358" s="72"/>
      <c r="AZ358" s="71">
        <v>12204.9</v>
      </c>
      <c r="BA358" s="71">
        <v>5089.2</v>
      </c>
      <c r="BB358" s="71">
        <v>0</v>
      </c>
      <c r="BC358" s="71">
        <v>0</v>
      </c>
      <c r="BD358" s="71">
        <v>0</v>
      </c>
      <c r="BE358" s="71">
        <v>4715</v>
      </c>
      <c r="BF358" s="71"/>
      <c r="BG358" s="72"/>
      <c r="BH358" s="71">
        <v>0</v>
      </c>
      <c r="BI358" s="71">
        <v>0</v>
      </c>
      <c r="BJ358" s="71">
        <v>295.18900000000002</v>
      </c>
      <c r="BK358" s="71">
        <v>0</v>
      </c>
      <c r="BL358" s="71">
        <v>24.317000000000004</v>
      </c>
      <c r="BM358" s="71">
        <v>0</v>
      </c>
      <c r="BN358" s="72"/>
      <c r="BO358" s="71">
        <v>0</v>
      </c>
      <c r="BP358" s="71">
        <v>0</v>
      </c>
      <c r="BQ358" s="71">
        <v>13</v>
      </c>
      <c r="BR358" s="71">
        <v>0</v>
      </c>
      <c r="BS358" s="71">
        <v>6</v>
      </c>
      <c r="BT358" s="71">
        <v>0</v>
      </c>
      <c r="BU358"/>
      <c r="BV358" s="70">
        <v>295.55599999999998</v>
      </c>
      <c r="BW358" s="70">
        <v>19.800999999999998</v>
      </c>
      <c r="BX358" s="70">
        <v>0</v>
      </c>
      <c r="BY358" s="70">
        <v>0.28299999999999997</v>
      </c>
      <c r="BZ358" s="70">
        <v>1.333</v>
      </c>
      <c r="CA358" s="70">
        <v>2.1110000000000002</v>
      </c>
      <c r="CB358" s="70">
        <v>0.42199999999999999</v>
      </c>
      <c r="CC358" s="70">
        <v>0</v>
      </c>
      <c r="CD358" s="70">
        <v>0</v>
      </c>
    </row>
    <row r="359" spans="1:82">
      <c r="A359" s="70" t="s">
        <v>2012</v>
      </c>
      <c r="B359" s="70">
        <v>355</v>
      </c>
      <c r="C359" s="70">
        <v>15</v>
      </c>
      <c r="D359" s="70">
        <v>21</v>
      </c>
      <c r="E359" s="70">
        <v>2018</v>
      </c>
      <c r="F359" s="70" t="s">
        <v>183</v>
      </c>
      <c r="G359" s="70" t="s">
        <v>1997</v>
      </c>
      <c r="H359" s="70" t="s">
        <v>1998</v>
      </c>
      <c r="I359" s="148"/>
      <c r="J359" s="71">
        <v>265.14115040913617</v>
      </c>
      <c r="K359" s="71">
        <v>9.8135230337926718</v>
      </c>
      <c r="L359" s="71">
        <v>1.1883967118522225</v>
      </c>
      <c r="M359" s="71">
        <v>230.08810374754722</v>
      </c>
      <c r="N359" s="71">
        <v>324.08468665008689</v>
      </c>
      <c r="O359" s="71">
        <v>142.07698339561648</v>
      </c>
      <c r="P359" s="71">
        <v>93.470654468106602</v>
      </c>
      <c r="Q359" s="71">
        <v>15.749376524978899</v>
      </c>
      <c r="R359" s="71">
        <v>0</v>
      </c>
      <c r="S359" s="71">
        <v>26.872030869811855</v>
      </c>
      <c r="T359" s="72"/>
      <c r="U359" s="71">
        <v>48315607</v>
      </c>
      <c r="V359" s="71">
        <v>4582</v>
      </c>
      <c r="W359" s="71">
        <v>25</v>
      </c>
      <c r="X359" s="71">
        <v>58367</v>
      </c>
      <c r="Y359" s="71">
        <v>116123</v>
      </c>
      <c r="Z359" s="71">
        <v>86573</v>
      </c>
      <c r="AA359" s="71">
        <v>19555</v>
      </c>
      <c r="AB359" s="71">
        <v>248488</v>
      </c>
      <c r="AC359" s="71">
        <v>0</v>
      </c>
      <c r="AD359" s="71">
        <v>26.872030869811859</v>
      </c>
      <c r="AE359" s="72"/>
      <c r="AF359" s="71">
        <v>321604911.72592127</v>
      </c>
      <c r="AG359" s="71">
        <v>7462929.9873646609</v>
      </c>
      <c r="AH359" s="71">
        <v>258904.7046506505</v>
      </c>
      <c r="AI359" s="71">
        <v>376555077.29402179</v>
      </c>
      <c r="AJ359" s="71">
        <v>508767544.36538363</v>
      </c>
      <c r="AK359" s="71">
        <v>0</v>
      </c>
      <c r="AL359" s="71">
        <v>0</v>
      </c>
      <c r="AM359" s="71">
        <v>34204649.198516198</v>
      </c>
      <c r="AN359" s="71">
        <v>0</v>
      </c>
      <c r="AO359" s="71">
        <v>0</v>
      </c>
      <c r="AP359" s="71">
        <v>1248854017.2758582</v>
      </c>
      <c r="AQ359" s="72"/>
      <c r="AR359" s="71">
        <v>3591</v>
      </c>
      <c r="AS359" s="71">
        <v>213</v>
      </c>
      <c r="AT359" s="71">
        <v>0</v>
      </c>
      <c r="AU359" s="71">
        <v>0</v>
      </c>
      <c r="AV359" s="71">
        <v>0</v>
      </c>
      <c r="AW359" s="71">
        <v>1</v>
      </c>
      <c r="AX359" s="71"/>
      <c r="AY359" s="72"/>
      <c r="AZ359" s="71">
        <v>13253.599999999999</v>
      </c>
      <c r="BA359" s="71">
        <v>5382</v>
      </c>
      <c r="BB359" s="71">
        <v>0</v>
      </c>
      <c r="BC359" s="71">
        <v>0</v>
      </c>
      <c r="BD359" s="71">
        <v>0</v>
      </c>
      <c r="BE359" s="71">
        <v>4715</v>
      </c>
      <c r="BF359" s="71"/>
      <c r="BG359" s="72"/>
      <c r="BH359" s="71">
        <v>0</v>
      </c>
      <c r="BI359" s="71">
        <v>0</v>
      </c>
      <c r="BJ359" s="71">
        <v>295.75900000000001</v>
      </c>
      <c r="BK359" s="71">
        <v>0</v>
      </c>
      <c r="BL359" s="71">
        <v>49.980000000000004</v>
      </c>
      <c r="BM359" s="71">
        <v>0</v>
      </c>
      <c r="BN359" s="72"/>
      <c r="BO359" s="71">
        <v>0</v>
      </c>
      <c r="BP359" s="71">
        <v>0</v>
      </c>
      <c r="BQ359" s="71">
        <v>13</v>
      </c>
      <c r="BR359" s="71">
        <v>0</v>
      </c>
      <c r="BS359" s="71">
        <v>6</v>
      </c>
      <c r="BT359" s="71">
        <v>0</v>
      </c>
      <c r="BU359"/>
      <c r="BV359" s="70">
        <v>295.12900000000002</v>
      </c>
      <c r="BW359" s="70">
        <v>20.547999999999998</v>
      </c>
      <c r="BX359" s="70">
        <v>24.792000000000002</v>
      </c>
      <c r="BY359" s="70">
        <v>0.47599999999999998</v>
      </c>
      <c r="BZ359" s="70">
        <v>2.8260000000000001</v>
      </c>
      <c r="CA359" s="70">
        <v>1.968</v>
      </c>
      <c r="CB359" s="70">
        <v>0</v>
      </c>
      <c r="CC359" s="70">
        <v>0</v>
      </c>
      <c r="CD359" s="70">
        <v>0</v>
      </c>
    </row>
    <row r="360" spans="1:82">
      <c r="A360" s="70" t="s">
        <v>2013</v>
      </c>
      <c r="B360" s="70">
        <v>356</v>
      </c>
      <c r="C360" s="70">
        <v>16</v>
      </c>
      <c r="D360" s="70">
        <v>21</v>
      </c>
      <c r="E360" s="70">
        <v>2019</v>
      </c>
      <c r="F360" s="70" t="s">
        <v>158</v>
      </c>
      <c r="G360" s="70" t="s">
        <v>1997</v>
      </c>
      <c r="H360" s="70" t="s">
        <v>1998</v>
      </c>
      <c r="I360" s="148"/>
      <c r="J360" s="71">
        <v>246.24015877493278</v>
      </c>
      <c r="K360" s="71">
        <v>8.6637344162169239</v>
      </c>
      <c r="L360" s="71">
        <v>1.1984007053145653</v>
      </c>
      <c r="M360" s="71">
        <v>217.85961561778109</v>
      </c>
      <c r="N360" s="71">
        <v>286.60390978401335</v>
      </c>
      <c r="O360" s="71">
        <v>138.35579579263774</v>
      </c>
      <c r="P360" s="71">
        <v>94.209276702916796</v>
      </c>
      <c r="Q360" s="71">
        <v>15.4056477580554</v>
      </c>
      <c r="R360" s="71">
        <v>0</v>
      </c>
      <c r="S360" s="71">
        <v>26.335691637247187</v>
      </c>
      <c r="T360" s="72"/>
      <c r="U360" s="71">
        <v>46895767</v>
      </c>
      <c r="V360" s="71">
        <v>4582</v>
      </c>
      <c r="W360" s="71">
        <v>25</v>
      </c>
      <c r="X360" s="71">
        <v>58367</v>
      </c>
      <c r="Y360" s="71">
        <v>118129</v>
      </c>
      <c r="Z360" s="71">
        <v>86620</v>
      </c>
      <c r="AA360" s="71">
        <v>19562</v>
      </c>
      <c r="AB360" s="71">
        <v>249645</v>
      </c>
      <c r="AC360" s="71">
        <v>0</v>
      </c>
      <c r="AD360" s="71">
        <v>26.335691637247191</v>
      </c>
      <c r="AE360" s="72"/>
      <c r="AF360" s="71">
        <v>305330571.41714382</v>
      </c>
      <c r="AG360" s="71">
        <v>6969115.8979279427</v>
      </c>
      <c r="AH360" s="71">
        <v>274519.684227394</v>
      </c>
      <c r="AI360" s="71">
        <v>371413381.72667688</v>
      </c>
      <c r="AJ360" s="71">
        <v>455149385.09484571</v>
      </c>
      <c r="AK360" s="71">
        <v>0</v>
      </c>
      <c r="AL360" s="71">
        <v>0</v>
      </c>
      <c r="AM360" s="71">
        <v>33999769.673446186</v>
      </c>
      <c r="AN360" s="71">
        <v>0</v>
      </c>
      <c r="AO360" s="71">
        <v>0</v>
      </c>
      <c r="AP360" s="71">
        <v>1173136743.4942679</v>
      </c>
      <c r="AQ360" s="72"/>
      <c r="AR360" s="71">
        <v>3790</v>
      </c>
      <c r="AS360" s="71">
        <v>220</v>
      </c>
      <c r="AT360" s="71">
        <v>0</v>
      </c>
      <c r="AU360" s="71">
        <v>0</v>
      </c>
      <c r="AV360" s="71">
        <v>0</v>
      </c>
      <c r="AW360" s="71">
        <v>1</v>
      </c>
      <c r="AX360" s="71"/>
      <c r="AY360" s="72"/>
      <c r="AZ360" s="71">
        <v>14114.499999999971</v>
      </c>
      <c r="BA360" s="71">
        <v>5469.1</v>
      </c>
      <c r="BB360" s="71">
        <v>0</v>
      </c>
      <c r="BC360" s="71">
        <v>0</v>
      </c>
      <c r="BD360" s="71">
        <v>0</v>
      </c>
      <c r="BE360" s="71">
        <v>4715</v>
      </c>
      <c r="BF360" s="71"/>
      <c r="BG360" s="72"/>
      <c r="BH360" s="71">
        <v>0</v>
      </c>
      <c r="BI360" s="71">
        <v>0</v>
      </c>
      <c r="BJ360" s="71">
        <v>277.11599999999999</v>
      </c>
      <c r="BK360" s="71">
        <v>0</v>
      </c>
      <c r="BL360" s="71">
        <v>49.022999999999996</v>
      </c>
      <c r="BM360" s="71">
        <v>0</v>
      </c>
      <c r="BN360" s="72"/>
      <c r="BO360" s="71">
        <v>0</v>
      </c>
      <c r="BP360" s="71">
        <v>0</v>
      </c>
      <c r="BQ360" s="71">
        <v>13</v>
      </c>
      <c r="BR360" s="71">
        <v>0</v>
      </c>
      <c r="BS360" s="71">
        <v>6</v>
      </c>
      <c r="BT360" s="71">
        <v>0</v>
      </c>
      <c r="BU360"/>
      <c r="BV360" s="70">
        <v>278.99599999999998</v>
      </c>
      <c r="BW360" s="70">
        <v>19.010000000000002</v>
      </c>
      <c r="BX360" s="70">
        <v>24.792000000000002</v>
      </c>
      <c r="BY360" s="70">
        <v>0</v>
      </c>
      <c r="BZ360" s="70">
        <v>1.4870000000000001</v>
      </c>
      <c r="CA360" s="70">
        <v>1.8069999999999999</v>
      </c>
      <c r="CB360" s="70">
        <v>4.7E-2</v>
      </c>
      <c r="CC360" s="70">
        <v>0</v>
      </c>
      <c r="CD360" s="70">
        <v>0</v>
      </c>
    </row>
    <row r="361" spans="1:82">
      <c r="A361" s="70" t="s">
        <v>2014</v>
      </c>
      <c r="B361" s="70">
        <v>357</v>
      </c>
      <c r="C361" s="70">
        <v>17</v>
      </c>
      <c r="D361" s="70">
        <v>21</v>
      </c>
      <c r="E361" s="70">
        <v>2020</v>
      </c>
      <c r="F361" s="70" t="s">
        <v>159</v>
      </c>
      <c r="G361" s="70" t="s">
        <v>1997</v>
      </c>
      <c r="H361" s="70" t="s">
        <v>1998</v>
      </c>
      <c r="I361" s="148"/>
      <c r="J361" s="71">
        <v>261.52107868746788</v>
      </c>
      <c r="K361" s="71">
        <v>10.481159373321983</v>
      </c>
      <c r="L361" s="71">
        <v>1.1758958424087487</v>
      </c>
      <c r="M361" s="71">
        <v>192.4675066125784</v>
      </c>
      <c r="N361" s="71">
        <v>303.27059701857945</v>
      </c>
      <c r="O361" s="71">
        <v>122.56689616018035</v>
      </c>
      <c r="P361" s="71">
        <v>88.711657233718313</v>
      </c>
      <c r="Q361" s="71">
        <v>14.7534470124947</v>
      </c>
      <c r="R361" s="71">
        <v>0</v>
      </c>
      <c r="S361" s="71">
        <v>29.057761358774361</v>
      </c>
      <c r="T361" s="72"/>
      <c r="U361" s="71">
        <v>46820342</v>
      </c>
      <c r="V361" s="71">
        <v>5061</v>
      </c>
      <c r="W361" s="71">
        <v>25</v>
      </c>
      <c r="X361" s="71">
        <v>56911</v>
      </c>
      <c r="Y361" s="71">
        <v>120033</v>
      </c>
      <c r="Z361" s="71">
        <v>87583</v>
      </c>
      <c r="AA361" s="71">
        <v>19579</v>
      </c>
      <c r="AB361" s="71">
        <v>250225</v>
      </c>
      <c r="AC361" s="71">
        <v>0</v>
      </c>
      <c r="AD361" s="71">
        <v>29.057761358774361</v>
      </c>
      <c r="AE361" s="72"/>
      <c r="AF361" s="71">
        <v>328138712.76014698</v>
      </c>
      <c r="AG361" s="71">
        <v>7993782.1883211974</v>
      </c>
      <c r="AH361" s="71">
        <v>277309.7062579816</v>
      </c>
      <c r="AI361" s="71">
        <v>328615815.9177655</v>
      </c>
      <c r="AJ361" s="71">
        <v>521869696.82193363</v>
      </c>
      <c r="AK361" s="71"/>
      <c r="AL361" s="71"/>
      <c r="AM361" s="71">
        <v>32657142.557733793</v>
      </c>
      <c r="AN361" s="71"/>
      <c r="AO361" s="71"/>
      <c r="AP361" s="71">
        <v>1219552459.9521592</v>
      </c>
      <c r="AQ361" s="72"/>
      <c r="AR361" s="71">
        <v>4027</v>
      </c>
      <c r="AS361" s="71">
        <v>226</v>
      </c>
      <c r="AT361" s="71">
        <v>0</v>
      </c>
      <c r="AU361" s="71">
        <v>0</v>
      </c>
      <c r="AV361" s="71">
        <v>0</v>
      </c>
      <c r="AW361" s="71">
        <v>1</v>
      </c>
      <c r="AX361" s="71"/>
      <c r="AY361" s="72"/>
      <c r="AZ361" s="71">
        <v>15204.499999999951</v>
      </c>
      <c r="BA361" s="71">
        <v>6044.0999999999976</v>
      </c>
      <c r="BB361" s="71">
        <v>0</v>
      </c>
      <c r="BC361" s="71">
        <v>0</v>
      </c>
      <c r="BD361" s="71">
        <v>0</v>
      </c>
      <c r="BE361" s="71">
        <v>4715</v>
      </c>
      <c r="BF361" s="71"/>
      <c r="BG361" s="72"/>
      <c r="BH361" s="71">
        <v>0</v>
      </c>
      <c r="BI361" s="71">
        <v>0</v>
      </c>
      <c r="BJ361" s="71">
        <v>268.08499999999998</v>
      </c>
      <c r="BK361" s="71">
        <v>0</v>
      </c>
      <c r="BL361" s="71">
        <v>49.552999999999997</v>
      </c>
      <c r="BM361" s="71">
        <v>0</v>
      </c>
      <c r="BN361" s="72"/>
      <c r="BO361" s="71">
        <v>0</v>
      </c>
      <c r="BP361" s="71">
        <v>0</v>
      </c>
      <c r="BQ361" s="71">
        <v>13</v>
      </c>
      <c r="BR361" s="71">
        <v>0</v>
      </c>
      <c r="BS361" s="71">
        <v>5</v>
      </c>
      <c r="BT361" s="71">
        <v>0</v>
      </c>
      <c r="BU361"/>
      <c r="BV361" s="70">
        <v>266.92599999999999</v>
      </c>
      <c r="BW361" s="70">
        <v>17.904</v>
      </c>
      <c r="BX361" s="70">
        <v>29.97</v>
      </c>
      <c r="BY361" s="70">
        <v>0</v>
      </c>
      <c r="BZ361" s="70">
        <v>1.544</v>
      </c>
      <c r="CA361" s="70">
        <v>1.294</v>
      </c>
      <c r="CB361" s="70">
        <v>0</v>
      </c>
      <c r="CC361" s="70">
        <v>0</v>
      </c>
      <c r="CD361" s="70">
        <v>0</v>
      </c>
    </row>
    <row r="362" spans="1:82">
      <c r="A362" s="70" t="s">
        <v>2015</v>
      </c>
      <c r="B362" s="70">
        <v>357</v>
      </c>
      <c r="C362" s="70">
        <v>18</v>
      </c>
      <c r="D362" s="70">
        <v>21</v>
      </c>
      <c r="E362" s="70">
        <v>2021</v>
      </c>
      <c r="F362" s="70" t="s">
        <v>160</v>
      </c>
      <c r="G362" s="70" t="s">
        <v>1997</v>
      </c>
      <c r="H362" s="70" t="s">
        <v>1998</v>
      </c>
      <c r="I362" s="148"/>
      <c r="J362" s="71">
        <v>275.01892766222392</v>
      </c>
      <c r="K362" s="71">
        <v>11.67015286945043</v>
      </c>
      <c r="L362" s="71">
        <v>1.0811646843390654</v>
      </c>
      <c r="M362" s="71">
        <v>218.16625231945119</v>
      </c>
      <c r="N362" s="71">
        <v>302.90409729799569</v>
      </c>
      <c r="O362" s="71">
        <v>119.44899725172678</v>
      </c>
      <c r="P362" s="71">
        <v>91.67296674921775</v>
      </c>
      <c r="Q362" s="71">
        <v>14.6448878258545</v>
      </c>
      <c r="R362" s="71">
        <v>0</v>
      </c>
      <c r="S362" s="71">
        <v>26.991937957829329</v>
      </c>
      <c r="T362" s="72"/>
      <c r="U362" s="71">
        <v>56881223</v>
      </c>
      <c r="V362" s="71">
        <v>5061</v>
      </c>
      <c r="W362" s="71">
        <v>25</v>
      </c>
      <c r="X362" s="71">
        <v>56911</v>
      </c>
      <c r="Y362" s="71">
        <v>121575</v>
      </c>
      <c r="Z362" s="71">
        <v>87886</v>
      </c>
      <c r="AA362" s="71">
        <v>19729</v>
      </c>
      <c r="AB362" s="71">
        <v>250824</v>
      </c>
      <c r="AC362" s="71">
        <v>0</v>
      </c>
      <c r="AD362" s="71">
        <v>26.991937957829329</v>
      </c>
      <c r="AE362" s="72"/>
      <c r="AF362" s="71">
        <v>347563684.85768598</v>
      </c>
      <c r="AG362" s="71">
        <v>8997893.8445259836</v>
      </c>
      <c r="AH362" s="71">
        <v>244191.40793573088</v>
      </c>
      <c r="AI362" s="71">
        <v>367974072.31585872</v>
      </c>
      <c r="AJ362" s="71">
        <v>464027247.24405253</v>
      </c>
      <c r="AK362" s="71">
        <v>0</v>
      </c>
      <c r="AL362" s="71">
        <v>0</v>
      </c>
      <c r="AM362" s="71">
        <v>32924133.395504363</v>
      </c>
      <c r="AN362" s="71">
        <v>0</v>
      </c>
      <c r="AO362" s="71">
        <v>0</v>
      </c>
      <c r="AP362" s="71">
        <v>1221731223.0655634</v>
      </c>
      <c r="AQ362" s="72"/>
      <c r="AR362" s="71">
        <v>4270</v>
      </c>
      <c r="AS362" s="71">
        <v>228</v>
      </c>
      <c r="AT362" s="71">
        <v>0</v>
      </c>
      <c r="AU362" s="71">
        <v>0</v>
      </c>
      <c r="AV362" s="71">
        <v>0</v>
      </c>
      <c r="AW362" s="71">
        <v>1</v>
      </c>
      <c r="AX362" s="71"/>
      <c r="AY362" s="72"/>
      <c r="AZ362" s="71">
        <v>16379.099999999949</v>
      </c>
      <c r="BA362" s="71">
        <v>6855.0999999999976</v>
      </c>
      <c r="BB362" s="71">
        <v>0</v>
      </c>
      <c r="BC362" s="71">
        <v>0</v>
      </c>
      <c r="BD362" s="71">
        <v>0</v>
      </c>
      <c r="BE362" s="71">
        <v>4715</v>
      </c>
      <c r="BF362" s="71"/>
      <c r="BG362" s="72"/>
      <c r="BH362" s="71">
        <v>0</v>
      </c>
      <c r="BI362" s="71">
        <v>0</v>
      </c>
      <c r="BJ362" s="71">
        <v>270.274</v>
      </c>
      <c r="BK362" s="71">
        <v>0</v>
      </c>
      <c r="BL362" s="71">
        <v>44.22</v>
      </c>
      <c r="BM362" s="71">
        <v>0</v>
      </c>
      <c r="BN362" s="72"/>
      <c r="BO362" s="71">
        <v>0</v>
      </c>
      <c r="BP362" s="71">
        <v>0</v>
      </c>
      <c r="BQ362" s="71">
        <v>12</v>
      </c>
      <c r="BR362" s="71">
        <v>0</v>
      </c>
      <c r="BS362" s="71">
        <v>5</v>
      </c>
      <c r="BT362" s="71">
        <v>0</v>
      </c>
      <c r="BU362"/>
      <c r="BV362" s="70">
        <v>266.72000000000003</v>
      </c>
      <c r="BW362" s="70">
        <v>20.02</v>
      </c>
      <c r="BX362" s="70">
        <v>26.423999999999999</v>
      </c>
      <c r="BY362" s="70">
        <v>0</v>
      </c>
      <c r="BZ362" s="70">
        <v>0</v>
      </c>
      <c r="CA362" s="70">
        <v>1.33</v>
      </c>
      <c r="CB362" s="70">
        <v>0</v>
      </c>
      <c r="CC362" s="70">
        <v>0</v>
      </c>
      <c r="CD362" s="70">
        <v>0</v>
      </c>
    </row>
    <row r="363" spans="1:82">
      <c r="A363" s="70" t="s">
        <v>2016</v>
      </c>
      <c r="B363" s="70">
        <v>357</v>
      </c>
      <c r="C363" s="70">
        <v>19</v>
      </c>
      <c r="D363" s="70">
        <v>21</v>
      </c>
      <c r="E363" s="70">
        <v>2022</v>
      </c>
      <c r="F363" s="70" t="s">
        <v>161</v>
      </c>
      <c r="G363" s="70" t="s">
        <v>1997</v>
      </c>
      <c r="H363" s="70" t="s">
        <v>1998</v>
      </c>
      <c r="I363" s="148"/>
      <c r="J363" s="71">
        <v>277.56145606950184</v>
      </c>
      <c r="K363" s="71">
        <v>11.268066510029191</v>
      </c>
      <c r="L363" s="71">
        <v>0.88943727748961088</v>
      </c>
      <c r="M363" s="71">
        <v>210.13430368754965</v>
      </c>
      <c r="N363" s="71">
        <v>310.65552418422385</v>
      </c>
      <c r="O363" s="71">
        <v>126.33376921018456</v>
      </c>
      <c r="P363" s="71">
        <v>91.417775102959169</v>
      </c>
      <c r="Q363" s="71">
        <v>14.774328894632909</v>
      </c>
      <c r="R363" s="71">
        <v>0</v>
      </c>
      <c r="S363" s="71">
        <v>25.181118455903459</v>
      </c>
      <c r="T363" s="72"/>
      <c r="U363" s="71">
        <v>61805944</v>
      </c>
      <c r="V363" s="71">
        <v>5061</v>
      </c>
      <c r="W363" s="71">
        <v>25</v>
      </c>
      <c r="X363" s="71">
        <v>56911</v>
      </c>
      <c r="Y363" s="71">
        <v>123178</v>
      </c>
      <c r="Z363" s="71">
        <v>88314</v>
      </c>
      <c r="AA363" s="71">
        <v>19974</v>
      </c>
      <c r="AB363" s="71">
        <v>250966</v>
      </c>
      <c r="AC363" s="71">
        <v>0</v>
      </c>
      <c r="AD363" s="71">
        <v>25.181118455903459</v>
      </c>
      <c r="AE363" s="72"/>
      <c r="AF363" s="71">
        <v>343550042.25974554</v>
      </c>
      <c r="AG363" s="71">
        <v>9023733.3923368026</v>
      </c>
      <c r="AH363" s="71">
        <v>241712.05866162121</v>
      </c>
      <c r="AI363" s="71">
        <v>348032240.89350307</v>
      </c>
      <c r="AJ363" s="71">
        <v>516801099.60051745</v>
      </c>
      <c r="AK363" s="71">
        <v>0</v>
      </c>
      <c r="AL363" s="71">
        <v>0</v>
      </c>
      <c r="AM363" s="71">
        <v>32406560.568176161</v>
      </c>
      <c r="AN363" s="71">
        <v>0</v>
      </c>
      <c r="AO363" s="71">
        <v>0</v>
      </c>
      <c r="AP363" s="71">
        <v>1250055388.7729409</v>
      </c>
      <c r="AQ363" s="72"/>
      <c r="AR363" s="71">
        <v>4566</v>
      </c>
      <c r="AS363" s="71">
        <v>230</v>
      </c>
      <c r="AT363" s="71">
        <v>0</v>
      </c>
      <c r="AU363" s="71">
        <v>0</v>
      </c>
      <c r="AV363" s="71">
        <v>0</v>
      </c>
      <c r="AW363" s="71">
        <v>1</v>
      </c>
      <c r="AX363" s="71"/>
      <c r="AY363" s="72"/>
      <c r="AZ363" s="71">
        <v>17725.899999999929</v>
      </c>
      <c r="BA363" s="71">
        <v>6919.3999999999978</v>
      </c>
      <c r="BB363" s="71">
        <v>0</v>
      </c>
      <c r="BC363" s="71">
        <v>0</v>
      </c>
      <c r="BD363" s="71">
        <v>0</v>
      </c>
      <c r="BE363" s="71">
        <v>4715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2017</v>
      </c>
      <c r="B364" s="70">
        <v>357</v>
      </c>
      <c r="C364" s="70">
        <v>20</v>
      </c>
      <c r="D364" s="70">
        <v>21</v>
      </c>
      <c r="E364" s="70">
        <v>2023</v>
      </c>
      <c r="F364" s="70" t="s">
        <v>1539</v>
      </c>
      <c r="G364" s="70" t="s">
        <v>1997</v>
      </c>
      <c r="H364" s="70" t="s">
        <v>1998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4807</v>
      </c>
      <c r="AS364" s="71">
        <v>235</v>
      </c>
      <c r="AT364" s="71">
        <v>0</v>
      </c>
      <c r="AU364" s="71">
        <v>0</v>
      </c>
      <c r="AV364" s="71">
        <v>0</v>
      </c>
      <c r="AW364" s="71">
        <v>1</v>
      </c>
      <c r="AX364" s="71"/>
      <c r="AY364" s="72"/>
      <c r="AZ364" s="71">
        <v>18819.399999999929</v>
      </c>
      <c r="BA364" s="71">
        <v>8015.2999999999975</v>
      </c>
      <c r="BB364" s="71">
        <v>0</v>
      </c>
      <c r="BC364" s="71">
        <v>0</v>
      </c>
      <c r="BD364" s="71">
        <v>0</v>
      </c>
      <c r="BE364" s="71">
        <v>6267.2719999999999</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2018</v>
      </c>
      <c r="B365" s="70">
        <v>357</v>
      </c>
      <c r="C365" s="70">
        <v>21</v>
      </c>
      <c r="D365" s="70">
        <v>21</v>
      </c>
      <c r="E365" s="70">
        <v>2024</v>
      </c>
      <c r="F365" s="70" t="s">
        <v>1554</v>
      </c>
      <c r="G365" s="70" t="s">
        <v>1997</v>
      </c>
      <c r="H365" s="70" t="s">
        <v>1998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2019</v>
      </c>
      <c r="B366" s="70">
        <v>307</v>
      </c>
      <c r="C366" s="70">
        <v>1</v>
      </c>
      <c r="D366" s="70">
        <v>19</v>
      </c>
      <c r="E366" s="70">
        <v>1990</v>
      </c>
      <c r="F366" s="70" t="s">
        <v>787</v>
      </c>
      <c r="G366" s="70" t="s">
        <v>2020</v>
      </c>
      <c r="H366" s="70" t="s">
        <v>2021</v>
      </c>
      <c r="I366" s="148"/>
      <c r="J366" s="71">
        <v>1538.354768294693</v>
      </c>
      <c r="K366" s="71">
        <v>27.100030804790858</v>
      </c>
      <c r="L366" s="71">
        <v>11.562965785109441</v>
      </c>
      <c r="M366" s="71">
        <v>190.37131728245839</v>
      </c>
      <c r="N366" s="71">
        <v>222.31502246467261</v>
      </c>
      <c r="O366" s="71">
        <v>222.52953512532261</v>
      </c>
      <c r="P366" s="71">
        <v>219.07153932567601</v>
      </c>
      <c r="Q366" s="71">
        <v>14.768848254147599</v>
      </c>
      <c r="R366" s="71">
        <v>24.088156142029511</v>
      </c>
      <c r="S366" s="71">
        <v>16.833183517254909</v>
      </c>
      <c r="T366" s="72"/>
      <c r="U366" s="71">
        <v>183128987</v>
      </c>
      <c r="V366" s="71">
        <v>9670</v>
      </c>
      <c r="W366" s="71">
        <v>114</v>
      </c>
      <c r="X366" s="71">
        <v>66343</v>
      </c>
      <c r="Y366" s="71">
        <v>70750</v>
      </c>
      <c r="Z366" s="71">
        <v>91529</v>
      </c>
      <c r="AA366" s="71">
        <v>53193</v>
      </c>
      <c r="AB366" s="71">
        <v>239796</v>
      </c>
      <c r="AC366" s="71">
        <v>4172112</v>
      </c>
      <c r="AD366" s="71">
        <v>16.833183517254909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2022</v>
      </c>
      <c r="B367" s="70">
        <v>308</v>
      </c>
      <c r="C367" s="70">
        <v>2</v>
      </c>
      <c r="D367" s="70">
        <v>19</v>
      </c>
      <c r="E367" s="70">
        <v>2005</v>
      </c>
      <c r="F367" s="70" t="s">
        <v>789</v>
      </c>
      <c r="G367" s="70" t="s">
        <v>2020</v>
      </c>
      <c r="H367" s="70" t="s">
        <v>2021</v>
      </c>
      <c r="I367" s="148"/>
      <c r="J367" s="71">
        <v>1051.103503607759</v>
      </c>
      <c r="K367" s="71">
        <v>20.22614888563562</v>
      </c>
      <c r="L367" s="71">
        <v>8.9362441580740182</v>
      </c>
      <c r="M367" s="71">
        <v>364.69599755092509</v>
      </c>
      <c r="N367" s="71">
        <v>318.29927574663128</v>
      </c>
      <c r="O367" s="71">
        <v>315.71579226209383</v>
      </c>
      <c r="P367" s="71">
        <v>214.6786738214889</v>
      </c>
      <c r="Q367" s="71">
        <v>15.0675722147947</v>
      </c>
      <c r="R367" s="71">
        <v>16.562544202113902</v>
      </c>
      <c r="S367" s="71">
        <v>32.582262879884297</v>
      </c>
      <c r="T367" s="72"/>
      <c r="U367" s="71">
        <v>140703839</v>
      </c>
      <c r="V367" s="71">
        <v>8658</v>
      </c>
      <c r="W367" s="71">
        <v>78</v>
      </c>
      <c r="X367" s="71">
        <v>68113</v>
      </c>
      <c r="Y367" s="71">
        <v>90793</v>
      </c>
      <c r="Z367" s="71">
        <v>150270</v>
      </c>
      <c r="AA367" s="71">
        <v>42691</v>
      </c>
      <c r="AB367" s="71">
        <v>255754</v>
      </c>
      <c r="AC367" s="71">
        <v>2928743</v>
      </c>
      <c r="AD367" s="71">
        <v>32.582262879884297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2023</v>
      </c>
      <c r="B368" s="70">
        <v>309</v>
      </c>
      <c r="C368" s="70">
        <v>3</v>
      </c>
      <c r="D368" s="70">
        <v>19</v>
      </c>
      <c r="E368" s="70">
        <v>2006</v>
      </c>
      <c r="F368" s="70" t="s">
        <v>790</v>
      </c>
      <c r="G368" s="1064" t="s">
        <v>2020</v>
      </c>
      <c r="H368" s="70" t="s">
        <v>2021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2024</v>
      </c>
      <c r="B369" s="70">
        <v>310</v>
      </c>
      <c r="C369" s="70">
        <v>4</v>
      </c>
      <c r="D369" s="70">
        <v>19</v>
      </c>
      <c r="E369" s="70">
        <v>2007</v>
      </c>
      <c r="F369" s="70" t="s">
        <v>791</v>
      </c>
      <c r="G369" s="1064" t="s">
        <v>2020</v>
      </c>
      <c r="H369" s="70" t="s">
        <v>2021</v>
      </c>
      <c r="I369" s="148"/>
      <c r="J369" s="71">
        <v>978.82811338803037</v>
      </c>
      <c r="K369" s="71">
        <v>19.833140541678929</v>
      </c>
      <c r="L369" s="71">
        <v>13.30968676600903</v>
      </c>
      <c r="M369" s="71">
        <v>345.11503635441431</v>
      </c>
      <c r="N369" s="71">
        <v>333.95348688036711</v>
      </c>
      <c r="O369" s="71">
        <v>307.24874541702798</v>
      </c>
      <c r="P369" s="71">
        <v>214.67221279129211</v>
      </c>
      <c r="Q369" s="71">
        <v>15.928606824007201</v>
      </c>
      <c r="R369" s="71">
        <v>14.82141182415476</v>
      </c>
      <c r="S369" s="71">
        <v>28.411725788657819</v>
      </c>
      <c r="T369" s="72"/>
      <c r="U369" s="71">
        <v>154328926</v>
      </c>
      <c r="V369" s="71">
        <v>8373</v>
      </c>
      <c r="W369" s="71">
        <v>130</v>
      </c>
      <c r="X369" s="71">
        <v>77454</v>
      </c>
      <c r="Y369" s="71">
        <v>92750</v>
      </c>
      <c r="Z369" s="71">
        <v>152024</v>
      </c>
      <c r="AA369" s="71">
        <v>42039</v>
      </c>
      <c r="AB369" s="71">
        <v>256072</v>
      </c>
      <c r="AC369" s="71">
        <v>2696059</v>
      </c>
      <c r="AD369" s="71">
        <v>28.411725788657819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2025</v>
      </c>
      <c r="B370" s="70">
        <v>311</v>
      </c>
      <c r="C370" s="70">
        <v>5</v>
      </c>
      <c r="D370" s="70">
        <v>19</v>
      </c>
      <c r="E370" s="70">
        <v>2008</v>
      </c>
      <c r="F370" s="70" t="s">
        <v>792</v>
      </c>
      <c r="G370" s="70" t="s">
        <v>2020</v>
      </c>
      <c r="H370" s="70" t="s">
        <v>2021</v>
      </c>
      <c r="I370" s="148"/>
      <c r="J370" s="71">
        <v>969.33495646560664</v>
      </c>
      <c r="K370" s="71">
        <v>14.76016577458727</v>
      </c>
      <c r="L370" s="71">
        <v>10.85699106340801</v>
      </c>
      <c r="M370" s="71">
        <v>378.44967627136191</v>
      </c>
      <c r="N370" s="71">
        <v>348.48451951851342</v>
      </c>
      <c r="O370" s="71">
        <v>299.0700596197704</v>
      </c>
      <c r="P370" s="71">
        <v>210.47963431860819</v>
      </c>
      <c r="Q370" s="71">
        <v>15.6827269138277</v>
      </c>
      <c r="R370" s="71">
        <v>14.045136303948111</v>
      </c>
      <c r="S370" s="71">
        <v>43.432015203360123</v>
      </c>
      <c r="T370" s="72"/>
      <c r="U370" s="71">
        <v>158393407</v>
      </c>
      <c r="V370" s="71">
        <v>8373</v>
      </c>
      <c r="W370" s="71">
        <v>130</v>
      </c>
      <c r="X370" s="71">
        <v>77454</v>
      </c>
      <c r="Y370" s="71">
        <v>93747</v>
      </c>
      <c r="Z370" s="71">
        <v>153171</v>
      </c>
      <c r="AA370" s="71">
        <v>41265</v>
      </c>
      <c r="AB370" s="71">
        <v>256266</v>
      </c>
      <c r="AC370" s="71">
        <v>2652933</v>
      </c>
      <c r="AD370" s="71">
        <v>43.432015203360123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2026</v>
      </c>
      <c r="B371" s="70">
        <v>312</v>
      </c>
      <c r="C371" s="70">
        <v>6</v>
      </c>
      <c r="D371" s="70">
        <v>19</v>
      </c>
      <c r="E371" s="70">
        <v>2009</v>
      </c>
      <c r="F371" s="70" t="s">
        <v>176</v>
      </c>
      <c r="G371" s="70" t="s">
        <v>2020</v>
      </c>
      <c r="H371" s="70" t="s">
        <v>2021</v>
      </c>
      <c r="I371" s="148"/>
      <c r="J371" s="71">
        <v>962.36338619475464</v>
      </c>
      <c r="K371" s="71">
        <v>14.450741701723709</v>
      </c>
      <c r="L371" s="71">
        <v>11.727481250683541</v>
      </c>
      <c r="M371" s="71">
        <v>374.54704330874682</v>
      </c>
      <c r="N371" s="71">
        <v>313.33531364793078</v>
      </c>
      <c r="O371" s="71">
        <v>304.69744419947472</v>
      </c>
      <c r="P371" s="71">
        <v>200.5169826976186</v>
      </c>
      <c r="Q371" s="71">
        <v>14.9546132577086</v>
      </c>
      <c r="R371" s="71">
        <v>11.864342970376249</v>
      </c>
      <c r="S371" s="71">
        <v>29.686577503519999</v>
      </c>
      <c r="T371" s="72"/>
      <c r="U371" s="71">
        <v>135132893</v>
      </c>
      <c r="V371" s="71">
        <v>8709</v>
      </c>
      <c r="W371" s="71">
        <v>189</v>
      </c>
      <c r="X371" s="71">
        <v>82203</v>
      </c>
      <c r="Y371" s="71">
        <v>94498</v>
      </c>
      <c r="Z371" s="71">
        <v>154032</v>
      </c>
      <c r="AA371" s="71">
        <v>40358</v>
      </c>
      <c r="AB371" s="71">
        <v>256523</v>
      </c>
      <c r="AC371" s="71">
        <v>2186286</v>
      </c>
      <c r="AD371" s="71">
        <v>29.686577503519999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3673.0610000000001</v>
      </c>
      <c r="BK371" s="71">
        <v>6.2</v>
      </c>
      <c r="BL371" s="71">
        <v>68.63</v>
      </c>
      <c r="BM371" s="71">
        <v>0</v>
      </c>
      <c r="BN371" s="72"/>
      <c r="BO371" s="71">
        <v>0</v>
      </c>
      <c r="BP371" s="71">
        <v>0</v>
      </c>
      <c r="BQ371" s="71">
        <v>81</v>
      </c>
      <c r="BR371" s="71">
        <v>1</v>
      </c>
      <c r="BS371" s="71">
        <v>7</v>
      </c>
      <c r="BT371" s="71">
        <v>0</v>
      </c>
      <c r="BU371"/>
      <c r="BV371" s="70">
        <v>3297.1309999999999</v>
      </c>
      <c r="BW371" s="70">
        <v>173.6</v>
      </c>
      <c r="BX371" s="70">
        <v>68.512</v>
      </c>
      <c r="BY371" s="70">
        <v>6.1870000000000003</v>
      </c>
      <c r="BZ371" s="70">
        <v>202.46100000000001</v>
      </c>
      <c r="CA371" s="70">
        <v>0</v>
      </c>
      <c r="CB371" s="70">
        <v>0</v>
      </c>
      <c r="CC371" s="70">
        <v>0</v>
      </c>
      <c r="CD371" s="70">
        <v>0</v>
      </c>
    </row>
    <row r="372" spans="1:82">
      <c r="A372" s="70" t="s">
        <v>2027</v>
      </c>
      <c r="B372" s="70">
        <v>313</v>
      </c>
      <c r="C372" s="70">
        <v>7</v>
      </c>
      <c r="D372" s="70">
        <v>19</v>
      </c>
      <c r="E372" s="70">
        <v>2010</v>
      </c>
      <c r="F372" s="70" t="s">
        <v>177</v>
      </c>
      <c r="G372" s="70" t="s">
        <v>2020</v>
      </c>
      <c r="H372" s="70" t="s">
        <v>2021</v>
      </c>
      <c r="I372" s="148"/>
      <c r="J372" s="71">
        <v>933.52238122160907</v>
      </c>
      <c r="K372" s="71">
        <v>15.49127876108637</v>
      </c>
      <c r="L372" s="71">
        <v>10.9638902889867</v>
      </c>
      <c r="M372" s="71">
        <v>376.15020209979178</v>
      </c>
      <c r="N372" s="71">
        <v>345.94737988173728</v>
      </c>
      <c r="O372" s="71">
        <v>305.08975483667342</v>
      </c>
      <c r="P372" s="71">
        <v>202.61584766668679</v>
      </c>
      <c r="Q372" s="71">
        <v>15.5940004607854</v>
      </c>
      <c r="R372" s="71">
        <v>13.130967366553451</v>
      </c>
      <c r="S372" s="71">
        <v>28.645875754479999</v>
      </c>
      <c r="T372" s="72"/>
      <c r="U372" s="71">
        <v>142486260</v>
      </c>
      <c r="V372" s="71">
        <v>8709</v>
      </c>
      <c r="W372" s="71">
        <v>189</v>
      </c>
      <c r="X372" s="71">
        <v>82203</v>
      </c>
      <c r="Y372" s="71">
        <v>95449</v>
      </c>
      <c r="Z372" s="71">
        <v>154947</v>
      </c>
      <c r="AA372" s="71">
        <v>39762</v>
      </c>
      <c r="AB372" s="71">
        <v>256316</v>
      </c>
      <c r="AC372" s="71">
        <v>2293042</v>
      </c>
      <c r="AD372" s="71">
        <v>28.645875754479999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3524.1019999999999</v>
      </c>
      <c r="BK372" s="71">
        <v>0.47</v>
      </c>
      <c r="BL372" s="71">
        <v>61.988</v>
      </c>
      <c r="BM372" s="71">
        <v>0</v>
      </c>
      <c r="BN372" s="72"/>
      <c r="BO372" s="71">
        <v>0</v>
      </c>
      <c r="BP372" s="71">
        <v>0</v>
      </c>
      <c r="BQ372" s="71">
        <v>79</v>
      </c>
      <c r="BR372" s="71">
        <v>1</v>
      </c>
      <c r="BS372" s="71">
        <v>7</v>
      </c>
      <c r="BT372" s="71">
        <v>0</v>
      </c>
      <c r="BU372"/>
      <c r="BV372" s="70">
        <v>3158.2429999999999</v>
      </c>
      <c r="BW372" s="70">
        <v>145.899</v>
      </c>
      <c r="BX372" s="70">
        <v>43.12</v>
      </c>
      <c r="BY372" s="70">
        <v>6.74</v>
      </c>
      <c r="BZ372" s="70">
        <v>230.57300000000001</v>
      </c>
      <c r="CA372" s="70">
        <v>1.9850000000000001</v>
      </c>
      <c r="CB372" s="70">
        <v>0</v>
      </c>
      <c r="CC372" s="70">
        <v>0</v>
      </c>
      <c r="CD372" s="70">
        <v>0</v>
      </c>
    </row>
    <row r="373" spans="1:82">
      <c r="A373" s="70" t="s">
        <v>2028</v>
      </c>
      <c r="B373" s="70">
        <v>314</v>
      </c>
      <c r="C373" s="70">
        <v>8</v>
      </c>
      <c r="D373" s="70">
        <v>19</v>
      </c>
      <c r="E373" s="70">
        <v>2011</v>
      </c>
      <c r="F373" s="70" t="s">
        <v>178</v>
      </c>
      <c r="G373" s="70" t="s">
        <v>2020</v>
      </c>
      <c r="H373" s="70" t="s">
        <v>2021</v>
      </c>
      <c r="I373" s="148"/>
      <c r="J373" s="71">
        <v>963.00065009868331</v>
      </c>
      <c r="K373" s="71">
        <v>21.79816334795667</v>
      </c>
      <c r="L373" s="71">
        <v>10.995301537500749</v>
      </c>
      <c r="M373" s="71">
        <v>427.08522218051758</v>
      </c>
      <c r="N373" s="71">
        <v>389.25988102682169</v>
      </c>
      <c r="O373" s="71">
        <v>302.02904608325986</v>
      </c>
      <c r="P373" s="71">
        <v>193.46490373240093</v>
      </c>
      <c r="Q373" s="71">
        <v>17.9420239238543</v>
      </c>
      <c r="R373" s="71">
        <v>12.68568399043563</v>
      </c>
      <c r="S373" s="71">
        <v>29.446175349880001</v>
      </c>
      <c r="T373" s="72"/>
      <c r="U373" s="71">
        <v>135638317</v>
      </c>
      <c r="V373" s="71">
        <v>8709</v>
      </c>
      <c r="W373" s="71">
        <v>189</v>
      </c>
      <c r="X373" s="71">
        <v>82203</v>
      </c>
      <c r="Y373" s="71">
        <v>96355</v>
      </c>
      <c r="Z373" s="71">
        <v>156725</v>
      </c>
      <c r="AA373" s="71">
        <v>39096</v>
      </c>
      <c r="AB373" s="71">
        <v>255668</v>
      </c>
      <c r="AC373" s="71">
        <v>2211619</v>
      </c>
      <c r="AD373" s="71">
        <v>29.446175349880001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3313.422</v>
      </c>
      <c r="BK373" s="71">
        <v>0.371</v>
      </c>
      <c r="BL373" s="71">
        <v>61.934999999999995</v>
      </c>
      <c r="BM373" s="71">
        <v>0</v>
      </c>
      <c r="BN373" s="72"/>
      <c r="BO373" s="71">
        <v>0</v>
      </c>
      <c r="BP373" s="71">
        <v>0</v>
      </c>
      <c r="BQ373" s="71">
        <v>82</v>
      </c>
      <c r="BR373" s="71">
        <v>1</v>
      </c>
      <c r="BS373" s="71">
        <v>7</v>
      </c>
      <c r="BT373" s="71">
        <v>0</v>
      </c>
      <c r="BU373"/>
      <c r="BV373" s="70">
        <v>2883.8090000000002</v>
      </c>
      <c r="BW373" s="70">
        <v>210.06399999999999</v>
      </c>
      <c r="BX373" s="70">
        <v>45.847999999999999</v>
      </c>
      <c r="BY373" s="70">
        <v>9.4420000000000002</v>
      </c>
      <c r="BZ373" s="70">
        <v>223.82599999999999</v>
      </c>
      <c r="CA373" s="70">
        <v>2.7389999999999999</v>
      </c>
      <c r="CB373" s="70">
        <v>0</v>
      </c>
      <c r="CC373" s="70">
        <v>0</v>
      </c>
      <c r="CD373" s="70">
        <v>0</v>
      </c>
    </row>
    <row r="374" spans="1:82">
      <c r="A374" s="70" t="s">
        <v>2029</v>
      </c>
      <c r="B374" s="70">
        <v>315</v>
      </c>
      <c r="C374" s="70">
        <v>9</v>
      </c>
      <c r="D374" s="70">
        <v>19</v>
      </c>
      <c r="E374" s="70">
        <v>2012</v>
      </c>
      <c r="F374" s="70" t="s">
        <v>179</v>
      </c>
      <c r="G374" s="70" t="s">
        <v>2020</v>
      </c>
      <c r="H374" s="70" t="s">
        <v>2021</v>
      </c>
      <c r="I374" s="148"/>
      <c r="J374" s="71">
        <v>903.52252549055629</v>
      </c>
      <c r="K374" s="71">
        <v>20.09731081362996</v>
      </c>
      <c r="L374" s="71">
        <v>10.969268382697379</v>
      </c>
      <c r="M374" s="71">
        <v>439.0472842237719</v>
      </c>
      <c r="N374" s="71">
        <v>399.96220362665753</v>
      </c>
      <c r="O374" s="71">
        <v>302.5814599027114</v>
      </c>
      <c r="P374" s="71">
        <v>192.39582029671368</v>
      </c>
      <c r="Q374" s="71">
        <v>19.773546314217601</v>
      </c>
      <c r="R374" s="71">
        <v>12.34781532976859</v>
      </c>
      <c r="S374" s="71">
        <v>29.77831334087999</v>
      </c>
      <c r="T374" s="72"/>
      <c r="U374" s="71">
        <v>130245423</v>
      </c>
      <c r="V374" s="71">
        <v>8709</v>
      </c>
      <c r="W374" s="71">
        <v>189</v>
      </c>
      <c r="X374" s="71">
        <v>82203</v>
      </c>
      <c r="Y374" s="71">
        <v>99410</v>
      </c>
      <c r="Z374" s="71">
        <v>158257</v>
      </c>
      <c r="AA374" s="71">
        <v>38660</v>
      </c>
      <c r="AB374" s="71">
        <v>259339</v>
      </c>
      <c r="AC374" s="71">
        <v>2096958</v>
      </c>
      <c r="AD374" s="71">
        <v>29.77831334087999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2726.96</v>
      </c>
      <c r="BK374" s="71">
        <v>0.06</v>
      </c>
      <c r="BL374" s="71">
        <v>62.087000000000003</v>
      </c>
      <c r="BM374" s="71">
        <v>0</v>
      </c>
      <c r="BN374" s="72"/>
      <c r="BO374" s="71">
        <v>0</v>
      </c>
      <c r="BP374" s="71">
        <v>0</v>
      </c>
      <c r="BQ374" s="71">
        <v>81</v>
      </c>
      <c r="BR374" s="71">
        <v>1</v>
      </c>
      <c r="BS374" s="71">
        <v>7</v>
      </c>
      <c r="BT374" s="71">
        <v>0</v>
      </c>
      <c r="BU374"/>
      <c r="BV374" s="70">
        <v>2437.982</v>
      </c>
      <c r="BW374" s="70">
        <v>140.70699999999999</v>
      </c>
      <c r="BX374" s="70">
        <v>41.793999999999997</v>
      </c>
      <c r="BY374" s="70">
        <v>5.508</v>
      </c>
      <c r="BZ374" s="70">
        <v>163.11600000000001</v>
      </c>
      <c r="CA374" s="70">
        <v>0</v>
      </c>
      <c r="CB374" s="70">
        <v>0</v>
      </c>
      <c r="CC374" s="70">
        <v>0</v>
      </c>
      <c r="CD374" s="70">
        <v>0</v>
      </c>
    </row>
    <row r="375" spans="1:82">
      <c r="A375" s="70" t="s">
        <v>2030</v>
      </c>
      <c r="B375" s="70">
        <v>316</v>
      </c>
      <c r="C375" s="70">
        <v>10</v>
      </c>
      <c r="D375" s="70">
        <v>19</v>
      </c>
      <c r="E375" s="70">
        <v>2013</v>
      </c>
      <c r="F375" s="70" t="s">
        <v>180</v>
      </c>
      <c r="G375" s="70" t="s">
        <v>2020</v>
      </c>
      <c r="H375" s="70" t="s">
        <v>2021</v>
      </c>
      <c r="I375" s="148"/>
      <c r="J375" s="71">
        <v>866.29241068163969</v>
      </c>
      <c r="K375" s="71">
        <v>17.366711383581531</v>
      </c>
      <c r="L375" s="71">
        <v>10.80679110698467</v>
      </c>
      <c r="M375" s="71">
        <v>421.8809907656526</v>
      </c>
      <c r="N375" s="71">
        <v>386.92044549163558</v>
      </c>
      <c r="O375" s="71">
        <v>293.47254159975171</v>
      </c>
      <c r="P375" s="71">
        <v>191.85194670719281</v>
      </c>
      <c r="Q375" s="71">
        <v>20.025093422169999</v>
      </c>
      <c r="R375" s="71">
        <v>11.17121785087304</v>
      </c>
      <c r="S375" s="71">
        <v>29.347519149749999</v>
      </c>
      <c r="T375" s="72"/>
      <c r="U375" s="71">
        <v>127908680</v>
      </c>
      <c r="V375" s="71">
        <v>8709</v>
      </c>
      <c r="W375" s="71">
        <v>189</v>
      </c>
      <c r="X375" s="71">
        <v>82203</v>
      </c>
      <c r="Y375" s="71">
        <v>99934</v>
      </c>
      <c r="Z375" s="71">
        <v>160346</v>
      </c>
      <c r="AA375" s="71">
        <v>38406</v>
      </c>
      <c r="AB375" s="71">
        <v>258873</v>
      </c>
      <c r="AC375" s="71">
        <v>1851873</v>
      </c>
      <c r="AD375" s="71">
        <v>29.347519149749999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3135.7910000000002</v>
      </c>
      <c r="BK375" s="71">
        <v>2.9039999999999999</v>
      </c>
      <c r="BL375" s="71">
        <v>60.280999999999999</v>
      </c>
      <c r="BM375" s="71">
        <v>0</v>
      </c>
      <c r="BN375" s="72"/>
      <c r="BO375" s="71">
        <v>0</v>
      </c>
      <c r="BP375" s="71">
        <v>0</v>
      </c>
      <c r="BQ375" s="71">
        <v>87</v>
      </c>
      <c r="BR375" s="71">
        <v>1</v>
      </c>
      <c r="BS375" s="71">
        <v>7</v>
      </c>
      <c r="BT375" s="71">
        <v>0</v>
      </c>
      <c r="BU375"/>
      <c r="BV375" s="70">
        <v>2719.4180000000001</v>
      </c>
      <c r="BW375" s="70">
        <v>195.13399999999999</v>
      </c>
      <c r="BX375" s="70">
        <v>47.378</v>
      </c>
      <c r="BY375" s="70">
        <v>6.1449999999999996</v>
      </c>
      <c r="BZ375" s="70">
        <v>230.90100000000001</v>
      </c>
      <c r="CA375" s="70">
        <v>0</v>
      </c>
      <c r="CB375" s="70">
        <v>0</v>
      </c>
      <c r="CC375" s="70">
        <v>0</v>
      </c>
      <c r="CD375" s="70">
        <v>0</v>
      </c>
    </row>
    <row r="376" spans="1:82">
      <c r="A376" s="70" t="s">
        <v>2031</v>
      </c>
      <c r="B376" s="70">
        <v>317</v>
      </c>
      <c r="C376" s="70">
        <v>11</v>
      </c>
      <c r="D376" s="70">
        <v>19</v>
      </c>
      <c r="E376" s="70">
        <v>2014</v>
      </c>
      <c r="F376" s="70" t="s">
        <v>181</v>
      </c>
      <c r="G376" s="70" t="s">
        <v>2020</v>
      </c>
      <c r="H376" s="70" t="s">
        <v>2021</v>
      </c>
      <c r="I376" s="148"/>
      <c r="J376" s="71">
        <v>878.24525056136599</v>
      </c>
      <c r="K376" s="71">
        <v>17.60698772844502</v>
      </c>
      <c r="L376" s="71">
        <v>11.60439854889013</v>
      </c>
      <c r="M376" s="71">
        <v>404.82103332232191</v>
      </c>
      <c r="N376" s="71">
        <v>359.98382712015501</v>
      </c>
      <c r="O376" s="71">
        <v>280.30551301679031</v>
      </c>
      <c r="P376" s="71">
        <v>191.13689061582639</v>
      </c>
      <c r="Q376" s="71">
        <v>19.125604700045699</v>
      </c>
      <c r="R376" s="71">
        <v>11.28443374364759</v>
      </c>
      <c r="S376" s="71">
        <v>18.78062869004</v>
      </c>
      <c r="T376" s="72"/>
      <c r="U376" s="71">
        <v>136768137</v>
      </c>
      <c r="V376" s="71">
        <v>7614</v>
      </c>
      <c r="W376" s="71">
        <v>223</v>
      </c>
      <c r="X376" s="71">
        <v>84002</v>
      </c>
      <c r="Y376" s="71">
        <v>100894</v>
      </c>
      <c r="Z376" s="71">
        <v>161303</v>
      </c>
      <c r="AA376" s="71">
        <v>38065</v>
      </c>
      <c r="AB376" s="71">
        <v>257697</v>
      </c>
      <c r="AC376" s="71">
        <v>1876523</v>
      </c>
      <c r="AD376" s="71">
        <v>18.78062869004</v>
      </c>
      <c r="AE376" s="72"/>
      <c r="AF376" s="71"/>
      <c r="AG376" s="71"/>
      <c r="AH376" s="71"/>
      <c r="AI376" s="71"/>
      <c r="AJ376" s="71"/>
      <c r="AK376" s="71"/>
      <c r="AL376" s="71"/>
      <c r="AM376" s="71"/>
      <c r="AN376" s="71"/>
      <c r="AO376" s="71"/>
      <c r="AP376" s="71"/>
      <c r="AQ376" s="72"/>
      <c r="AR376" s="71">
        <v>6239</v>
      </c>
      <c r="AS376" s="71">
        <v>754</v>
      </c>
      <c r="AT376" s="71">
        <v>0</v>
      </c>
      <c r="AU376" s="71">
        <v>0</v>
      </c>
      <c r="AV376" s="71">
        <v>0</v>
      </c>
      <c r="AW376" s="71">
        <v>5</v>
      </c>
      <c r="AX376" s="71"/>
      <c r="AY376" s="72"/>
      <c r="AZ376" s="71">
        <v>25415.3</v>
      </c>
      <c r="BA376" s="71">
        <v>26521.599999999999</v>
      </c>
      <c r="BB376" s="71">
        <v>0</v>
      </c>
      <c r="BC376" s="71">
        <v>0</v>
      </c>
      <c r="BD376" s="71">
        <v>0</v>
      </c>
      <c r="BE376" s="71">
        <v>114394</v>
      </c>
      <c r="BF376" s="71"/>
      <c r="BG376" s="72"/>
      <c r="BH376" s="71">
        <v>0</v>
      </c>
      <c r="BI376" s="71">
        <v>0</v>
      </c>
      <c r="BJ376" s="71">
        <v>3186.2829999999999</v>
      </c>
      <c r="BK376" s="71">
        <v>3.6179999999999999</v>
      </c>
      <c r="BL376" s="71">
        <v>59.838300000000004</v>
      </c>
      <c r="BM376" s="71">
        <v>0</v>
      </c>
      <c r="BN376" s="72"/>
      <c r="BO376" s="71">
        <v>0</v>
      </c>
      <c r="BP376" s="71">
        <v>0</v>
      </c>
      <c r="BQ376" s="71">
        <v>89</v>
      </c>
      <c r="BR376" s="71">
        <v>1</v>
      </c>
      <c r="BS376" s="71">
        <v>7</v>
      </c>
      <c r="BT376" s="71">
        <v>0</v>
      </c>
      <c r="BU376"/>
      <c r="BV376" s="70">
        <v>2727.1320000000001</v>
      </c>
      <c r="BW376" s="70">
        <v>229.279</v>
      </c>
      <c r="BX376" s="70">
        <v>40.558300000000003</v>
      </c>
      <c r="BY376" s="70">
        <v>9.9410000000000007</v>
      </c>
      <c r="BZ376" s="70">
        <v>241.84100000000001</v>
      </c>
      <c r="CA376" s="70">
        <v>0.98799999999999999</v>
      </c>
      <c r="CB376" s="70">
        <v>0</v>
      </c>
      <c r="CC376" s="70">
        <v>0</v>
      </c>
      <c r="CD376" s="70">
        <v>0</v>
      </c>
    </row>
    <row r="377" spans="1:82">
      <c r="A377" s="70" t="s">
        <v>2032</v>
      </c>
      <c r="B377" s="70">
        <v>318</v>
      </c>
      <c r="C377" s="70">
        <v>12</v>
      </c>
      <c r="D377" s="70">
        <v>19</v>
      </c>
      <c r="E377" s="70">
        <v>2015</v>
      </c>
      <c r="F377" s="70" t="s">
        <v>182</v>
      </c>
      <c r="G377" s="70" t="s">
        <v>2020</v>
      </c>
      <c r="H377" s="70" t="s">
        <v>2021</v>
      </c>
      <c r="I377" s="148"/>
      <c r="J377" s="71">
        <v>826.41260892045239</v>
      </c>
      <c r="K377" s="71">
        <v>16.30133288316604</v>
      </c>
      <c r="L377" s="71">
        <v>12.467695446950961</v>
      </c>
      <c r="M377" s="71">
        <v>365.52161240951199</v>
      </c>
      <c r="N377" s="71">
        <v>346.03025096833733</v>
      </c>
      <c r="O377" s="71">
        <v>279.51485445976937</v>
      </c>
      <c r="P377" s="71">
        <v>189.74010869850974</v>
      </c>
      <c r="Q377" s="71">
        <v>18.652550552583701</v>
      </c>
      <c r="R377" s="71">
        <v>10.907411375520795</v>
      </c>
      <c r="S377" s="71">
        <v>31.234536200000001</v>
      </c>
      <c r="T377" s="72"/>
      <c r="U377" s="71">
        <v>144516084</v>
      </c>
      <c r="V377" s="71">
        <v>7614</v>
      </c>
      <c r="W377" s="71">
        <v>223</v>
      </c>
      <c r="X377" s="71">
        <v>84002</v>
      </c>
      <c r="Y377" s="71">
        <v>102271</v>
      </c>
      <c r="Z377" s="71">
        <v>162396</v>
      </c>
      <c r="AA377" s="71">
        <v>37757</v>
      </c>
      <c r="AB377" s="71">
        <v>256731</v>
      </c>
      <c r="AC377" s="71">
        <v>1864444</v>
      </c>
      <c r="AD377" s="71">
        <v>31.234536200000001</v>
      </c>
      <c r="AE377" s="72"/>
      <c r="AF377" s="71">
        <v>959600226.98029065</v>
      </c>
      <c r="AG377" s="71">
        <v>12923328.461681539</v>
      </c>
      <c r="AH377" s="71">
        <v>1714540.4060379311</v>
      </c>
      <c r="AI377" s="71">
        <v>524930631.02790469</v>
      </c>
      <c r="AJ377" s="71">
        <v>560834776.12564933</v>
      </c>
      <c r="AK377" s="71">
        <v>0</v>
      </c>
      <c r="AL377" s="71">
        <v>0</v>
      </c>
      <c r="AM377" s="71">
        <v>35183906.603959717</v>
      </c>
      <c r="AN377" s="71">
        <v>0</v>
      </c>
      <c r="AO377" s="71">
        <v>0</v>
      </c>
      <c r="AP377" s="71">
        <v>2095187409.6055238</v>
      </c>
      <c r="AQ377" s="72"/>
      <c r="AR377" s="71">
        <v>6925</v>
      </c>
      <c r="AS377" s="71">
        <v>1117</v>
      </c>
      <c r="AT377" s="71">
        <v>0</v>
      </c>
      <c r="AU377" s="71">
        <v>0</v>
      </c>
      <c r="AV377" s="71">
        <v>0</v>
      </c>
      <c r="AW377" s="71">
        <v>5</v>
      </c>
      <c r="AX377" s="71"/>
      <c r="AY377" s="72"/>
      <c r="AZ377" s="71">
        <v>28747.3</v>
      </c>
      <c r="BA377" s="71">
        <v>39187.4</v>
      </c>
      <c r="BB377" s="71">
        <v>0</v>
      </c>
      <c r="BC377" s="71">
        <v>0</v>
      </c>
      <c r="BD377" s="71">
        <v>0</v>
      </c>
      <c r="BE377" s="71">
        <v>114394</v>
      </c>
      <c r="BF377" s="71"/>
      <c r="BG377" s="72"/>
      <c r="BH377" s="71">
        <v>0</v>
      </c>
      <c r="BI377" s="71">
        <v>0</v>
      </c>
      <c r="BJ377" s="71">
        <v>3257.9879999999998</v>
      </c>
      <c r="BK377" s="71">
        <v>3.5110000000000001</v>
      </c>
      <c r="BL377" s="71">
        <v>55.304999999999993</v>
      </c>
      <c r="BM377" s="71">
        <v>0</v>
      </c>
      <c r="BN377" s="72"/>
      <c r="BO377" s="71">
        <v>0</v>
      </c>
      <c r="BP377" s="71">
        <v>0</v>
      </c>
      <c r="BQ377" s="71">
        <v>86</v>
      </c>
      <c r="BR377" s="71">
        <v>1</v>
      </c>
      <c r="BS377" s="71">
        <v>7</v>
      </c>
      <c r="BT377" s="71">
        <v>0</v>
      </c>
      <c r="BU377"/>
      <c r="BV377" s="70">
        <v>2601.0309999999999</v>
      </c>
      <c r="BW377" s="70">
        <v>358.113</v>
      </c>
      <c r="BX377" s="70">
        <v>36.634999999999998</v>
      </c>
      <c r="BY377" s="70">
        <v>10.039</v>
      </c>
      <c r="BZ377" s="70">
        <v>310.05700000000002</v>
      </c>
      <c r="CA377" s="70">
        <v>0.92900000000000005</v>
      </c>
      <c r="CB377" s="70">
        <v>0</v>
      </c>
      <c r="CC377" s="70">
        <v>0</v>
      </c>
      <c r="CD377" s="70">
        <v>0</v>
      </c>
    </row>
    <row r="378" spans="1:82">
      <c r="A378" s="70" t="s">
        <v>2033</v>
      </c>
      <c r="B378" s="70">
        <v>319</v>
      </c>
      <c r="C378" s="70">
        <v>13</v>
      </c>
      <c r="D378" s="70">
        <v>19</v>
      </c>
      <c r="E378" s="70">
        <v>2016</v>
      </c>
      <c r="F378" s="70" t="s">
        <v>155</v>
      </c>
      <c r="G378" s="70" t="s">
        <v>2020</v>
      </c>
      <c r="H378" s="70" t="s">
        <v>2021</v>
      </c>
      <c r="I378" s="148"/>
      <c r="J378" s="71">
        <v>762.7360205972966</v>
      </c>
      <c r="K378" s="71">
        <v>16.009851488750705</v>
      </c>
      <c r="L378" s="71">
        <v>13.080490842549555</v>
      </c>
      <c r="M378" s="71">
        <v>349.40206774405664</v>
      </c>
      <c r="N378" s="71">
        <v>348.02853471132272</v>
      </c>
      <c r="O378" s="71">
        <v>278.06060392574858</v>
      </c>
      <c r="P378" s="71">
        <v>185.53515577404261</v>
      </c>
      <c r="Q378" s="71">
        <v>18.070427373450297</v>
      </c>
      <c r="R378" s="71">
        <v>11.054906826321982</v>
      </c>
      <c r="S378" s="71">
        <v>31.303720932120005</v>
      </c>
      <c r="T378" s="72"/>
      <c r="U378" s="71">
        <v>135711372</v>
      </c>
      <c r="V378" s="71">
        <v>7614</v>
      </c>
      <c r="W378" s="71">
        <v>223</v>
      </c>
      <c r="X378" s="71">
        <v>84002</v>
      </c>
      <c r="Y378" s="71">
        <v>103454</v>
      </c>
      <c r="Z378" s="71">
        <v>163537</v>
      </c>
      <c r="AA378" s="71">
        <v>38186</v>
      </c>
      <c r="AB378" s="71">
        <v>255839</v>
      </c>
      <c r="AC378" s="71">
        <v>1888069.267181024</v>
      </c>
      <c r="AD378" s="71">
        <v>31.303720932120001</v>
      </c>
      <c r="AE378" s="72"/>
      <c r="AF378" s="71">
        <v>894062992.49890494</v>
      </c>
      <c r="AG378" s="71">
        <v>12125231.29004967</v>
      </c>
      <c r="AH378" s="71">
        <v>1308342.70802776</v>
      </c>
      <c r="AI378" s="71">
        <v>541325773.99406457</v>
      </c>
      <c r="AJ378" s="71">
        <v>544886114.23427296</v>
      </c>
      <c r="AK378" s="71">
        <v>0</v>
      </c>
      <c r="AL378" s="71">
        <v>0</v>
      </c>
      <c r="AM378" s="71">
        <v>35088901.216716029</v>
      </c>
      <c r="AN378" s="71">
        <v>0</v>
      </c>
      <c r="AO378" s="71">
        <v>0</v>
      </c>
      <c r="AP378" s="71">
        <v>2028797355.9420359</v>
      </c>
      <c r="AQ378" s="72"/>
      <c r="AR378" s="71">
        <v>7534</v>
      </c>
      <c r="AS378" s="71">
        <v>1317</v>
      </c>
      <c r="AT378" s="71">
        <v>0</v>
      </c>
      <c r="AU378" s="71">
        <v>0</v>
      </c>
      <c r="AV378" s="71">
        <v>0</v>
      </c>
      <c r="AW378" s="71">
        <v>5</v>
      </c>
      <c r="AX378" s="71"/>
      <c r="AY378" s="72"/>
      <c r="AZ378" s="71">
        <v>31782.9</v>
      </c>
      <c r="BA378" s="71">
        <v>44273.599999999999</v>
      </c>
      <c r="BB378" s="71">
        <v>0</v>
      </c>
      <c r="BC378" s="71">
        <v>0</v>
      </c>
      <c r="BD378" s="71">
        <v>0</v>
      </c>
      <c r="BE378" s="71">
        <v>114394</v>
      </c>
      <c r="BF378" s="71"/>
      <c r="BG378" s="72"/>
      <c r="BH378" s="71">
        <v>0</v>
      </c>
      <c r="BI378" s="71">
        <v>0</v>
      </c>
      <c r="BJ378" s="71">
        <v>3185.7919999999999</v>
      </c>
      <c r="BK378" s="71">
        <v>38.584000000000003</v>
      </c>
      <c r="BL378" s="71">
        <v>52.712600000000002</v>
      </c>
      <c r="BM378" s="71">
        <v>0</v>
      </c>
      <c r="BN378" s="72"/>
      <c r="BO378" s="71">
        <v>0</v>
      </c>
      <c r="BP378" s="71">
        <v>0</v>
      </c>
      <c r="BQ378" s="71">
        <v>89</v>
      </c>
      <c r="BR378" s="71">
        <v>3</v>
      </c>
      <c r="BS378" s="71">
        <v>6</v>
      </c>
      <c r="BT378" s="71">
        <v>0</v>
      </c>
      <c r="BU378"/>
      <c r="BV378" s="70">
        <v>2608.2840000000001</v>
      </c>
      <c r="BW378" s="70">
        <v>360.44099999999997</v>
      </c>
      <c r="BX378" s="70">
        <v>33.598599999999998</v>
      </c>
      <c r="BY378" s="70">
        <v>8.5229999999999997</v>
      </c>
      <c r="BZ378" s="70">
        <v>265.16300000000001</v>
      </c>
      <c r="CA378" s="70">
        <v>1.079</v>
      </c>
      <c r="CB378" s="70">
        <v>0</v>
      </c>
      <c r="CC378" s="70">
        <v>0</v>
      </c>
      <c r="CD378" s="70">
        <v>0</v>
      </c>
    </row>
    <row r="379" spans="1:82">
      <c r="A379" s="70" t="s">
        <v>2034</v>
      </c>
      <c r="B379" s="70">
        <v>320</v>
      </c>
      <c r="C379" s="70">
        <v>14</v>
      </c>
      <c r="D379" s="70">
        <v>19</v>
      </c>
      <c r="E379" s="70">
        <v>2017</v>
      </c>
      <c r="F379" s="70" t="s">
        <v>156</v>
      </c>
      <c r="G379" s="70" t="s">
        <v>2020</v>
      </c>
      <c r="H379" s="70" t="s">
        <v>2021</v>
      </c>
      <c r="I379" s="148"/>
      <c r="J379" s="71">
        <v>760.02373895533196</v>
      </c>
      <c r="K379" s="71">
        <v>16.024816241980201</v>
      </c>
      <c r="L379" s="71">
        <v>11.836136654256322</v>
      </c>
      <c r="M379" s="71">
        <v>335.35875015536584</v>
      </c>
      <c r="N379" s="71">
        <v>336.56859558552992</v>
      </c>
      <c r="O379" s="71">
        <v>275.73609708717078</v>
      </c>
      <c r="P379" s="71">
        <v>183.70808441956854</v>
      </c>
      <c r="Q379" s="71">
        <v>17.408115233370701</v>
      </c>
      <c r="R379" s="71">
        <v>10.560005040085557</v>
      </c>
      <c r="S379" s="71">
        <v>29.896497298720007</v>
      </c>
      <c r="T379" s="72"/>
      <c r="U379" s="71">
        <v>138164569</v>
      </c>
      <c r="V379" s="71">
        <v>7614</v>
      </c>
      <c r="W379" s="71">
        <v>223</v>
      </c>
      <c r="X379" s="71">
        <v>84002</v>
      </c>
      <c r="Y379" s="71">
        <v>104424</v>
      </c>
      <c r="Z379" s="71">
        <v>164860</v>
      </c>
      <c r="AA379" s="71">
        <v>38051</v>
      </c>
      <c r="AB379" s="71">
        <v>254867</v>
      </c>
      <c r="AC379" s="71">
        <v>1839330.9999999991</v>
      </c>
      <c r="AD379" s="71">
        <v>29.896497298720011</v>
      </c>
      <c r="AE379" s="72"/>
      <c r="AF379" s="71">
        <v>933040033.67745626</v>
      </c>
      <c r="AG379" s="71">
        <v>12257584.463438511</v>
      </c>
      <c r="AH379" s="71">
        <v>1628104.018743621</v>
      </c>
      <c r="AI379" s="71">
        <v>540036738.82732677</v>
      </c>
      <c r="AJ379" s="71">
        <v>527543808.79541123</v>
      </c>
      <c r="AK379" s="71">
        <v>0</v>
      </c>
      <c r="AL379" s="71">
        <v>0</v>
      </c>
      <c r="AM379" s="71">
        <v>35010285.159405082</v>
      </c>
      <c r="AN379" s="71">
        <v>0</v>
      </c>
      <c r="AO379" s="71">
        <v>0</v>
      </c>
      <c r="AP379" s="71">
        <v>2049516554.9417813</v>
      </c>
      <c r="AQ379" s="72"/>
      <c r="AR379" s="71">
        <v>8082</v>
      </c>
      <c r="AS379" s="71">
        <v>1438</v>
      </c>
      <c r="AT379" s="71">
        <v>0</v>
      </c>
      <c r="AU379" s="71">
        <v>0</v>
      </c>
      <c r="AV379" s="71">
        <v>0</v>
      </c>
      <c r="AW379" s="71">
        <v>5</v>
      </c>
      <c r="AX379" s="71"/>
      <c r="AY379" s="72"/>
      <c r="AZ379" s="71">
        <v>34454.199999999997</v>
      </c>
      <c r="BA379" s="71">
        <v>49609.5</v>
      </c>
      <c r="BB379" s="71">
        <v>0</v>
      </c>
      <c r="BC379" s="71">
        <v>0</v>
      </c>
      <c r="BD379" s="71">
        <v>0</v>
      </c>
      <c r="BE379" s="71">
        <v>114394</v>
      </c>
      <c r="BF379" s="71"/>
      <c r="BG379" s="72"/>
      <c r="BH379" s="71">
        <v>0</v>
      </c>
      <c r="BI379" s="71">
        <v>0</v>
      </c>
      <c r="BJ379" s="71">
        <v>3183.886</v>
      </c>
      <c r="BK379" s="71">
        <v>50.994999999999997</v>
      </c>
      <c r="BL379" s="71">
        <v>51.423000000000002</v>
      </c>
      <c r="BM379" s="71">
        <v>0</v>
      </c>
      <c r="BN379" s="72"/>
      <c r="BO379" s="71">
        <v>0</v>
      </c>
      <c r="BP379" s="71">
        <v>0</v>
      </c>
      <c r="BQ379" s="71">
        <v>88</v>
      </c>
      <c r="BR379" s="71">
        <v>3</v>
      </c>
      <c r="BS379" s="71">
        <v>6</v>
      </c>
      <c r="BT379" s="71">
        <v>0</v>
      </c>
      <c r="BU379"/>
      <c r="BV379" s="70">
        <v>2591.7449999999999</v>
      </c>
      <c r="BW379" s="70">
        <v>384.82</v>
      </c>
      <c r="BX379" s="70">
        <v>39.363</v>
      </c>
      <c r="BY379" s="70">
        <v>7.8070000000000004</v>
      </c>
      <c r="BZ379" s="70">
        <v>261.36</v>
      </c>
      <c r="CA379" s="70">
        <v>1.2090000000000001</v>
      </c>
      <c r="CB379" s="70">
        <v>0</v>
      </c>
      <c r="CC379" s="70">
        <v>0</v>
      </c>
      <c r="CD379" s="70">
        <v>0</v>
      </c>
    </row>
    <row r="380" spans="1:82">
      <c r="A380" s="70" t="s">
        <v>2035</v>
      </c>
      <c r="B380" s="70">
        <v>321</v>
      </c>
      <c r="C380" s="70">
        <v>15</v>
      </c>
      <c r="D380" s="70">
        <v>19</v>
      </c>
      <c r="E380" s="70">
        <v>2018</v>
      </c>
      <c r="F380" s="70" t="s">
        <v>183</v>
      </c>
      <c r="G380" s="70" t="s">
        <v>2020</v>
      </c>
      <c r="H380" s="70" t="s">
        <v>2021</v>
      </c>
      <c r="I380" s="148"/>
      <c r="J380" s="71">
        <v>755.82155769525696</v>
      </c>
      <c r="K380" s="71">
        <v>15.052148116159707</v>
      </c>
      <c r="L380" s="71">
        <v>10.555181261648361</v>
      </c>
      <c r="M380" s="71">
        <v>327.29133961073063</v>
      </c>
      <c r="N380" s="71">
        <v>318.73523786797733</v>
      </c>
      <c r="O380" s="71">
        <v>272.29192624760486</v>
      </c>
      <c r="P380" s="71">
        <v>182.99312378711292</v>
      </c>
      <c r="Q380" s="71">
        <v>16.105703570242401</v>
      </c>
      <c r="R380" s="71">
        <v>11.23153840962209</v>
      </c>
      <c r="S380" s="71">
        <v>33.035454951239998</v>
      </c>
      <c r="T380" s="72"/>
      <c r="U380" s="71">
        <v>143226160</v>
      </c>
      <c r="V380" s="71">
        <v>7614</v>
      </c>
      <c r="W380" s="71">
        <v>223</v>
      </c>
      <c r="X380" s="71">
        <v>84002</v>
      </c>
      <c r="Y380" s="71">
        <v>105726</v>
      </c>
      <c r="Z380" s="71">
        <v>165918</v>
      </c>
      <c r="AA380" s="71">
        <v>38284</v>
      </c>
      <c r="AB380" s="71">
        <v>254110</v>
      </c>
      <c r="AC380" s="71">
        <v>1948631</v>
      </c>
      <c r="AD380" s="71">
        <v>33.035454951239998</v>
      </c>
      <c r="AE380" s="72"/>
      <c r="AF380" s="71">
        <v>940239536.03261578</v>
      </c>
      <c r="AG380" s="71">
        <v>10884755.784481701</v>
      </c>
      <c r="AH380" s="71">
        <v>1472457.1934214239</v>
      </c>
      <c r="AI380" s="71">
        <v>519451487.95896733</v>
      </c>
      <c r="AJ380" s="71">
        <v>527711365.74700242</v>
      </c>
      <c r="AK380" s="71">
        <v>0</v>
      </c>
      <c r="AL380" s="71">
        <v>0</v>
      </c>
      <c r="AM380" s="71">
        <v>34978523.742937088</v>
      </c>
      <c r="AN380" s="71">
        <v>0</v>
      </c>
      <c r="AO380" s="71">
        <v>0</v>
      </c>
      <c r="AP380" s="71">
        <v>2034738126.4594257</v>
      </c>
      <c r="AQ380" s="72"/>
      <c r="AR380" s="71">
        <v>8626</v>
      </c>
      <c r="AS380" s="71">
        <v>1584</v>
      </c>
      <c r="AT380" s="71">
        <v>0</v>
      </c>
      <c r="AU380" s="71">
        <v>0</v>
      </c>
      <c r="AV380" s="71">
        <v>0</v>
      </c>
      <c r="AW380" s="71">
        <v>5</v>
      </c>
      <c r="AX380" s="71"/>
      <c r="AY380" s="72"/>
      <c r="AZ380" s="71">
        <v>37126.500000000044</v>
      </c>
      <c r="BA380" s="71">
        <v>53968.6</v>
      </c>
      <c r="BB380" s="71">
        <v>0</v>
      </c>
      <c r="BC380" s="71">
        <v>0</v>
      </c>
      <c r="BD380" s="71">
        <v>0</v>
      </c>
      <c r="BE380" s="71">
        <v>125194.92600000001</v>
      </c>
      <c r="BF380" s="71"/>
      <c r="BG380" s="72"/>
      <c r="BH380" s="71">
        <v>0</v>
      </c>
      <c r="BI380" s="71">
        <v>0</v>
      </c>
      <c r="BJ380" s="71">
        <v>3087.7579999999998</v>
      </c>
      <c r="BK380" s="71">
        <v>44.656999999999996</v>
      </c>
      <c r="BL380" s="71">
        <v>47.766999999999996</v>
      </c>
      <c r="BM380" s="71">
        <v>0</v>
      </c>
      <c r="BN380" s="72"/>
      <c r="BO380" s="71">
        <v>0</v>
      </c>
      <c r="BP380" s="71">
        <v>0</v>
      </c>
      <c r="BQ380" s="71">
        <v>91</v>
      </c>
      <c r="BR380" s="71">
        <v>3</v>
      </c>
      <c r="BS380" s="71">
        <v>5</v>
      </c>
      <c r="BT380" s="71">
        <v>0</v>
      </c>
      <c r="BU380"/>
      <c r="BV380" s="70">
        <v>2512.9949999999999</v>
      </c>
      <c r="BW380" s="70">
        <v>368.85599999999999</v>
      </c>
      <c r="BX380" s="70">
        <v>36.53</v>
      </c>
      <c r="BY380" s="70">
        <v>7.8840000000000003</v>
      </c>
      <c r="BZ380" s="70">
        <v>253.19900000000001</v>
      </c>
      <c r="CA380" s="70">
        <v>0.71799999999999997</v>
      </c>
      <c r="CB380" s="70">
        <v>0</v>
      </c>
      <c r="CC380" s="70">
        <v>0</v>
      </c>
      <c r="CD380" s="70">
        <v>0</v>
      </c>
    </row>
    <row r="381" spans="1:82">
      <c r="A381" s="70" t="s">
        <v>2036</v>
      </c>
      <c r="B381" s="70">
        <v>322</v>
      </c>
      <c r="C381" s="70">
        <v>16</v>
      </c>
      <c r="D381" s="70">
        <v>19</v>
      </c>
      <c r="E381" s="70">
        <v>2019</v>
      </c>
      <c r="F381" s="70" t="s">
        <v>158</v>
      </c>
      <c r="G381" s="70" t="s">
        <v>2020</v>
      </c>
      <c r="H381" s="70" t="s">
        <v>2021</v>
      </c>
      <c r="I381" s="148"/>
      <c r="J381" s="71">
        <v>725.49283739627538</v>
      </c>
      <c r="K381" s="71">
        <v>13.652896720598298</v>
      </c>
      <c r="L381" s="71">
        <v>10.647047246027759</v>
      </c>
      <c r="M381" s="71">
        <v>301.36992007924454</v>
      </c>
      <c r="N381" s="71">
        <v>282.65137331553871</v>
      </c>
      <c r="O381" s="71">
        <v>265.71436630205784</v>
      </c>
      <c r="P381" s="71">
        <v>182.2878709989829</v>
      </c>
      <c r="Q381" s="71">
        <v>15.634530962344</v>
      </c>
      <c r="R381" s="71">
        <v>10.930762375354519</v>
      </c>
      <c r="S381" s="71">
        <v>18.353795631599997</v>
      </c>
      <c r="T381" s="72"/>
      <c r="U381" s="71">
        <v>142504833</v>
      </c>
      <c r="V381" s="71">
        <v>7614</v>
      </c>
      <c r="W381" s="71">
        <v>223</v>
      </c>
      <c r="X381" s="71">
        <v>84002</v>
      </c>
      <c r="Y381" s="71">
        <v>107109</v>
      </c>
      <c r="Z381" s="71">
        <v>166355</v>
      </c>
      <c r="AA381" s="71">
        <v>37851</v>
      </c>
      <c r="AB381" s="71">
        <v>253354</v>
      </c>
      <c r="AC381" s="71">
        <v>1927509</v>
      </c>
      <c r="AD381" s="71">
        <v>18.353795631600001</v>
      </c>
      <c r="AE381" s="72"/>
      <c r="AF381" s="71">
        <v>903835098.92782712</v>
      </c>
      <c r="AG381" s="71">
        <v>10507065.216900609</v>
      </c>
      <c r="AH381" s="71">
        <v>1601388.3454219841</v>
      </c>
      <c r="AI381" s="71">
        <v>506954018.0585295</v>
      </c>
      <c r="AJ381" s="71">
        <v>498886051.1877597</v>
      </c>
      <c r="AK381" s="71">
        <v>0</v>
      </c>
      <c r="AL381" s="71">
        <v>0</v>
      </c>
      <c r="AM381" s="71">
        <v>34504907.55210913</v>
      </c>
      <c r="AN381" s="71">
        <v>0</v>
      </c>
      <c r="AO381" s="71">
        <v>0</v>
      </c>
      <c r="AP381" s="71">
        <v>1956288529.2885482</v>
      </c>
      <c r="AQ381" s="72"/>
      <c r="AR381" s="71">
        <v>9122</v>
      </c>
      <c r="AS381" s="71">
        <v>1706</v>
      </c>
      <c r="AT381" s="71">
        <v>0</v>
      </c>
      <c r="AU381" s="71">
        <v>0</v>
      </c>
      <c r="AV381" s="71">
        <v>0</v>
      </c>
      <c r="AW381" s="71">
        <v>5</v>
      </c>
      <c r="AX381" s="71"/>
      <c r="AY381" s="72"/>
      <c r="AZ381" s="71">
        <v>39582.700000000121</v>
      </c>
      <c r="BA381" s="71">
        <v>57051.800000000017</v>
      </c>
      <c r="BB381" s="71">
        <v>0</v>
      </c>
      <c r="BC381" s="71">
        <v>0</v>
      </c>
      <c r="BD381" s="71">
        <v>0</v>
      </c>
      <c r="BE381" s="71">
        <v>125195.326</v>
      </c>
      <c r="BF381" s="71"/>
      <c r="BG381" s="72"/>
      <c r="BH381" s="71">
        <v>0</v>
      </c>
      <c r="BI381" s="71">
        <v>0</v>
      </c>
      <c r="BJ381" s="71">
        <v>2915.373</v>
      </c>
      <c r="BK381" s="71">
        <v>48.399000000000001</v>
      </c>
      <c r="BL381" s="71">
        <v>43.308</v>
      </c>
      <c r="BM381" s="71">
        <v>0</v>
      </c>
      <c r="BN381" s="72"/>
      <c r="BO381" s="71">
        <v>0</v>
      </c>
      <c r="BP381" s="71">
        <v>0</v>
      </c>
      <c r="BQ381" s="71">
        <v>91</v>
      </c>
      <c r="BR381" s="71">
        <v>3</v>
      </c>
      <c r="BS381" s="71">
        <v>5</v>
      </c>
      <c r="BT381" s="71">
        <v>0</v>
      </c>
      <c r="BU381"/>
      <c r="BV381" s="70">
        <v>2376.6759999999999</v>
      </c>
      <c r="BW381" s="70">
        <v>308.23500000000001</v>
      </c>
      <c r="BX381" s="70">
        <v>68.543000000000006</v>
      </c>
      <c r="BY381" s="70">
        <v>6.2409999999999997</v>
      </c>
      <c r="BZ381" s="70">
        <v>229.43199999999999</v>
      </c>
      <c r="CA381" s="70">
        <v>0.85299999999999998</v>
      </c>
      <c r="CB381" s="70">
        <v>0</v>
      </c>
      <c r="CC381" s="70">
        <v>17.100000000000001</v>
      </c>
      <c r="CD381" s="70">
        <v>0</v>
      </c>
    </row>
    <row r="382" spans="1:82">
      <c r="A382" s="70" t="s">
        <v>2037</v>
      </c>
      <c r="B382" s="70">
        <v>323</v>
      </c>
      <c r="C382" s="70">
        <v>17</v>
      </c>
      <c r="D382" s="70">
        <v>19</v>
      </c>
      <c r="E382" s="70">
        <v>2020</v>
      </c>
      <c r="F382" s="70" t="s">
        <v>159</v>
      </c>
      <c r="G382" s="70" t="s">
        <v>2020</v>
      </c>
      <c r="H382" s="70" t="s">
        <v>2021</v>
      </c>
      <c r="I382" s="148"/>
      <c r="J382" s="71">
        <v>638.8171460854378</v>
      </c>
      <c r="K382" s="71">
        <v>15.239707300299784</v>
      </c>
      <c r="L382" s="71">
        <v>16.330021114847259</v>
      </c>
      <c r="M382" s="71">
        <v>274.24802810864298</v>
      </c>
      <c r="N382" s="71">
        <v>292.1980655167265</v>
      </c>
      <c r="O382" s="71">
        <v>233.42330298945868</v>
      </c>
      <c r="P382" s="71">
        <v>172.12662274129039</v>
      </c>
      <c r="Q382" s="71">
        <v>14.8724297523137</v>
      </c>
      <c r="R382" s="71">
        <v>9.7530675031876903</v>
      </c>
      <c r="S382" s="71">
        <v>24.567544585136801</v>
      </c>
      <c r="T382" s="72"/>
      <c r="U382" s="71">
        <v>135508292</v>
      </c>
      <c r="V382" s="71">
        <v>7473</v>
      </c>
      <c r="W382" s="71">
        <v>331</v>
      </c>
      <c r="X382" s="71">
        <v>82931</v>
      </c>
      <c r="Y382" s="71">
        <v>108163</v>
      </c>
      <c r="Z382" s="71">
        <v>166798</v>
      </c>
      <c r="AA382" s="71">
        <v>37989</v>
      </c>
      <c r="AB382" s="71">
        <v>252243</v>
      </c>
      <c r="AC382" s="71">
        <v>1728923.9999999998</v>
      </c>
      <c r="AD382" s="71">
        <v>24.567544585136801</v>
      </c>
      <c r="AE382" s="72"/>
      <c r="AF382" s="71">
        <v>839327960.65418172</v>
      </c>
      <c r="AG382" s="71">
        <v>11127359.717815652</v>
      </c>
      <c r="AH382" s="71">
        <v>2418814.8212685217</v>
      </c>
      <c r="AI382" s="71">
        <v>472718559.79831684</v>
      </c>
      <c r="AJ382" s="71">
        <v>533019213.69869459</v>
      </c>
      <c r="AK382" s="71"/>
      <c r="AL382" s="71"/>
      <c r="AM382" s="71">
        <v>32920513.978181418</v>
      </c>
      <c r="AN382" s="71"/>
      <c r="AO382" s="71"/>
      <c r="AP382" s="71">
        <v>1891532422.6684589</v>
      </c>
      <c r="AQ382" s="72"/>
      <c r="AR382" s="71">
        <v>9622</v>
      </c>
      <c r="AS382" s="71">
        <v>1741</v>
      </c>
      <c r="AT382" s="71">
        <v>0</v>
      </c>
      <c r="AU382" s="71">
        <v>0</v>
      </c>
      <c r="AV382" s="71">
        <v>0</v>
      </c>
      <c r="AW382" s="71">
        <v>7</v>
      </c>
      <c r="AX382" s="71"/>
      <c r="AY382" s="72"/>
      <c r="AZ382" s="71">
        <v>42315.800000000287</v>
      </c>
      <c r="BA382" s="71">
        <v>63200.099999999948</v>
      </c>
      <c r="BB382" s="71">
        <v>0</v>
      </c>
      <c r="BC382" s="71">
        <v>0</v>
      </c>
      <c r="BD382" s="71">
        <v>0</v>
      </c>
      <c r="BE382" s="71">
        <v>131862.39000000001</v>
      </c>
      <c r="BF382" s="71"/>
      <c r="BG382" s="72"/>
      <c r="BH382" s="71">
        <v>0</v>
      </c>
      <c r="BI382" s="71">
        <v>0</v>
      </c>
      <c r="BJ382" s="71">
        <v>2628.9279999999999</v>
      </c>
      <c r="BK382" s="71">
        <v>180.976</v>
      </c>
      <c r="BL382" s="71">
        <v>41.374000000000002</v>
      </c>
      <c r="BM382" s="71">
        <v>0</v>
      </c>
      <c r="BN382" s="72"/>
      <c r="BO382" s="71">
        <v>0</v>
      </c>
      <c r="BP382" s="71">
        <v>0</v>
      </c>
      <c r="BQ382" s="71">
        <v>88</v>
      </c>
      <c r="BR382" s="71">
        <v>4</v>
      </c>
      <c r="BS382" s="71">
        <v>5</v>
      </c>
      <c r="BT382" s="71">
        <v>0</v>
      </c>
      <c r="BU382"/>
      <c r="BV382" s="70">
        <v>2229.8589999999999</v>
      </c>
      <c r="BW382" s="70">
        <v>321.39699999999999</v>
      </c>
      <c r="BX382" s="70">
        <v>55.936999999999998</v>
      </c>
      <c r="BY382" s="70">
        <v>7.7350000000000003</v>
      </c>
      <c r="BZ382" s="70">
        <v>221.53</v>
      </c>
      <c r="CA382" s="70">
        <v>0</v>
      </c>
      <c r="CB382" s="70">
        <v>0</v>
      </c>
      <c r="CC382" s="70">
        <v>14.82</v>
      </c>
      <c r="CD382" s="70">
        <v>0</v>
      </c>
    </row>
    <row r="383" spans="1:82">
      <c r="A383" s="70" t="s">
        <v>2038</v>
      </c>
      <c r="B383" s="70">
        <v>323</v>
      </c>
      <c r="C383" s="70">
        <v>18</v>
      </c>
      <c r="D383" s="70">
        <v>19</v>
      </c>
      <c r="E383" s="70">
        <v>2021</v>
      </c>
      <c r="F383" s="70" t="s">
        <v>160</v>
      </c>
      <c r="G383" s="70" t="s">
        <v>2020</v>
      </c>
      <c r="H383" s="70" t="s">
        <v>2021</v>
      </c>
      <c r="I383" s="148"/>
      <c r="J383" s="71">
        <v>694.69546027104025</v>
      </c>
      <c r="K383" s="71">
        <v>16.541123394306602</v>
      </c>
      <c r="L383" s="71">
        <v>14.721048830884216</v>
      </c>
      <c r="M383" s="71">
        <v>313.91017419944046</v>
      </c>
      <c r="N383" s="71">
        <v>295.04672899728268</v>
      </c>
      <c r="O383" s="71">
        <v>227.09526036907496</v>
      </c>
      <c r="P383" s="71">
        <v>177.50514485208916</v>
      </c>
      <c r="Q383" s="71">
        <v>14.6381733085038</v>
      </c>
      <c r="R383" s="71">
        <v>9.6007869704928144</v>
      </c>
      <c r="S383" s="71">
        <v>22.5539350323</v>
      </c>
      <c r="T383" s="72"/>
      <c r="U383" s="71">
        <v>146408513</v>
      </c>
      <c r="V383" s="71">
        <v>7473</v>
      </c>
      <c r="W383" s="71">
        <v>331</v>
      </c>
      <c r="X383" s="71">
        <v>82931</v>
      </c>
      <c r="Y383" s="71">
        <v>108835</v>
      </c>
      <c r="Z383" s="71">
        <v>167088</v>
      </c>
      <c r="AA383" s="71">
        <v>38201</v>
      </c>
      <c r="AB383" s="71">
        <v>250709</v>
      </c>
      <c r="AC383" s="71">
        <v>1651070.9999999995</v>
      </c>
      <c r="AD383" s="71">
        <v>22.5539350323</v>
      </c>
      <c r="AE383" s="72"/>
      <c r="AF383" s="71">
        <v>891255107.31243718</v>
      </c>
      <c r="AG383" s="71">
        <v>11814973.446501352</v>
      </c>
      <c r="AH383" s="71">
        <v>2272984.4370854651</v>
      </c>
      <c r="AI383" s="71">
        <v>518136498.35529542</v>
      </c>
      <c r="AJ383" s="71">
        <v>521516896.21508092</v>
      </c>
      <c r="AK383" s="71">
        <v>0</v>
      </c>
      <c r="AL383" s="71">
        <v>0</v>
      </c>
      <c r="AM383" s="71">
        <v>32909038.048406467</v>
      </c>
      <c r="AN383" s="71">
        <v>0</v>
      </c>
      <c r="AO383" s="71">
        <v>0</v>
      </c>
      <c r="AP383" s="71">
        <v>1977905497.8148067</v>
      </c>
      <c r="AQ383" s="72"/>
      <c r="AR383" s="71">
        <v>10157</v>
      </c>
      <c r="AS383" s="71">
        <v>1760</v>
      </c>
      <c r="AT383" s="71">
        <v>0</v>
      </c>
      <c r="AU383" s="71">
        <v>0</v>
      </c>
      <c r="AV383" s="71">
        <v>0</v>
      </c>
      <c r="AW383" s="71">
        <v>9</v>
      </c>
      <c r="AX383" s="71"/>
      <c r="AY383" s="72"/>
      <c r="AZ383" s="71">
        <v>45420.800000000418</v>
      </c>
      <c r="BA383" s="71">
        <v>65602.399999999951</v>
      </c>
      <c r="BB383" s="71">
        <v>0</v>
      </c>
      <c r="BC383" s="71">
        <v>0</v>
      </c>
      <c r="BD383" s="71">
        <v>0</v>
      </c>
      <c r="BE383" s="71">
        <v>132772.39000000001</v>
      </c>
      <c r="BF383" s="71"/>
      <c r="BG383" s="72"/>
      <c r="BH383" s="71">
        <v>0</v>
      </c>
      <c r="BI383" s="71">
        <v>0</v>
      </c>
      <c r="BJ383" s="71">
        <v>2733.2719999999999</v>
      </c>
      <c r="BK383" s="71">
        <v>179.108</v>
      </c>
      <c r="BL383" s="71">
        <v>40.146999999999998</v>
      </c>
      <c r="BM383" s="71">
        <v>0</v>
      </c>
      <c r="BN383" s="72"/>
      <c r="BO383" s="71">
        <v>0</v>
      </c>
      <c r="BP383" s="71">
        <v>0</v>
      </c>
      <c r="BQ383" s="71">
        <v>89</v>
      </c>
      <c r="BR383" s="71">
        <v>4</v>
      </c>
      <c r="BS383" s="71">
        <v>5</v>
      </c>
      <c r="BT383" s="71">
        <v>0</v>
      </c>
      <c r="BU383"/>
      <c r="BV383" s="70">
        <v>2322.5619999999999</v>
      </c>
      <c r="BW383" s="70">
        <v>338.92899999999997</v>
      </c>
      <c r="BX383" s="70">
        <v>38.518999999999998</v>
      </c>
      <c r="BY383" s="70">
        <v>7.3760000000000003</v>
      </c>
      <c r="BZ383" s="70">
        <v>231.46100000000001</v>
      </c>
      <c r="CA383" s="70">
        <v>0</v>
      </c>
      <c r="CB383" s="70">
        <v>0</v>
      </c>
      <c r="CC383" s="70">
        <v>13.68</v>
      </c>
      <c r="CD383" s="70">
        <v>0</v>
      </c>
    </row>
    <row r="384" spans="1:82">
      <c r="A384" s="70" t="s">
        <v>2039</v>
      </c>
      <c r="B384" s="70">
        <v>323</v>
      </c>
      <c r="C384" s="70">
        <v>19</v>
      </c>
      <c r="D384" s="70">
        <v>19</v>
      </c>
      <c r="E384" s="70">
        <v>2022</v>
      </c>
      <c r="F384" s="70" t="s">
        <v>161</v>
      </c>
      <c r="G384" s="70" t="s">
        <v>2020</v>
      </c>
      <c r="H384" s="70" t="s">
        <v>2021</v>
      </c>
      <c r="I384" s="148"/>
      <c r="J384" s="71">
        <v>593.97192326817844</v>
      </c>
      <c r="K384" s="71">
        <v>15.160579920058485</v>
      </c>
      <c r="L384" s="71">
        <v>13.640890618041469</v>
      </c>
      <c r="M384" s="71">
        <v>299.50035807593218</v>
      </c>
      <c r="N384" s="71">
        <v>320.36426339883536</v>
      </c>
      <c r="O384" s="71">
        <v>239.44679544597633</v>
      </c>
      <c r="P384" s="71">
        <v>176.75750848484446</v>
      </c>
      <c r="Q384" s="71">
        <v>14.664124549459649</v>
      </c>
      <c r="R384" s="71">
        <v>9.3734625447673263</v>
      </c>
      <c r="S384" s="71">
        <v>18.289048386000001</v>
      </c>
      <c r="T384" s="72"/>
      <c r="U384" s="71">
        <v>151356424</v>
      </c>
      <c r="V384" s="71">
        <v>7473</v>
      </c>
      <c r="W384" s="71">
        <v>331</v>
      </c>
      <c r="X384" s="71">
        <v>82931</v>
      </c>
      <c r="Y384" s="71">
        <v>109727</v>
      </c>
      <c r="Z384" s="71">
        <v>167386</v>
      </c>
      <c r="AA384" s="71">
        <v>38620</v>
      </c>
      <c r="AB384" s="71">
        <v>249094</v>
      </c>
      <c r="AC384" s="71">
        <v>1632222.9999999995</v>
      </c>
      <c r="AD384" s="71">
        <v>18.289048386000001</v>
      </c>
      <c r="AE384" s="72"/>
      <c r="AF384" s="71">
        <v>768383705.6695385</v>
      </c>
      <c r="AG384" s="71">
        <v>11497103.369203338</v>
      </c>
      <c r="AH384" s="71">
        <v>2568311.2419498498</v>
      </c>
      <c r="AI384" s="71">
        <v>482891798.37765187</v>
      </c>
      <c r="AJ384" s="71">
        <v>594544839.13228452</v>
      </c>
      <c r="AK384" s="71">
        <v>0</v>
      </c>
      <c r="AL384" s="71">
        <v>0</v>
      </c>
      <c r="AM384" s="71">
        <v>32164834.273046046</v>
      </c>
      <c r="AN384" s="71">
        <v>0</v>
      </c>
      <c r="AO384" s="71">
        <v>0</v>
      </c>
      <c r="AP384" s="71">
        <v>1892050592.063674</v>
      </c>
      <c r="AQ384" s="72"/>
      <c r="AR384" s="71">
        <v>10749</v>
      </c>
      <c r="AS384" s="71">
        <v>1780</v>
      </c>
      <c r="AT384" s="71">
        <v>0</v>
      </c>
      <c r="AU384" s="71">
        <v>0</v>
      </c>
      <c r="AV384" s="71">
        <v>0</v>
      </c>
      <c r="AW384" s="71">
        <v>10</v>
      </c>
      <c r="AX384" s="71"/>
      <c r="AY384" s="72"/>
      <c r="AZ384" s="71">
        <v>48961.100000000588</v>
      </c>
      <c r="BA384" s="71">
        <v>67603.499999999942</v>
      </c>
      <c r="BB384" s="71">
        <v>0</v>
      </c>
      <c r="BC384" s="71">
        <v>0</v>
      </c>
      <c r="BD384" s="71">
        <v>0</v>
      </c>
      <c r="BE384" s="71">
        <v>242164.39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2040</v>
      </c>
      <c r="B385" s="70">
        <v>323</v>
      </c>
      <c r="C385" s="70">
        <v>20</v>
      </c>
      <c r="D385" s="70">
        <v>19</v>
      </c>
      <c r="E385" s="70">
        <v>2023</v>
      </c>
      <c r="F385" s="70" t="s">
        <v>1539</v>
      </c>
      <c r="G385" s="70" t="s">
        <v>2020</v>
      </c>
      <c r="H385" s="70" t="s">
        <v>2021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11361</v>
      </c>
      <c r="AS385" s="71">
        <v>1792</v>
      </c>
      <c r="AT385" s="71">
        <v>0</v>
      </c>
      <c r="AU385" s="71">
        <v>0</v>
      </c>
      <c r="AV385" s="71">
        <v>0</v>
      </c>
      <c r="AW385" s="71">
        <v>10</v>
      </c>
      <c r="AX385" s="71"/>
      <c r="AY385" s="72"/>
      <c r="AZ385" s="71">
        <v>52460.700000000768</v>
      </c>
      <c r="BA385" s="71">
        <v>68024.299999999945</v>
      </c>
      <c r="BB385" s="71">
        <v>0</v>
      </c>
      <c r="BC385" s="71">
        <v>0</v>
      </c>
      <c r="BD385" s="71">
        <v>0</v>
      </c>
      <c r="BE385" s="71">
        <v>242164.39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2041</v>
      </c>
      <c r="B386" s="70">
        <v>323</v>
      </c>
      <c r="C386" s="70">
        <v>21</v>
      </c>
      <c r="D386" s="70">
        <v>19</v>
      </c>
      <c r="E386" s="70">
        <v>2024</v>
      </c>
      <c r="F386" s="70" t="s">
        <v>1554</v>
      </c>
      <c r="G386" s="1064" t="s">
        <v>2020</v>
      </c>
      <c r="H386" s="70" t="s">
        <v>2021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2042</v>
      </c>
      <c r="B387" s="70">
        <v>375</v>
      </c>
      <c r="C387" s="70">
        <v>1</v>
      </c>
      <c r="D387" s="70">
        <v>23</v>
      </c>
      <c r="E387" s="70">
        <v>1990</v>
      </c>
      <c r="F387" s="70" t="s">
        <v>787</v>
      </c>
      <c r="G387" s="1064" t="s">
        <v>2043</v>
      </c>
      <c r="H387" s="70" t="s">
        <v>2044</v>
      </c>
      <c r="I387" s="148"/>
      <c r="J387" s="71">
        <v>503.60808193977448</v>
      </c>
      <c r="K387" s="71">
        <v>11.76137094485448</v>
      </c>
      <c r="L387" s="71">
        <v>11.192477332897219</v>
      </c>
      <c r="M387" s="71">
        <v>107.360511903934</v>
      </c>
      <c r="N387" s="71">
        <v>167.97329105363499</v>
      </c>
      <c r="O387" s="71">
        <v>134.98522129262889</v>
      </c>
      <c r="P387" s="71">
        <v>69.696156637309699</v>
      </c>
      <c r="Q387" s="71">
        <v>12.4210056533688</v>
      </c>
      <c r="R387" s="71">
        <v>0</v>
      </c>
      <c r="S387" s="71">
        <v>18.33852195904311</v>
      </c>
      <c r="T387" s="72"/>
      <c r="U387" s="71">
        <v>41282214</v>
      </c>
      <c r="V387" s="71">
        <v>4924</v>
      </c>
      <c r="W387" s="71">
        <v>102</v>
      </c>
      <c r="X387" s="71">
        <v>36622</v>
      </c>
      <c r="Y387" s="71">
        <v>66729</v>
      </c>
      <c r="Z387" s="71">
        <v>55521</v>
      </c>
      <c r="AA387" s="71">
        <v>16923</v>
      </c>
      <c r="AB387" s="71">
        <v>201675</v>
      </c>
      <c r="AC387" s="71">
        <v>0</v>
      </c>
      <c r="AD387" s="71">
        <v>18.33852195904311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2045</v>
      </c>
      <c r="B388" s="70">
        <v>376</v>
      </c>
      <c r="C388" s="70">
        <v>2</v>
      </c>
      <c r="D388" s="70">
        <v>23</v>
      </c>
      <c r="E388" s="70">
        <v>2005</v>
      </c>
      <c r="F388" s="70" t="s">
        <v>789</v>
      </c>
      <c r="G388" s="70" t="s">
        <v>2043</v>
      </c>
      <c r="H388" s="70" t="s">
        <v>2044</v>
      </c>
      <c r="I388" s="148"/>
      <c r="J388" s="71">
        <v>475.39754204747783</v>
      </c>
      <c r="K388" s="71">
        <v>7.1044683171928167</v>
      </c>
      <c r="L388" s="71">
        <v>6.413084182808932</v>
      </c>
      <c r="M388" s="71">
        <v>197.85971288143901</v>
      </c>
      <c r="N388" s="71">
        <v>259.81364186542271</v>
      </c>
      <c r="O388" s="71">
        <v>177.77318191565061</v>
      </c>
      <c r="P388" s="71">
        <v>67.429348979230866</v>
      </c>
      <c r="Q388" s="71">
        <v>13.5269039124843</v>
      </c>
      <c r="R388" s="71">
        <v>0</v>
      </c>
      <c r="S388" s="71">
        <v>28.012784239999998</v>
      </c>
      <c r="T388" s="72"/>
      <c r="U388" s="71">
        <v>31926502</v>
      </c>
      <c r="V388" s="71">
        <v>3596</v>
      </c>
      <c r="W388" s="71">
        <v>71</v>
      </c>
      <c r="X388" s="71">
        <v>37696</v>
      </c>
      <c r="Y388" s="71">
        <v>91455</v>
      </c>
      <c r="Z388" s="71">
        <v>84614</v>
      </c>
      <c r="AA388" s="71">
        <v>13409</v>
      </c>
      <c r="AB388" s="71">
        <v>229603</v>
      </c>
      <c r="AC388" s="71">
        <v>0</v>
      </c>
      <c r="AD388" s="71">
        <v>28.012784239999998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2046</v>
      </c>
      <c r="B389" s="70">
        <v>377</v>
      </c>
      <c r="C389" s="70">
        <v>3</v>
      </c>
      <c r="D389" s="70">
        <v>23</v>
      </c>
      <c r="E389" s="70">
        <v>2006</v>
      </c>
      <c r="F389" s="70" t="s">
        <v>790</v>
      </c>
      <c r="G389" s="70" t="s">
        <v>2043</v>
      </c>
      <c r="H389" s="70" t="s">
        <v>2044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2047</v>
      </c>
      <c r="B390" s="70">
        <v>378</v>
      </c>
      <c r="C390" s="70">
        <v>4</v>
      </c>
      <c r="D390" s="70">
        <v>23</v>
      </c>
      <c r="E390" s="70">
        <v>2007</v>
      </c>
      <c r="F390" s="70" t="s">
        <v>791</v>
      </c>
      <c r="G390" s="70" t="s">
        <v>2043</v>
      </c>
      <c r="H390" s="70" t="s">
        <v>2044</v>
      </c>
      <c r="I390" s="148"/>
      <c r="J390" s="71">
        <v>596.34025617961106</v>
      </c>
      <c r="K390" s="71">
        <v>7.23504086788608</v>
      </c>
      <c r="L390" s="71">
        <v>1.4734204181387041</v>
      </c>
      <c r="M390" s="71">
        <v>207.04870748994219</v>
      </c>
      <c r="N390" s="71">
        <v>285.74138560349661</v>
      </c>
      <c r="O390" s="71">
        <v>171.86842907382149</v>
      </c>
      <c r="P390" s="71">
        <v>66.859422966207262</v>
      </c>
      <c r="Q390" s="71">
        <v>14.443868483688</v>
      </c>
      <c r="R390" s="71">
        <v>0</v>
      </c>
      <c r="S390" s="71">
        <v>20.4906583</v>
      </c>
      <c r="T390" s="72"/>
      <c r="U390" s="71">
        <v>40237637</v>
      </c>
      <c r="V390" s="71">
        <v>3438</v>
      </c>
      <c r="W390" s="71">
        <v>15</v>
      </c>
      <c r="X390" s="71">
        <v>45708</v>
      </c>
      <c r="Y390" s="71">
        <v>93978</v>
      </c>
      <c r="Z390" s="71">
        <v>85039</v>
      </c>
      <c r="AA390" s="71">
        <v>13093</v>
      </c>
      <c r="AB390" s="71">
        <v>232203</v>
      </c>
      <c r="AC390" s="71">
        <v>0</v>
      </c>
      <c r="AD390" s="71">
        <v>20.4906583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2048</v>
      </c>
      <c r="B391" s="70">
        <v>379</v>
      </c>
      <c r="C391" s="70">
        <v>5</v>
      </c>
      <c r="D391" s="70">
        <v>23</v>
      </c>
      <c r="E391" s="70">
        <v>2008</v>
      </c>
      <c r="F391" s="70" t="s">
        <v>792</v>
      </c>
      <c r="G391" s="70" t="s">
        <v>2043</v>
      </c>
      <c r="H391" s="70" t="s">
        <v>2044</v>
      </c>
      <c r="I391" s="148"/>
      <c r="J391" s="71">
        <v>553.50815872273029</v>
      </c>
      <c r="K391" s="71">
        <v>5.4824746680148744</v>
      </c>
      <c r="L391" s="71">
        <v>5.4667506134167541</v>
      </c>
      <c r="M391" s="71">
        <v>216.56556824086351</v>
      </c>
      <c r="N391" s="71">
        <v>278.75673340868559</v>
      </c>
      <c r="O391" s="71">
        <v>166.7045499492487</v>
      </c>
      <c r="P391" s="71">
        <v>65.191814036741349</v>
      </c>
      <c r="Q391" s="71">
        <v>14.3423888086297</v>
      </c>
      <c r="R391" s="71">
        <v>0</v>
      </c>
      <c r="S391" s="71">
        <v>32.452720686699998</v>
      </c>
      <c r="T391" s="72"/>
      <c r="U391" s="71">
        <v>39186505</v>
      </c>
      <c r="V391" s="71">
        <v>3438</v>
      </c>
      <c r="W391" s="71">
        <v>70</v>
      </c>
      <c r="X391" s="71">
        <v>45708</v>
      </c>
      <c r="Y391" s="71">
        <v>95684</v>
      </c>
      <c r="Z391" s="71">
        <v>85379</v>
      </c>
      <c r="AA391" s="71">
        <v>12781</v>
      </c>
      <c r="AB391" s="71">
        <v>234364</v>
      </c>
      <c r="AC391" s="71">
        <v>0</v>
      </c>
      <c r="AD391" s="71">
        <v>32.452720686699998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2049</v>
      </c>
      <c r="B392" s="70">
        <v>380</v>
      </c>
      <c r="C392" s="70">
        <v>6</v>
      </c>
      <c r="D392" s="70">
        <v>23</v>
      </c>
      <c r="E392" s="70">
        <v>2009</v>
      </c>
      <c r="F392" s="70" t="s">
        <v>176</v>
      </c>
      <c r="G392" s="70" t="s">
        <v>2043</v>
      </c>
      <c r="H392" s="70" t="s">
        <v>2044</v>
      </c>
      <c r="I392" s="148"/>
      <c r="J392" s="71">
        <v>476.56789412922973</v>
      </c>
      <c r="K392" s="71">
        <v>5.8369262016521573</v>
      </c>
      <c r="L392" s="71">
        <v>3.1198431030272822</v>
      </c>
      <c r="M392" s="71">
        <v>203.25624554410169</v>
      </c>
      <c r="N392" s="71">
        <v>240.84817046824949</v>
      </c>
      <c r="O392" s="71">
        <v>169.27965479491311</v>
      </c>
      <c r="P392" s="71">
        <v>62.776452658318327</v>
      </c>
      <c r="Q392" s="71">
        <v>13.737364415222901</v>
      </c>
      <c r="R392" s="71">
        <v>0</v>
      </c>
      <c r="S392" s="71">
        <v>34.871076969119997</v>
      </c>
      <c r="T392" s="72"/>
      <c r="U392" s="71">
        <v>26661771</v>
      </c>
      <c r="V392" s="71">
        <v>4466</v>
      </c>
      <c r="W392" s="71">
        <v>59</v>
      </c>
      <c r="X392" s="71">
        <v>50083</v>
      </c>
      <c r="Y392" s="71">
        <v>96797</v>
      </c>
      <c r="Z392" s="71">
        <v>85575</v>
      </c>
      <c r="AA392" s="71">
        <v>12635</v>
      </c>
      <c r="AB392" s="71">
        <v>235643</v>
      </c>
      <c r="AC392" s="71">
        <v>0</v>
      </c>
      <c r="AD392" s="71">
        <v>34.871076969119997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134.34700000000001</v>
      </c>
      <c r="BK392" s="71">
        <v>0</v>
      </c>
      <c r="BL392" s="71">
        <v>127.054</v>
      </c>
      <c r="BM392" s="71">
        <v>0</v>
      </c>
      <c r="BN392" s="72"/>
      <c r="BO392" s="71">
        <v>0</v>
      </c>
      <c r="BP392" s="71">
        <v>0</v>
      </c>
      <c r="BQ392" s="71">
        <v>10</v>
      </c>
      <c r="BR392" s="71">
        <v>0</v>
      </c>
      <c r="BS392" s="71">
        <v>6</v>
      </c>
      <c r="BT392" s="71">
        <v>0</v>
      </c>
      <c r="BU392"/>
      <c r="BV392" s="70">
        <v>180.887</v>
      </c>
      <c r="BW392" s="70">
        <v>0</v>
      </c>
      <c r="BX392" s="70">
        <v>31.943000000000001</v>
      </c>
      <c r="BY392" s="70">
        <v>2.9</v>
      </c>
      <c r="BZ392" s="70">
        <v>45.6</v>
      </c>
      <c r="CA392" s="70">
        <v>5.7000000000000002E-2</v>
      </c>
      <c r="CB392" s="70">
        <v>0</v>
      </c>
      <c r="CC392" s="70">
        <v>1.4E-2</v>
      </c>
      <c r="CD392" s="70">
        <v>0</v>
      </c>
    </row>
    <row r="393" spans="1:82">
      <c r="A393" s="70" t="s">
        <v>2050</v>
      </c>
      <c r="B393" s="70">
        <v>381</v>
      </c>
      <c r="C393" s="70">
        <v>7</v>
      </c>
      <c r="D393" s="70">
        <v>23</v>
      </c>
      <c r="E393" s="70">
        <v>2010</v>
      </c>
      <c r="F393" s="70" t="s">
        <v>177</v>
      </c>
      <c r="G393" s="70" t="s">
        <v>2043</v>
      </c>
      <c r="H393" s="70" t="s">
        <v>2044</v>
      </c>
      <c r="I393" s="148"/>
      <c r="J393" s="71">
        <v>413.62685732706018</v>
      </c>
      <c r="K393" s="71">
        <v>6.2404725743792024</v>
      </c>
      <c r="L393" s="71">
        <v>2.890681141582808</v>
      </c>
      <c r="M393" s="71">
        <v>205.81761551585441</v>
      </c>
      <c r="N393" s="71">
        <v>257.33986979043732</v>
      </c>
      <c r="O393" s="71">
        <v>168.4710875546829</v>
      </c>
      <c r="P393" s="71">
        <v>63.640393378332348</v>
      </c>
      <c r="Q393" s="71">
        <v>14.3906665482951</v>
      </c>
      <c r="R393" s="71">
        <v>0</v>
      </c>
      <c r="S393" s="71">
        <v>29.269377764249999</v>
      </c>
      <c r="T393" s="72"/>
      <c r="U393" s="71">
        <v>27171059</v>
      </c>
      <c r="V393" s="71">
        <v>4466</v>
      </c>
      <c r="W393" s="71">
        <v>59</v>
      </c>
      <c r="X393" s="71">
        <v>50083</v>
      </c>
      <c r="Y393" s="71">
        <v>97707</v>
      </c>
      <c r="Z393" s="71">
        <v>85562</v>
      </c>
      <c r="AA393" s="71">
        <v>12489</v>
      </c>
      <c r="AB393" s="71">
        <v>236537</v>
      </c>
      <c r="AC393" s="71">
        <v>0</v>
      </c>
      <c r="AD393" s="71">
        <v>29.269377764249999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137.55600000000001</v>
      </c>
      <c r="BK393" s="71">
        <v>0</v>
      </c>
      <c r="BL393" s="71">
        <v>117.27100000000002</v>
      </c>
      <c r="BM393" s="71">
        <v>0</v>
      </c>
      <c r="BN393" s="72"/>
      <c r="BO393" s="71">
        <v>0</v>
      </c>
      <c r="BP393" s="71">
        <v>0</v>
      </c>
      <c r="BQ393" s="71">
        <v>10</v>
      </c>
      <c r="BR393" s="71">
        <v>0</v>
      </c>
      <c r="BS393" s="71">
        <v>5</v>
      </c>
      <c r="BT393" s="71">
        <v>0</v>
      </c>
      <c r="BU393"/>
      <c r="BV393" s="70">
        <v>176.83699999999999</v>
      </c>
      <c r="BW393" s="70">
        <v>0</v>
      </c>
      <c r="BX393" s="70">
        <v>26.117999999999999</v>
      </c>
      <c r="BY393" s="70">
        <v>2.895</v>
      </c>
      <c r="BZ393" s="70">
        <v>48.976999999999997</v>
      </c>
      <c r="CA393" s="70">
        <v>0</v>
      </c>
      <c r="CB393" s="70">
        <v>0</v>
      </c>
      <c r="CC393" s="70">
        <v>0</v>
      </c>
      <c r="CD393" s="70">
        <v>0</v>
      </c>
    </row>
    <row r="394" spans="1:82">
      <c r="A394" s="70" t="s">
        <v>2051</v>
      </c>
      <c r="B394" s="70">
        <v>382</v>
      </c>
      <c r="C394" s="70">
        <v>8</v>
      </c>
      <c r="D394" s="70">
        <v>23</v>
      </c>
      <c r="E394" s="70">
        <v>2011</v>
      </c>
      <c r="F394" s="70" t="s">
        <v>178</v>
      </c>
      <c r="G394" s="70" t="s">
        <v>2043</v>
      </c>
      <c r="H394" s="70" t="s">
        <v>2044</v>
      </c>
      <c r="I394" s="148"/>
      <c r="J394" s="71">
        <v>505.75252288103042</v>
      </c>
      <c r="K394" s="71">
        <v>9.7646859672154989</v>
      </c>
      <c r="L394" s="71">
        <v>2.649420263973441</v>
      </c>
      <c r="M394" s="71">
        <v>260.04570717416209</v>
      </c>
      <c r="N394" s="71">
        <v>273.20674179214171</v>
      </c>
      <c r="O394" s="71">
        <v>165.91989013003939</v>
      </c>
      <c r="P394" s="71">
        <v>62.009123917298844</v>
      </c>
      <c r="Q394" s="71">
        <v>16.637152008557401</v>
      </c>
      <c r="R394" s="71">
        <v>0</v>
      </c>
      <c r="S394" s="71">
        <v>35.790227952679992</v>
      </c>
      <c r="T394" s="72"/>
      <c r="U394" s="71">
        <v>33416581</v>
      </c>
      <c r="V394" s="71">
        <v>4466</v>
      </c>
      <c r="W394" s="71">
        <v>59</v>
      </c>
      <c r="X394" s="71">
        <v>50083</v>
      </c>
      <c r="Y394" s="71">
        <v>98710</v>
      </c>
      <c r="Z394" s="71">
        <v>86097</v>
      </c>
      <c r="AA394" s="71">
        <v>12531</v>
      </c>
      <c r="AB394" s="71">
        <v>237074</v>
      </c>
      <c r="AC394" s="71">
        <v>0</v>
      </c>
      <c r="AD394" s="71">
        <v>35.790227952679992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155.35900000000001</v>
      </c>
      <c r="BK394" s="71">
        <v>0</v>
      </c>
      <c r="BL394" s="71">
        <v>121.86600000000001</v>
      </c>
      <c r="BM394" s="71">
        <v>0</v>
      </c>
      <c r="BN394" s="72"/>
      <c r="BO394" s="71">
        <v>0</v>
      </c>
      <c r="BP394" s="71">
        <v>0</v>
      </c>
      <c r="BQ394" s="71">
        <v>11</v>
      </c>
      <c r="BR394" s="71">
        <v>0</v>
      </c>
      <c r="BS394" s="71">
        <v>5</v>
      </c>
      <c r="BT394" s="71">
        <v>0</v>
      </c>
      <c r="BU394"/>
      <c r="BV394" s="70">
        <v>192.99100000000001</v>
      </c>
      <c r="BW394" s="70">
        <v>0</v>
      </c>
      <c r="BX394" s="70">
        <v>29.373000000000001</v>
      </c>
      <c r="BY394" s="70">
        <v>2.948</v>
      </c>
      <c r="BZ394" s="70">
        <v>51.912999999999997</v>
      </c>
      <c r="CA394" s="70">
        <v>0</v>
      </c>
      <c r="CB394" s="70">
        <v>0</v>
      </c>
      <c r="CC394" s="70">
        <v>0</v>
      </c>
      <c r="CD394" s="70">
        <v>0</v>
      </c>
    </row>
    <row r="395" spans="1:82">
      <c r="A395" s="70" t="s">
        <v>2052</v>
      </c>
      <c r="B395" s="70">
        <v>383</v>
      </c>
      <c r="C395" s="70">
        <v>9</v>
      </c>
      <c r="D395" s="70">
        <v>23</v>
      </c>
      <c r="E395" s="70">
        <v>2012</v>
      </c>
      <c r="F395" s="70" t="s">
        <v>179</v>
      </c>
      <c r="G395" s="70" t="s">
        <v>2043</v>
      </c>
      <c r="H395" s="70" t="s">
        <v>2044</v>
      </c>
      <c r="I395" s="148"/>
      <c r="J395" s="71">
        <v>394.76610387217141</v>
      </c>
      <c r="K395" s="71">
        <v>9.2580754967563959</v>
      </c>
      <c r="L395" s="71">
        <v>2.612581987107566</v>
      </c>
      <c r="M395" s="71">
        <v>267.47980218942632</v>
      </c>
      <c r="N395" s="71">
        <v>289.45747787846187</v>
      </c>
      <c r="O395" s="71">
        <v>165.13811883996974</v>
      </c>
      <c r="P395" s="71">
        <v>62.172813837735234</v>
      </c>
      <c r="Q395" s="71">
        <v>18.243518999053201</v>
      </c>
      <c r="R395" s="71">
        <v>0</v>
      </c>
      <c r="S395" s="71">
        <v>26.562573788480002</v>
      </c>
      <c r="T395" s="72"/>
      <c r="U395" s="71">
        <v>25537595</v>
      </c>
      <c r="V395" s="71">
        <v>4466</v>
      </c>
      <c r="W395" s="71">
        <v>59</v>
      </c>
      <c r="X395" s="71">
        <v>50083</v>
      </c>
      <c r="Y395" s="71">
        <v>100114</v>
      </c>
      <c r="Z395" s="71">
        <v>86371</v>
      </c>
      <c r="AA395" s="71">
        <v>12493</v>
      </c>
      <c r="AB395" s="71">
        <v>239272</v>
      </c>
      <c r="AC395" s="71">
        <v>0</v>
      </c>
      <c r="AD395" s="71">
        <v>26.562573788480002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181.542</v>
      </c>
      <c r="BK395" s="71">
        <v>0</v>
      </c>
      <c r="BL395" s="71">
        <v>113.03099999999999</v>
      </c>
      <c r="BM395" s="71">
        <v>0</v>
      </c>
      <c r="BN395" s="72"/>
      <c r="BO395" s="71">
        <v>0</v>
      </c>
      <c r="BP395" s="71">
        <v>0</v>
      </c>
      <c r="BQ395" s="71">
        <v>11</v>
      </c>
      <c r="BR395" s="71">
        <v>0</v>
      </c>
      <c r="BS395" s="71">
        <v>6</v>
      </c>
      <c r="BT395" s="71">
        <v>0</v>
      </c>
      <c r="BU395"/>
      <c r="BV395" s="70">
        <v>227.91499999999999</v>
      </c>
      <c r="BW395" s="70">
        <v>0</v>
      </c>
      <c r="BX395" s="70">
        <v>24.895</v>
      </c>
      <c r="BY395" s="70">
        <v>2.8340000000000001</v>
      </c>
      <c r="BZ395" s="70">
        <v>38.929000000000002</v>
      </c>
      <c r="CA395" s="70">
        <v>0</v>
      </c>
      <c r="CB395" s="70">
        <v>0</v>
      </c>
      <c r="CC395" s="70">
        <v>0</v>
      </c>
      <c r="CD395" s="70">
        <v>0</v>
      </c>
    </row>
    <row r="396" spans="1:82">
      <c r="A396" s="70" t="s">
        <v>2053</v>
      </c>
      <c r="B396" s="70">
        <v>384</v>
      </c>
      <c r="C396" s="70">
        <v>10</v>
      </c>
      <c r="D396" s="70">
        <v>23</v>
      </c>
      <c r="E396" s="70">
        <v>2013</v>
      </c>
      <c r="F396" s="70" t="s">
        <v>180</v>
      </c>
      <c r="G396" s="70" t="s">
        <v>2043</v>
      </c>
      <c r="H396" s="70" t="s">
        <v>2044</v>
      </c>
      <c r="I396" s="148"/>
      <c r="J396" s="71">
        <v>439.60673752055612</v>
      </c>
      <c r="K396" s="71">
        <v>8.306086187227983</v>
      </c>
      <c r="L396" s="71">
        <v>2.3900225138952371</v>
      </c>
      <c r="M396" s="71">
        <v>282.58066507381</v>
      </c>
      <c r="N396" s="71">
        <v>307.30988568687309</v>
      </c>
      <c r="O396" s="71">
        <v>159.37045534244683</v>
      </c>
      <c r="P396" s="71">
        <v>62.247229805716024</v>
      </c>
      <c r="Q396" s="71">
        <v>18.553029793194</v>
      </c>
      <c r="R396" s="71">
        <v>0</v>
      </c>
      <c r="S396" s="71">
        <v>22.68701316336</v>
      </c>
      <c r="T396" s="72"/>
      <c r="U396" s="71">
        <v>26484921</v>
      </c>
      <c r="V396" s="71">
        <v>4466</v>
      </c>
      <c r="W396" s="71">
        <v>59</v>
      </c>
      <c r="X396" s="71">
        <v>50083</v>
      </c>
      <c r="Y396" s="71">
        <v>100798</v>
      </c>
      <c r="Z396" s="71">
        <v>87076</v>
      </c>
      <c r="AA396" s="71">
        <v>12461</v>
      </c>
      <c r="AB396" s="71">
        <v>239843</v>
      </c>
      <c r="AC396" s="71">
        <v>0</v>
      </c>
      <c r="AD396" s="71">
        <v>22.68701316336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144.84</v>
      </c>
      <c r="BK396" s="71">
        <v>0</v>
      </c>
      <c r="BL396" s="71">
        <v>71.663000000000011</v>
      </c>
      <c r="BM396" s="71">
        <v>0</v>
      </c>
      <c r="BN396" s="72"/>
      <c r="BO396" s="71">
        <v>0</v>
      </c>
      <c r="BP396" s="71">
        <v>0</v>
      </c>
      <c r="BQ396" s="71">
        <v>11</v>
      </c>
      <c r="BR396" s="71">
        <v>0</v>
      </c>
      <c r="BS396" s="71">
        <v>6</v>
      </c>
      <c r="BT396" s="71">
        <v>0</v>
      </c>
      <c r="BU396"/>
      <c r="BV396" s="70">
        <v>194.33</v>
      </c>
      <c r="BW396" s="70">
        <v>0</v>
      </c>
      <c r="BX396" s="70">
        <v>22.172999999999998</v>
      </c>
      <c r="BY396" s="70">
        <v>0</v>
      </c>
      <c r="BZ396" s="70">
        <v>0</v>
      </c>
      <c r="CA396" s="70">
        <v>0</v>
      </c>
      <c r="CB396" s="70">
        <v>0</v>
      </c>
      <c r="CC396" s="70">
        <v>0</v>
      </c>
      <c r="CD396" s="70">
        <v>0</v>
      </c>
    </row>
    <row r="397" spans="1:82">
      <c r="A397" s="70" t="s">
        <v>2054</v>
      </c>
      <c r="B397" s="70">
        <v>385</v>
      </c>
      <c r="C397" s="70">
        <v>11</v>
      </c>
      <c r="D397" s="70">
        <v>23</v>
      </c>
      <c r="E397" s="70">
        <v>2014</v>
      </c>
      <c r="F397" s="70" t="s">
        <v>181</v>
      </c>
      <c r="G397" s="70" t="s">
        <v>2043</v>
      </c>
      <c r="H397" s="70" t="s">
        <v>2044</v>
      </c>
      <c r="I397" s="148"/>
      <c r="J397" s="71">
        <v>374.60363869802069</v>
      </c>
      <c r="K397" s="71">
        <v>7.6580369101724406</v>
      </c>
      <c r="L397" s="71">
        <v>5.1256409800817808</v>
      </c>
      <c r="M397" s="71">
        <v>249.9362560752603</v>
      </c>
      <c r="N397" s="71">
        <v>308.18501603539607</v>
      </c>
      <c r="O397" s="71">
        <v>151.89391568521111</v>
      </c>
      <c r="P397" s="71">
        <v>63.103042279497977</v>
      </c>
      <c r="Q397" s="71">
        <v>17.843944193462001</v>
      </c>
      <c r="R397" s="71">
        <v>0</v>
      </c>
      <c r="S397" s="71">
        <v>26.103402538939999</v>
      </c>
      <c r="T397" s="72"/>
      <c r="U397" s="71">
        <v>24523173</v>
      </c>
      <c r="V397" s="71">
        <v>3697</v>
      </c>
      <c r="W397" s="71">
        <v>80</v>
      </c>
      <c r="X397" s="71">
        <v>51323</v>
      </c>
      <c r="Y397" s="71">
        <v>101807</v>
      </c>
      <c r="Z397" s="71">
        <v>87408</v>
      </c>
      <c r="AA397" s="71">
        <v>12567</v>
      </c>
      <c r="AB397" s="71">
        <v>240428</v>
      </c>
      <c r="AC397" s="71">
        <v>0</v>
      </c>
      <c r="AD397" s="71">
        <v>26.103402538939999</v>
      </c>
      <c r="AE397" s="72"/>
      <c r="AF397" s="71"/>
      <c r="AG397" s="71"/>
      <c r="AH397" s="71"/>
      <c r="AI397" s="71"/>
      <c r="AJ397" s="71"/>
      <c r="AK397" s="71"/>
      <c r="AL397" s="71"/>
      <c r="AM397" s="71"/>
      <c r="AN397" s="71"/>
      <c r="AO397" s="71"/>
      <c r="AP397" s="71"/>
      <c r="AQ397" s="72"/>
      <c r="AR397" s="71">
        <v>2869</v>
      </c>
      <c r="AS397" s="71">
        <v>112</v>
      </c>
      <c r="AT397" s="71">
        <v>0</v>
      </c>
      <c r="AU397" s="71">
        <v>1</v>
      </c>
      <c r="AV397" s="71">
        <v>0</v>
      </c>
      <c r="AW397" s="71">
        <v>0</v>
      </c>
      <c r="AX397" s="71"/>
      <c r="AY397" s="72"/>
      <c r="AZ397" s="71">
        <v>10440</v>
      </c>
      <c r="BA397" s="71">
        <v>1885.2</v>
      </c>
      <c r="BB397" s="71">
        <v>0</v>
      </c>
      <c r="BC397" s="71">
        <v>55</v>
      </c>
      <c r="BD397" s="71">
        <v>0</v>
      </c>
      <c r="BE397" s="71">
        <v>0</v>
      </c>
      <c r="BF397" s="71"/>
      <c r="BG397" s="72"/>
      <c r="BH397" s="71">
        <v>0</v>
      </c>
      <c r="BI397" s="71">
        <v>0</v>
      </c>
      <c r="BJ397" s="71">
        <v>135.01</v>
      </c>
      <c r="BK397" s="71">
        <v>0</v>
      </c>
      <c r="BL397" s="71">
        <v>66.977000000000004</v>
      </c>
      <c r="BM397" s="71">
        <v>0</v>
      </c>
      <c r="BN397" s="72"/>
      <c r="BO397" s="71">
        <v>0</v>
      </c>
      <c r="BP397" s="71">
        <v>0</v>
      </c>
      <c r="BQ397" s="71">
        <v>12</v>
      </c>
      <c r="BR397" s="71">
        <v>0</v>
      </c>
      <c r="BS397" s="71">
        <v>5</v>
      </c>
      <c r="BT397" s="71">
        <v>0</v>
      </c>
      <c r="BU397"/>
      <c r="BV397" s="70">
        <v>181.82300000000001</v>
      </c>
      <c r="BW397" s="70">
        <v>0</v>
      </c>
      <c r="BX397" s="70">
        <v>20.164000000000001</v>
      </c>
      <c r="BY397" s="70">
        <v>0</v>
      </c>
      <c r="BZ397" s="70">
        <v>0</v>
      </c>
      <c r="CA397" s="70">
        <v>0</v>
      </c>
      <c r="CB397" s="70">
        <v>0</v>
      </c>
      <c r="CC397" s="70">
        <v>0</v>
      </c>
      <c r="CD397" s="70">
        <v>0</v>
      </c>
    </row>
    <row r="398" spans="1:82">
      <c r="A398" s="70" t="s">
        <v>2055</v>
      </c>
      <c r="B398" s="70">
        <v>386</v>
      </c>
      <c r="C398" s="70">
        <v>12</v>
      </c>
      <c r="D398" s="70">
        <v>23</v>
      </c>
      <c r="E398" s="70">
        <v>2015</v>
      </c>
      <c r="F398" s="70" t="s">
        <v>182</v>
      </c>
      <c r="G398" s="70" t="s">
        <v>2043</v>
      </c>
      <c r="H398" s="70" t="s">
        <v>2044</v>
      </c>
      <c r="I398" s="148"/>
      <c r="J398" s="71">
        <v>365.92457585550551</v>
      </c>
      <c r="K398" s="71">
        <v>7.3122816776380377</v>
      </c>
      <c r="L398" s="71">
        <v>5.662174334984579</v>
      </c>
      <c r="M398" s="71">
        <v>251.2586283209545</v>
      </c>
      <c r="N398" s="71">
        <v>275.41975645498923</v>
      </c>
      <c r="O398" s="71">
        <v>151.03984718470988</v>
      </c>
      <c r="P398" s="71">
        <v>63.107669704581539</v>
      </c>
      <c r="Q398" s="71">
        <v>17.528810141815899</v>
      </c>
      <c r="R398" s="71">
        <v>0</v>
      </c>
      <c r="S398" s="71">
        <v>19.465383274920001</v>
      </c>
      <c r="T398" s="72"/>
      <c r="U398" s="71">
        <v>24280623</v>
      </c>
      <c r="V398" s="71">
        <v>3697</v>
      </c>
      <c r="W398" s="71">
        <v>80</v>
      </c>
      <c r="X398" s="71">
        <v>51323</v>
      </c>
      <c r="Y398" s="71">
        <v>103024</v>
      </c>
      <c r="Z398" s="71">
        <v>87753</v>
      </c>
      <c r="AA398" s="71">
        <v>12558</v>
      </c>
      <c r="AB398" s="71">
        <v>241264</v>
      </c>
      <c r="AC398" s="71">
        <v>0</v>
      </c>
      <c r="AD398" s="71">
        <v>19.465383274920001</v>
      </c>
      <c r="AE398" s="72"/>
      <c r="AF398" s="71">
        <v>173240436.68686569</v>
      </c>
      <c r="AG398" s="71">
        <v>6204009.2001936231</v>
      </c>
      <c r="AH398" s="71">
        <v>1081896.893994025</v>
      </c>
      <c r="AI398" s="71">
        <v>361762162.63096762</v>
      </c>
      <c r="AJ398" s="71">
        <v>404967688.43107742</v>
      </c>
      <c r="AK398" s="71">
        <v>0</v>
      </c>
      <c r="AL398" s="71">
        <v>0</v>
      </c>
      <c r="AM398" s="71">
        <v>33064219.13558447</v>
      </c>
      <c r="AN398" s="71">
        <v>0</v>
      </c>
      <c r="AO398" s="71">
        <v>0</v>
      </c>
      <c r="AP398" s="71">
        <v>980320412.97868288</v>
      </c>
      <c r="AQ398" s="72"/>
      <c r="AR398" s="71">
        <v>3192</v>
      </c>
      <c r="AS398" s="71">
        <v>171</v>
      </c>
      <c r="AT398" s="71">
        <v>0</v>
      </c>
      <c r="AU398" s="71">
        <v>1</v>
      </c>
      <c r="AV398" s="71">
        <v>0</v>
      </c>
      <c r="AW398" s="71">
        <v>0</v>
      </c>
      <c r="AX398" s="71"/>
      <c r="AY398" s="72"/>
      <c r="AZ398" s="71">
        <v>11863.5</v>
      </c>
      <c r="BA398" s="71">
        <v>2727.3</v>
      </c>
      <c r="BB398" s="71">
        <v>0</v>
      </c>
      <c r="BC398" s="71">
        <v>55</v>
      </c>
      <c r="BD398" s="71">
        <v>0</v>
      </c>
      <c r="BE398" s="71">
        <v>0</v>
      </c>
      <c r="BF398" s="71"/>
      <c r="BG398" s="72"/>
      <c r="BH398" s="71">
        <v>0</v>
      </c>
      <c r="BI398" s="71">
        <v>0</v>
      </c>
      <c r="BJ398" s="71">
        <v>139.64099999999999</v>
      </c>
      <c r="BK398" s="71">
        <v>0</v>
      </c>
      <c r="BL398" s="71">
        <v>64.113</v>
      </c>
      <c r="BM398" s="71">
        <v>0</v>
      </c>
      <c r="BN398" s="72"/>
      <c r="BO398" s="71">
        <v>0</v>
      </c>
      <c r="BP398" s="71">
        <v>0</v>
      </c>
      <c r="BQ398" s="71">
        <v>11</v>
      </c>
      <c r="BR398" s="71">
        <v>0</v>
      </c>
      <c r="BS398" s="71">
        <v>5</v>
      </c>
      <c r="BT398" s="71">
        <v>0</v>
      </c>
      <c r="BU398"/>
      <c r="BV398" s="70">
        <v>185.33799999999999</v>
      </c>
      <c r="BW398" s="70">
        <v>0</v>
      </c>
      <c r="BX398" s="70">
        <v>18.416</v>
      </c>
      <c r="BY398" s="70">
        <v>0</v>
      </c>
      <c r="BZ398" s="70">
        <v>0</v>
      </c>
      <c r="CA398" s="70">
        <v>0</v>
      </c>
      <c r="CB398" s="70">
        <v>0</v>
      </c>
      <c r="CC398" s="70">
        <v>0</v>
      </c>
      <c r="CD398" s="70">
        <v>0</v>
      </c>
    </row>
    <row r="399" spans="1:82">
      <c r="A399" s="70" t="s">
        <v>2056</v>
      </c>
      <c r="B399" s="70">
        <v>387</v>
      </c>
      <c r="C399" s="70">
        <v>13</v>
      </c>
      <c r="D399" s="70">
        <v>23</v>
      </c>
      <c r="E399" s="70">
        <v>2016</v>
      </c>
      <c r="F399" s="70" t="s">
        <v>155</v>
      </c>
      <c r="G399" s="70" t="s">
        <v>2043</v>
      </c>
      <c r="H399" s="70" t="s">
        <v>2044</v>
      </c>
      <c r="I399" s="148"/>
      <c r="J399" s="71">
        <v>428.51144619256178</v>
      </c>
      <c r="K399" s="71">
        <v>7.2015941893532363</v>
      </c>
      <c r="L399" s="71">
        <v>6.2123630699008459</v>
      </c>
      <c r="M399" s="71">
        <v>212.9811846756028</v>
      </c>
      <c r="N399" s="71">
        <v>267.02241680665014</v>
      </c>
      <c r="O399" s="71">
        <v>149.96572803861525</v>
      </c>
      <c r="P399" s="71">
        <v>62.201358199845316</v>
      </c>
      <c r="Q399" s="71">
        <v>17.091467467431194</v>
      </c>
      <c r="R399" s="71">
        <v>0</v>
      </c>
      <c r="S399" s="71">
        <v>22.496375400015648</v>
      </c>
      <c r="T399" s="72"/>
      <c r="U399" s="71">
        <v>27106374</v>
      </c>
      <c r="V399" s="71">
        <v>3697</v>
      </c>
      <c r="W399" s="71">
        <v>80</v>
      </c>
      <c r="X399" s="71">
        <v>51323</v>
      </c>
      <c r="Y399" s="71">
        <v>104229</v>
      </c>
      <c r="Z399" s="71">
        <v>88200</v>
      </c>
      <c r="AA399" s="71">
        <v>12802</v>
      </c>
      <c r="AB399" s="71">
        <v>241979</v>
      </c>
      <c r="AC399" s="71">
        <v>0</v>
      </c>
      <c r="AD399" s="71">
        <v>22.496375400015651</v>
      </c>
      <c r="AE399" s="72"/>
      <c r="AF399" s="71">
        <v>207658995.22623339</v>
      </c>
      <c r="AG399" s="71">
        <v>5763970.8881311491</v>
      </c>
      <c r="AH399" s="71">
        <v>1137038.8280795009</v>
      </c>
      <c r="AI399" s="71">
        <v>336702564.88015717</v>
      </c>
      <c r="AJ399" s="71">
        <v>387718595.13343883</v>
      </c>
      <c r="AK399" s="71">
        <v>0</v>
      </c>
      <c r="AL399" s="71">
        <v>0</v>
      </c>
      <c r="AM399" s="71">
        <v>33187970.66717634</v>
      </c>
      <c r="AN399" s="71">
        <v>0</v>
      </c>
      <c r="AO399" s="71">
        <v>0</v>
      </c>
      <c r="AP399" s="71">
        <v>972169135.62321639</v>
      </c>
      <c r="AQ399" s="72"/>
      <c r="AR399" s="71">
        <v>3405</v>
      </c>
      <c r="AS399" s="71">
        <v>208</v>
      </c>
      <c r="AT399" s="71">
        <v>0</v>
      </c>
      <c r="AU399" s="71">
        <v>1</v>
      </c>
      <c r="AV399" s="71">
        <v>0</v>
      </c>
      <c r="AW399" s="71">
        <v>0</v>
      </c>
      <c r="AX399" s="71"/>
      <c r="AY399" s="72"/>
      <c r="AZ399" s="71">
        <v>12836.2</v>
      </c>
      <c r="BA399" s="71">
        <v>3251.5</v>
      </c>
      <c r="BB399" s="71">
        <v>0</v>
      </c>
      <c r="BC399" s="71">
        <v>55</v>
      </c>
      <c r="BD399" s="71">
        <v>0</v>
      </c>
      <c r="BE399" s="71">
        <v>0</v>
      </c>
      <c r="BF399" s="71"/>
      <c r="BG399" s="72"/>
      <c r="BH399" s="71">
        <v>0</v>
      </c>
      <c r="BI399" s="71">
        <v>0</v>
      </c>
      <c r="BJ399" s="71">
        <v>140.50700000000001</v>
      </c>
      <c r="BK399" s="71">
        <v>0</v>
      </c>
      <c r="BL399" s="71">
        <v>65.287000000000006</v>
      </c>
      <c r="BM399" s="71">
        <v>0</v>
      </c>
      <c r="BN399" s="72"/>
      <c r="BO399" s="71">
        <v>0</v>
      </c>
      <c r="BP399" s="71">
        <v>0</v>
      </c>
      <c r="BQ399" s="71">
        <v>12</v>
      </c>
      <c r="BR399" s="71">
        <v>0</v>
      </c>
      <c r="BS399" s="71">
        <v>5</v>
      </c>
      <c r="BT399" s="71">
        <v>0</v>
      </c>
      <c r="BU399"/>
      <c r="BV399" s="70">
        <v>185.78200000000001</v>
      </c>
      <c r="BW399" s="70">
        <v>0</v>
      </c>
      <c r="BX399" s="70">
        <v>20.012</v>
      </c>
      <c r="BY399" s="70">
        <v>0</v>
      </c>
      <c r="BZ399" s="70">
        <v>0</v>
      </c>
      <c r="CA399" s="70">
        <v>0</v>
      </c>
      <c r="CB399" s="70">
        <v>0</v>
      </c>
      <c r="CC399" s="70">
        <v>0</v>
      </c>
      <c r="CD399" s="70">
        <v>0</v>
      </c>
    </row>
    <row r="400" spans="1:82">
      <c r="A400" s="70" t="s">
        <v>2057</v>
      </c>
      <c r="B400" s="70">
        <v>388</v>
      </c>
      <c r="C400" s="70">
        <v>14</v>
      </c>
      <c r="D400" s="70">
        <v>23</v>
      </c>
      <c r="E400" s="70">
        <v>2017</v>
      </c>
      <c r="F400" s="70" t="s">
        <v>156</v>
      </c>
      <c r="G400" s="70" t="s">
        <v>2043</v>
      </c>
      <c r="H400" s="70" t="s">
        <v>2044</v>
      </c>
      <c r="I400" s="148"/>
      <c r="J400" s="71">
        <v>461.15931877618465</v>
      </c>
      <c r="K400" s="71">
        <v>7.4326321808949478</v>
      </c>
      <c r="L400" s="71">
        <v>7.3471450005697259</v>
      </c>
      <c r="M400" s="71">
        <v>212.46212354120965</v>
      </c>
      <c r="N400" s="71">
        <v>274.80541713313215</v>
      </c>
      <c r="O400" s="71">
        <v>148.24787517541228</v>
      </c>
      <c r="P400" s="71">
        <v>62.188742356533652</v>
      </c>
      <c r="Q400" s="71">
        <v>16.583359610073298</v>
      </c>
      <c r="R400" s="71">
        <v>0</v>
      </c>
      <c r="S400" s="71">
        <v>28.3997477715</v>
      </c>
      <c r="T400" s="72"/>
      <c r="U400" s="71">
        <v>31898269</v>
      </c>
      <c r="V400" s="71">
        <v>3697</v>
      </c>
      <c r="W400" s="71">
        <v>80</v>
      </c>
      <c r="X400" s="71">
        <v>51323</v>
      </c>
      <c r="Y400" s="71">
        <v>105507</v>
      </c>
      <c r="Z400" s="71">
        <v>88636</v>
      </c>
      <c r="AA400" s="71">
        <v>12881</v>
      </c>
      <c r="AB400" s="71">
        <v>242792</v>
      </c>
      <c r="AC400" s="71">
        <v>0</v>
      </c>
      <c r="AD400" s="71">
        <v>28.3997477715</v>
      </c>
      <c r="AE400" s="72"/>
      <c r="AF400" s="71">
        <v>229514034.0719997</v>
      </c>
      <c r="AG400" s="71">
        <v>5993760.0601226296</v>
      </c>
      <c r="AH400" s="71">
        <v>1618575.4993679491</v>
      </c>
      <c r="AI400" s="71">
        <v>348719806.18260193</v>
      </c>
      <c r="AJ400" s="71">
        <v>416772855.55752438</v>
      </c>
      <c r="AK400" s="71">
        <v>0</v>
      </c>
      <c r="AL400" s="71">
        <v>0</v>
      </c>
      <c r="AM400" s="71">
        <v>33351580.057136782</v>
      </c>
      <c r="AN400" s="71">
        <v>0</v>
      </c>
      <c r="AO400" s="71">
        <v>0</v>
      </c>
      <c r="AP400" s="71">
        <v>1035970611.4287534</v>
      </c>
      <c r="AQ400" s="72"/>
      <c r="AR400" s="71">
        <v>3629</v>
      </c>
      <c r="AS400" s="71">
        <v>232</v>
      </c>
      <c r="AT400" s="71">
        <v>0</v>
      </c>
      <c r="AU400" s="71">
        <v>1</v>
      </c>
      <c r="AV400" s="71">
        <v>0</v>
      </c>
      <c r="AW400" s="71">
        <v>0</v>
      </c>
      <c r="AX400" s="71"/>
      <c r="AY400" s="72"/>
      <c r="AZ400" s="71">
        <v>13831.8</v>
      </c>
      <c r="BA400" s="71">
        <v>3711.8000000000011</v>
      </c>
      <c r="BB400" s="71">
        <v>0</v>
      </c>
      <c r="BC400" s="71">
        <v>55</v>
      </c>
      <c r="BD400" s="71">
        <v>0</v>
      </c>
      <c r="BE400" s="71">
        <v>0</v>
      </c>
      <c r="BF400" s="71"/>
      <c r="BG400" s="72"/>
      <c r="BH400" s="71">
        <v>0</v>
      </c>
      <c r="BI400" s="71">
        <v>0</v>
      </c>
      <c r="BJ400" s="71">
        <v>133.852</v>
      </c>
      <c r="BK400" s="71">
        <v>0</v>
      </c>
      <c r="BL400" s="71">
        <v>113.26000000000002</v>
      </c>
      <c r="BM400" s="71">
        <v>0</v>
      </c>
      <c r="BN400" s="72"/>
      <c r="BO400" s="71">
        <v>0</v>
      </c>
      <c r="BP400" s="71">
        <v>0</v>
      </c>
      <c r="BQ400" s="71">
        <v>12</v>
      </c>
      <c r="BR400" s="71">
        <v>0</v>
      </c>
      <c r="BS400" s="71">
        <v>5</v>
      </c>
      <c r="BT400" s="71">
        <v>0</v>
      </c>
      <c r="BU400"/>
      <c r="BV400" s="70">
        <v>178.99299999999999</v>
      </c>
      <c r="BW400" s="70">
        <v>0</v>
      </c>
      <c r="BX400" s="70">
        <v>26.971</v>
      </c>
      <c r="BY400" s="70">
        <v>3.5150000000000001</v>
      </c>
      <c r="BZ400" s="70">
        <v>37.628999999999998</v>
      </c>
      <c r="CA400" s="70">
        <v>0</v>
      </c>
      <c r="CB400" s="70">
        <v>0</v>
      </c>
      <c r="CC400" s="70">
        <v>4.0000000000000001E-3</v>
      </c>
      <c r="CD400" s="70">
        <v>0</v>
      </c>
    </row>
    <row r="401" spans="1:82">
      <c r="A401" s="70" t="s">
        <v>2058</v>
      </c>
      <c r="B401" s="70">
        <v>389</v>
      </c>
      <c r="C401" s="70">
        <v>15</v>
      </c>
      <c r="D401" s="70">
        <v>23</v>
      </c>
      <c r="E401" s="70">
        <v>2018</v>
      </c>
      <c r="F401" s="70" t="s">
        <v>183</v>
      </c>
      <c r="G401" s="70" t="s">
        <v>2043</v>
      </c>
      <c r="H401" s="70" t="s">
        <v>2044</v>
      </c>
      <c r="I401" s="148"/>
      <c r="J401" s="71">
        <v>465.12119589669692</v>
      </c>
      <c r="K401" s="71">
        <v>6.9422907257561342</v>
      </c>
      <c r="L401" s="71">
        <v>4.823584659503469</v>
      </c>
      <c r="M401" s="71">
        <v>209.38326359528659</v>
      </c>
      <c r="N401" s="71">
        <v>267.66289791674836</v>
      </c>
      <c r="O401" s="71">
        <v>146.36688018325398</v>
      </c>
      <c r="P401" s="71">
        <v>62.329702595965756</v>
      </c>
      <c r="Q401" s="71">
        <v>15.4605500672653</v>
      </c>
      <c r="R401" s="71">
        <v>0</v>
      </c>
      <c r="S401" s="71">
        <v>29.035304345979998</v>
      </c>
      <c r="T401" s="72"/>
      <c r="U401" s="71">
        <v>33800059</v>
      </c>
      <c r="V401" s="71">
        <v>3697</v>
      </c>
      <c r="W401" s="71">
        <v>80</v>
      </c>
      <c r="X401" s="71">
        <v>51323</v>
      </c>
      <c r="Y401" s="71">
        <v>106999</v>
      </c>
      <c r="Z401" s="71">
        <v>89187</v>
      </c>
      <c r="AA401" s="71">
        <v>13040</v>
      </c>
      <c r="AB401" s="71">
        <v>243931</v>
      </c>
      <c r="AC401" s="71">
        <v>0</v>
      </c>
      <c r="AD401" s="71">
        <v>29.035304345979998</v>
      </c>
      <c r="AE401" s="72"/>
      <c r="AF401" s="71">
        <v>224446238.82763371</v>
      </c>
      <c r="AG401" s="71">
        <v>5322013.3314886596</v>
      </c>
      <c r="AH401" s="71">
        <v>964289.69328108383</v>
      </c>
      <c r="AI401" s="71">
        <v>338102482.22280967</v>
      </c>
      <c r="AJ401" s="71">
        <v>392477147.24094158</v>
      </c>
      <c r="AK401" s="71">
        <v>0</v>
      </c>
      <c r="AL401" s="71">
        <v>0</v>
      </c>
      <c r="AM401" s="71">
        <v>33577373.087003224</v>
      </c>
      <c r="AN401" s="71">
        <v>0</v>
      </c>
      <c r="AO401" s="71">
        <v>0</v>
      </c>
      <c r="AP401" s="71">
        <v>994889544.40315795</v>
      </c>
      <c r="AQ401" s="72"/>
      <c r="AR401" s="71">
        <v>3844</v>
      </c>
      <c r="AS401" s="71">
        <v>260</v>
      </c>
      <c r="AT401" s="71">
        <v>0</v>
      </c>
      <c r="AU401" s="71">
        <v>1</v>
      </c>
      <c r="AV401" s="71">
        <v>0</v>
      </c>
      <c r="AW401" s="71">
        <v>0</v>
      </c>
      <c r="AX401" s="71"/>
      <c r="AY401" s="72"/>
      <c r="AZ401" s="71">
        <v>14848.3</v>
      </c>
      <c r="BA401" s="71">
        <v>4087.8</v>
      </c>
      <c r="BB401" s="71">
        <v>0</v>
      </c>
      <c r="BC401" s="71">
        <v>55</v>
      </c>
      <c r="BD401" s="71">
        <v>0</v>
      </c>
      <c r="BE401" s="71">
        <v>0</v>
      </c>
      <c r="BF401" s="71"/>
      <c r="BG401" s="72"/>
      <c r="BH401" s="71">
        <v>0</v>
      </c>
      <c r="BI401" s="71">
        <v>0</v>
      </c>
      <c r="BJ401" s="71">
        <v>145.626</v>
      </c>
      <c r="BK401" s="71">
        <v>0</v>
      </c>
      <c r="BL401" s="71">
        <v>109.43299999999999</v>
      </c>
      <c r="BM401" s="71">
        <v>0</v>
      </c>
      <c r="BN401" s="72"/>
      <c r="BO401" s="71">
        <v>0</v>
      </c>
      <c r="BP401" s="71">
        <v>0</v>
      </c>
      <c r="BQ401" s="71">
        <v>13</v>
      </c>
      <c r="BR401" s="71">
        <v>0</v>
      </c>
      <c r="BS401" s="71">
        <v>5</v>
      </c>
      <c r="BT401" s="71">
        <v>0</v>
      </c>
      <c r="BU401"/>
      <c r="BV401" s="70">
        <v>188.041</v>
      </c>
      <c r="BW401" s="70">
        <v>0</v>
      </c>
      <c r="BX401" s="70">
        <v>26.568999999999999</v>
      </c>
      <c r="BY401" s="70">
        <v>3.4670000000000001</v>
      </c>
      <c r="BZ401" s="70">
        <v>36.978000000000002</v>
      </c>
      <c r="CA401" s="70">
        <v>0</v>
      </c>
      <c r="CB401" s="70">
        <v>0</v>
      </c>
      <c r="CC401" s="70">
        <v>4.0000000000000001E-3</v>
      </c>
      <c r="CD401" s="70">
        <v>0</v>
      </c>
    </row>
    <row r="402" spans="1:82">
      <c r="A402" s="70" t="s">
        <v>2059</v>
      </c>
      <c r="B402" s="70">
        <v>390</v>
      </c>
      <c r="C402" s="70">
        <v>16</v>
      </c>
      <c r="D402" s="70">
        <v>23</v>
      </c>
      <c r="E402" s="70">
        <v>2019</v>
      </c>
      <c r="F402" s="70" t="s">
        <v>158</v>
      </c>
      <c r="G402" s="70" t="s">
        <v>2043</v>
      </c>
      <c r="H402" s="70" t="s">
        <v>2044</v>
      </c>
      <c r="I402" s="148"/>
      <c r="J402" s="71">
        <v>405.42458066029843</v>
      </c>
      <c r="K402" s="71">
        <v>6.3141742428280585</v>
      </c>
      <c r="L402" s="71">
        <v>4.8646622762658041</v>
      </c>
      <c r="M402" s="71">
        <v>209.31509313743078</v>
      </c>
      <c r="N402" s="71">
        <v>275.18214204083495</v>
      </c>
      <c r="O402" s="71">
        <v>142.32821398862356</v>
      </c>
      <c r="P402" s="71">
        <v>62.958689006095042</v>
      </c>
      <c r="Q402" s="71">
        <v>15.050135183262601</v>
      </c>
      <c r="R402" s="71">
        <v>0</v>
      </c>
      <c r="S402" s="71">
        <v>23.129673802479999</v>
      </c>
      <c r="T402" s="72"/>
      <c r="U402" s="71">
        <v>29684414</v>
      </c>
      <c r="V402" s="71">
        <v>3697</v>
      </c>
      <c r="W402" s="71">
        <v>80</v>
      </c>
      <c r="X402" s="71">
        <v>51323</v>
      </c>
      <c r="Y402" s="71">
        <v>108048</v>
      </c>
      <c r="Z402" s="71">
        <v>89107</v>
      </c>
      <c r="AA402" s="71">
        <v>13073</v>
      </c>
      <c r="AB402" s="71">
        <v>243884</v>
      </c>
      <c r="AC402" s="71">
        <v>0</v>
      </c>
      <c r="AD402" s="71">
        <v>23.129673802479999</v>
      </c>
      <c r="AE402" s="72"/>
      <c r="AF402" s="71">
        <v>202338787.62383091</v>
      </c>
      <c r="AG402" s="71">
        <v>5120618.4282609411</v>
      </c>
      <c r="AH402" s="71">
        <v>1017762.9949777731</v>
      </c>
      <c r="AI402" s="71">
        <v>351098645.79833108</v>
      </c>
      <c r="AJ402" s="71">
        <v>403249893.36259729</v>
      </c>
      <c r="AK402" s="71">
        <v>0</v>
      </c>
      <c r="AL402" s="71">
        <v>0</v>
      </c>
      <c r="AM402" s="71">
        <v>33215164.842230968</v>
      </c>
      <c r="AN402" s="71">
        <v>0</v>
      </c>
      <c r="AO402" s="71">
        <v>0</v>
      </c>
      <c r="AP402" s="71">
        <v>996040873.05022895</v>
      </c>
      <c r="AQ402" s="72"/>
      <c r="AR402" s="71">
        <v>4056</v>
      </c>
      <c r="AS402" s="71">
        <v>284</v>
      </c>
      <c r="AT402" s="71">
        <v>0</v>
      </c>
      <c r="AU402" s="71">
        <v>1</v>
      </c>
      <c r="AV402" s="71">
        <v>0</v>
      </c>
      <c r="AW402" s="71">
        <v>0</v>
      </c>
      <c r="AX402" s="71"/>
      <c r="AY402" s="72"/>
      <c r="AZ402" s="71">
        <v>15888.59999999998</v>
      </c>
      <c r="BA402" s="71">
        <v>5072.2999999999975</v>
      </c>
      <c r="BB402" s="71">
        <v>0</v>
      </c>
      <c r="BC402" s="71">
        <v>55</v>
      </c>
      <c r="BD402" s="71">
        <v>0</v>
      </c>
      <c r="BE402" s="71">
        <v>0</v>
      </c>
      <c r="BF402" s="71"/>
      <c r="BG402" s="72"/>
      <c r="BH402" s="71">
        <v>0</v>
      </c>
      <c r="BI402" s="71">
        <v>0</v>
      </c>
      <c r="BJ402" s="71">
        <v>130.11699999999999</v>
      </c>
      <c r="BK402" s="71">
        <v>0</v>
      </c>
      <c r="BL402" s="71">
        <v>106.11199999999999</v>
      </c>
      <c r="BM402" s="71">
        <v>0</v>
      </c>
      <c r="BN402" s="72"/>
      <c r="BO402" s="71">
        <v>0</v>
      </c>
      <c r="BP402" s="71">
        <v>0</v>
      </c>
      <c r="BQ402" s="71">
        <v>11</v>
      </c>
      <c r="BR402" s="71">
        <v>0</v>
      </c>
      <c r="BS402" s="71">
        <v>5</v>
      </c>
      <c r="BT402" s="71">
        <v>0</v>
      </c>
      <c r="BU402"/>
      <c r="BV402" s="70">
        <v>173.46</v>
      </c>
      <c r="BW402" s="70">
        <v>0</v>
      </c>
      <c r="BX402" s="70">
        <v>20.641999999999999</v>
      </c>
      <c r="BY402" s="70">
        <v>3.5259999999999998</v>
      </c>
      <c r="BZ402" s="70">
        <v>38.600999999999999</v>
      </c>
      <c r="CA402" s="70">
        <v>0</v>
      </c>
      <c r="CB402" s="70">
        <v>0</v>
      </c>
      <c r="CC402" s="70">
        <v>0</v>
      </c>
      <c r="CD402" s="70">
        <v>0</v>
      </c>
    </row>
    <row r="403" spans="1:82">
      <c r="A403" s="70" t="s">
        <v>2060</v>
      </c>
      <c r="B403" s="70">
        <v>391</v>
      </c>
      <c r="C403" s="70">
        <v>17</v>
      </c>
      <c r="D403" s="70">
        <v>23</v>
      </c>
      <c r="E403" s="70">
        <v>2020</v>
      </c>
      <c r="F403" s="70" t="s">
        <v>159</v>
      </c>
      <c r="G403" s="70" t="s">
        <v>2043</v>
      </c>
      <c r="H403" s="70" t="s">
        <v>2044</v>
      </c>
      <c r="I403" s="148"/>
      <c r="J403" s="71">
        <v>367.08656363017059</v>
      </c>
      <c r="K403" s="71">
        <v>6.6880526506335736</v>
      </c>
      <c r="L403" s="71">
        <v>3.1199681784495601</v>
      </c>
      <c r="M403" s="71">
        <v>184.85103557397076</v>
      </c>
      <c r="N403" s="71">
        <v>283.07397072388693</v>
      </c>
      <c r="O403" s="71">
        <v>125.87236649951954</v>
      </c>
      <c r="P403" s="71">
        <v>60.184735841231948</v>
      </c>
      <c r="Q403" s="71">
        <v>14.414422852950899</v>
      </c>
      <c r="R403" s="71">
        <v>0</v>
      </c>
      <c r="S403" s="71">
        <v>26.685615141492999</v>
      </c>
      <c r="T403" s="72"/>
      <c r="U403" s="71">
        <v>26392339</v>
      </c>
      <c r="V403" s="71">
        <v>3676</v>
      </c>
      <c r="W403" s="71">
        <v>53</v>
      </c>
      <c r="X403" s="71">
        <v>51427</v>
      </c>
      <c r="Y403" s="71">
        <v>109439</v>
      </c>
      <c r="Z403" s="71">
        <v>89945</v>
      </c>
      <c r="AA403" s="71">
        <v>13283</v>
      </c>
      <c r="AB403" s="71">
        <v>244475</v>
      </c>
      <c r="AC403" s="71">
        <v>0</v>
      </c>
      <c r="AD403" s="71">
        <v>26.685615141492999</v>
      </c>
      <c r="AE403" s="72"/>
      <c r="AF403" s="71">
        <v>183855312.29156089</v>
      </c>
      <c r="AG403" s="71">
        <v>5110908.209209159</v>
      </c>
      <c r="AH403" s="71">
        <v>646306.05445495097</v>
      </c>
      <c r="AI403" s="71">
        <v>312250041.56336188</v>
      </c>
      <c r="AJ403" s="71">
        <v>457204013.45482409</v>
      </c>
      <c r="AK403" s="71"/>
      <c r="AL403" s="71"/>
      <c r="AM403" s="71">
        <v>31906703.673901364</v>
      </c>
      <c r="AN403" s="71"/>
      <c r="AO403" s="71"/>
      <c r="AP403" s="71">
        <v>990973285.24731231</v>
      </c>
      <c r="AQ403" s="72"/>
      <c r="AR403" s="71">
        <v>4297</v>
      </c>
      <c r="AS403" s="71">
        <v>291</v>
      </c>
      <c r="AT403" s="71">
        <v>0</v>
      </c>
      <c r="AU403" s="71">
        <v>1</v>
      </c>
      <c r="AV403" s="71">
        <v>0</v>
      </c>
      <c r="AW403" s="71">
        <v>0</v>
      </c>
      <c r="AX403" s="71"/>
      <c r="AY403" s="72"/>
      <c r="AZ403" s="71">
        <v>17050.599999999959</v>
      </c>
      <c r="BA403" s="71">
        <v>5215.6999999999971</v>
      </c>
      <c r="BB403" s="71">
        <v>0</v>
      </c>
      <c r="BC403" s="71">
        <v>55</v>
      </c>
      <c r="BD403" s="71">
        <v>0</v>
      </c>
      <c r="BE403" s="71">
        <v>0</v>
      </c>
      <c r="BF403" s="71"/>
      <c r="BG403" s="72"/>
      <c r="BH403" s="71">
        <v>0</v>
      </c>
      <c r="BI403" s="71">
        <v>0</v>
      </c>
      <c r="BJ403" s="71">
        <v>127</v>
      </c>
      <c r="BK403" s="71">
        <v>0</v>
      </c>
      <c r="BL403" s="71">
        <v>114.69499999999999</v>
      </c>
      <c r="BM403" s="71">
        <v>0</v>
      </c>
      <c r="BN403" s="72"/>
      <c r="BO403" s="71">
        <v>0</v>
      </c>
      <c r="BP403" s="71">
        <v>0</v>
      </c>
      <c r="BQ403" s="71">
        <v>12</v>
      </c>
      <c r="BR403" s="71">
        <v>0</v>
      </c>
      <c r="BS403" s="71">
        <v>5</v>
      </c>
      <c r="BT403" s="71">
        <v>0</v>
      </c>
      <c r="BU403"/>
      <c r="BV403" s="70">
        <v>174.017</v>
      </c>
      <c r="BW403" s="70">
        <v>0</v>
      </c>
      <c r="BX403" s="70">
        <v>25.768999999999998</v>
      </c>
      <c r="BY403" s="70">
        <v>3.5150000000000001</v>
      </c>
      <c r="BZ403" s="70">
        <v>38.393999999999998</v>
      </c>
      <c r="CA403" s="70">
        <v>0</v>
      </c>
      <c r="CB403" s="70">
        <v>0</v>
      </c>
      <c r="CC403" s="70">
        <v>0</v>
      </c>
      <c r="CD403" s="70">
        <v>0</v>
      </c>
    </row>
    <row r="404" spans="1:82">
      <c r="A404" s="70" t="s">
        <v>2061</v>
      </c>
      <c r="B404" s="70">
        <v>391</v>
      </c>
      <c r="C404" s="70">
        <v>18</v>
      </c>
      <c r="D404" s="70">
        <v>23</v>
      </c>
      <c r="E404" s="70">
        <v>2021</v>
      </c>
      <c r="F404" s="70" t="s">
        <v>160</v>
      </c>
      <c r="G404" s="70" t="s">
        <v>2043</v>
      </c>
      <c r="H404" s="70" t="s">
        <v>2044</v>
      </c>
      <c r="I404" s="148"/>
      <c r="J404" s="71">
        <v>399.84909121514875</v>
      </c>
      <c r="K404" s="71">
        <v>8.3993341967027764</v>
      </c>
      <c r="L404" s="71">
        <v>3.0410924505083279</v>
      </c>
      <c r="M404" s="71">
        <v>199.16487767720108</v>
      </c>
      <c r="N404" s="71">
        <v>273.24894070509822</v>
      </c>
      <c r="O404" s="71">
        <v>123.3293295817188</v>
      </c>
      <c r="P404" s="71">
        <v>63.570270064171936</v>
      </c>
      <c r="Q404" s="71">
        <v>14.354587127874399</v>
      </c>
      <c r="R404" s="71">
        <v>0</v>
      </c>
      <c r="S404" s="71">
        <v>34.711784730000012</v>
      </c>
      <c r="T404" s="72"/>
      <c r="U404" s="71">
        <v>30061029</v>
      </c>
      <c r="V404" s="71">
        <v>3676</v>
      </c>
      <c r="W404" s="71">
        <v>53</v>
      </c>
      <c r="X404" s="71">
        <v>51427</v>
      </c>
      <c r="Y404" s="71">
        <v>111227</v>
      </c>
      <c r="Z404" s="71">
        <v>90741</v>
      </c>
      <c r="AA404" s="71">
        <v>13681</v>
      </c>
      <c r="AB404" s="71">
        <v>245852</v>
      </c>
      <c r="AC404" s="71">
        <v>0</v>
      </c>
      <c r="AD404" s="71">
        <v>34.711784730000012</v>
      </c>
      <c r="AE404" s="72"/>
      <c r="AF404" s="71">
        <v>185065318.59041321</v>
      </c>
      <c r="AG404" s="71">
        <v>6334418.3741820911</v>
      </c>
      <c r="AH404" s="71">
        <v>611777.31927000033</v>
      </c>
      <c r="AI404" s="71">
        <v>332378415.56116623</v>
      </c>
      <c r="AJ404" s="71">
        <v>406961918.47035259</v>
      </c>
      <c r="AK404" s="71">
        <v>0</v>
      </c>
      <c r="AL404" s="71">
        <v>0</v>
      </c>
      <c r="AM404" s="71">
        <v>32271489.345323965</v>
      </c>
      <c r="AN404" s="71">
        <v>0</v>
      </c>
      <c r="AO404" s="71">
        <v>0</v>
      </c>
      <c r="AP404" s="71">
        <v>963623337.66070807</v>
      </c>
      <c r="AQ404" s="72"/>
      <c r="AR404" s="71">
        <v>4567</v>
      </c>
      <c r="AS404" s="71">
        <v>293</v>
      </c>
      <c r="AT404" s="71">
        <v>0</v>
      </c>
      <c r="AU404" s="71">
        <v>1</v>
      </c>
      <c r="AV404" s="71">
        <v>0</v>
      </c>
      <c r="AW404" s="71">
        <v>1</v>
      </c>
      <c r="AX404" s="71"/>
      <c r="AY404" s="72"/>
      <c r="AZ404" s="71">
        <v>18430.59999999994</v>
      </c>
      <c r="BA404" s="71">
        <v>5275.1999999999971</v>
      </c>
      <c r="BB404" s="71">
        <v>0</v>
      </c>
      <c r="BC404" s="71">
        <v>55</v>
      </c>
      <c r="BD404" s="71">
        <v>0</v>
      </c>
      <c r="BE404" s="71">
        <v>1990</v>
      </c>
      <c r="BF404" s="71"/>
      <c r="BG404" s="72"/>
      <c r="BH404" s="71">
        <v>0</v>
      </c>
      <c r="BI404" s="71">
        <v>0</v>
      </c>
      <c r="BJ404" s="71">
        <v>135.99199999999999</v>
      </c>
      <c r="BK404" s="71">
        <v>0</v>
      </c>
      <c r="BL404" s="71">
        <v>114.083</v>
      </c>
      <c r="BM404" s="71">
        <v>0</v>
      </c>
      <c r="BN404" s="72"/>
      <c r="BO404" s="71">
        <v>0</v>
      </c>
      <c r="BP404" s="71">
        <v>0</v>
      </c>
      <c r="BQ404" s="71">
        <v>12</v>
      </c>
      <c r="BR404" s="71">
        <v>0</v>
      </c>
      <c r="BS404" s="71">
        <v>5</v>
      </c>
      <c r="BT404" s="71">
        <v>0</v>
      </c>
      <c r="BU404"/>
      <c r="BV404" s="70">
        <v>176.90299999999999</v>
      </c>
      <c r="BW404" s="70">
        <v>0</v>
      </c>
      <c r="BX404" s="70">
        <v>30.693999999999999</v>
      </c>
      <c r="BY404" s="70">
        <v>3.5219999999999998</v>
      </c>
      <c r="BZ404" s="70">
        <v>38.956000000000003</v>
      </c>
      <c r="CA404" s="70">
        <v>0</v>
      </c>
      <c r="CB404" s="70">
        <v>0</v>
      </c>
      <c r="CC404" s="70">
        <v>0</v>
      </c>
      <c r="CD404" s="70">
        <v>0</v>
      </c>
    </row>
    <row r="405" spans="1:82">
      <c r="A405" s="70" t="s">
        <v>2062</v>
      </c>
      <c r="B405" s="70">
        <v>391</v>
      </c>
      <c r="C405" s="70">
        <v>19</v>
      </c>
      <c r="D405" s="70">
        <v>23</v>
      </c>
      <c r="E405" s="70">
        <v>2022</v>
      </c>
      <c r="F405" s="70" t="s">
        <v>161</v>
      </c>
      <c r="G405" s="70" t="s">
        <v>2043</v>
      </c>
      <c r="H405" s="70" t="s">
        <v>2044</v>
      </c>
      <c r="I405" s="148"/>
      <c r="J405" s="71">
        <v>412.64552352164412</v>
      </c>
      <c r="K405" s="71">
        <v>7.3977970280602179</v>
      </c>
      <c r="L405" s="71">
        <v>2.1603308145718936</v>
      </c>
      <c r="M405" s="71">
        <v>197.29811118227184</v>
      </c>
      <c r="N405" s="71">
        <v>282.31500608631382</v>
      </c>
      <c r="O405" s="71">
        <v>130.58237412621429</v>
      </c>
      <c r="P405" s="71">
        <v>63.947589553346624</v>
      </c>
      <c r="Q405" s="71">
        <v>14.505175974690522</v>
      </c>
      <c r="R405" s="71">
        <v>0</v>
      </c>
      <c r="S405" s="71">
        <v>22.2359631931051</v>
      </c>
      <c r="T405" s="72"/>
      <c r="U405" s="71">
        <v>33808289</v>
      </c>
      <c r="V405" s="71">
        <v>3676</v>
      </c>
      <c r="W405" s="71">
        <v>53</v>
      </c>
      <c r="X405" s="71">
        <v>51427</v>
      </c>
      <c r="Y405" s="71">
        <v>112592</v>
      </c>
      <c r="Z405" s="71">
        <v>91284</v>
      </c>
      <c r="AA405" s="71">
        <v>13972</v>
      </c>
      <c r="AB405" s="71">
        <v>246394</v>
      </c>
      <c r="AC405" s="71">
        <v>0</v>
      </c>
      <c r="AD405" s="71">
        <v>22.2359631931051</v>
      </c>
      <c r="AE405" s="72"/>
      <c r="AF405" s="71">
        <v>197962654.96643171</v>
      </c>
      <c r="AG405" s="71">
        <v>6059173.6706374753</v>
      </c>
      <c r="AH405" s="71">
        <v>496311.54835379997</v>
      </c>
      <c r="AI405" s="71">
        <v>324412841.41654003</v>
      </c>
      <c r="AJ405" s="71">
        <v>432797874.62112641</v>
      </c>
      <c r="AK405" s="71">
        <v>0</v>
      </c>
      <c r="AL405" s="71">
        <v>0</v>
      </c>
      <c r="AM405" s="71">
        <v>31816190.57814683</v>
      </c>
      <c r="AN405" s="71">
        <v>0</v>
      </c>
      <c r="AO405" s="71">
        <v>0</v>
      </c>
      <c r="AP405" s="71">
        <v>993545046.80123627</v>
      </c>
      <c r="AQ405" s="72"/>
      <c r="AR405" s="71">
        <v>4955</v>
      </c>
      <c r="AS405" s="71">
        <v>294</v>
      </c>
      <c r="AT405" s="71">
        <v>0</v>
      </c>
      <c r="AU405" s="71">
        <v>1</v>
      </c>
      <c r="AV405" s="71">
        <v>0</v>
      </c>
      <c r="AW405" s="71">
        <v>1</v>
      </c>
      <c r="AX405" s="71"/>
      <c r="AY405" s="72"/>
      <c r="AZ405" s="71">
        <v>20302.899999999921</v>
      </c>
      <c r="BA405" s="71">
        <v>6525.1999999999971</v>
      </c>
      <c r="BB405" s="71">
        <v>0</v>
      </c>
      <c r="BC405" s="71">
        <v>55</v>
      </c>
      <c r="BD405" s="71">
        <v>0</v>
      </c>
      <c r="BE405" s="71">
        <v>1990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2063</v>
      </c>
      <c r="B406" s="70">
        <v>391</v>
      </c>
      <c r="C406" s="70">
        <v>20</v>
      </c>
      <c r="D406" s="70">
        <v>23</v>
      </c>
      <c r="E406" s="70">
        <v>2023</v>
      </c>
      <c r="F406" s="70" t="s">
        <v>1539</v>
      </c>
      <c r="G406" s="1064" t="s">
        <v>2043</v>
      </c>
      <c r="H406" s="70" t="s">
        <v>2044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5362</v>
      </c>
      <c r="AS406" s="71">
        <v>295</v>
      </c>
      <c r="AT406" s="71">
        <v>0</v>
      </c>
      <c r="AU406" s="71">
        <v>1</v>
      </c>
      <c r="AV406" s="71">
        <v>0</v>
      </c>
      <c r="AW406" s="71">
        <v>1</v>
      </c>
      <c r="AX406" s="71"/>
      <c r="AY406" s="72"/>
      <c r="AZ406" s="71">
        <v>22100.999999999905</v>
      </c>
      <c r="BA406" s="71">
        <v>6574.6999999999971</v>
      </c>
      <c r="BB406" s="71">
        <v>0</v>
      </c>
      <c r="BC406" s="71">
        <v>55</v>
      </c>
      <c r="BD406" s="71">
        <v>0</v>
      </c>
      <c r="BE406" s="71">
        <v>1990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2064</v>
      </c>
      <c r="B407" s="70">
        <v>391</v>
      </c>
      <c r="C407" s="70">
        <v>21</v>
      </c>
      <c r="D407" s="70">
        <v>23</v>
      </c>
      <c r="E407" s="70">
        <v>2024</v>
      </c>
      <c r="F407" s="70" t="s">
        <v>1554</v>
      </c>
      <c r="G407" s="1064" t="s">
        <v>2043</v>
      </c>
      <c r="H407" s="70" t="s">
        <v>2044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2065</v>
      </c>
      <c r="B408" s="70">
        <v>205</v>
      </c>
      <c r="C408" s="70">
        <v>1</v>
      </c>
      <c r="D408" s="70">
        <v>13</v>
      </c>
      <c r="E408" s="70">
        <v>1990</v>
      </c>
      <c r="F408" s="70" t="s">
        <v>787</v>
      </c>
      <c r="G408" s="70" t="s">
        <v>2066</v>
      </c>
      <c r="H408" s="70" t="s">
        <v>2067</v>
      </c>
      <c r="I408" s="148"/>
      <c r="J408" s="71">
        <v>3147.0171212261471</v>
      </c>
      <c r="K408" s="71">
        <v>70.292561280654041</v>
      </c>
      <c r="L408" s="71">
        <v>119.6637796531035</v>
      </c>
      <c r="M408" s="71">
        <v>316.51367582616319</v>
      </c>
      <c r="N408" s="71">
        <v>404.18961631881552</v>
      </c>
      <c r="O408" s="71">
        <v>210.33440409375211</v>
      </c>
      <c r="P408" s="71">
        <v>245.15354369748249</v>
      </c>
      <c r="Q408" s="71">
        <v>19.440205714373601</v>
      </c>
      <c r="R408" s="71">
        <v>59.195678140157277</v>
      </c>
      <c r="S408" s="71">
        <v>19.037769893890179</v>
      </c>
      <c r="T408" s="72"/>
      <c r="U408" s="71">
        <v>56551836</v>
      </c>
      <c r="V408" s="71">
        <v>13026</v>
      </c>
      <c r="W408" s="71">
        <v>1097</v>
      </c>
      <c r="X408" s="71">
        <v>97180</v>
      </c>
      <c r="Y408" s="71">
        <v>109846</v>
      </c>
      <c r="Z408" s="71">
        <v>86513</v>
      </c>
      <c r="AA408" s="71">
        <v>59526</v>
      </c>
      <c r="AB408" s="71">
        <v>315643</v>
      </c>
      <c r="AC408" s="71">
        <v>10252798</v>
      </c>
      <c r="AD408" s="71">
        <v>19.037769893890179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2068</v>
      </c>
      <c r="B409" s="70">
        <v>206</v>
      </c>
      <c r="C409" s="70">
        <v>2</v>
      </c>
      <c r="D409" s="70">
        <v>13</v>
      </c>
      <c r="E409" s="70">
        <v>2005</v>
      </c>
      <c r="F409" s="70" t="s">
        <v>789</v>
      </c>
      <c r="G409" s="70" t="s">
        <v>2066</v>
      </c>
      <c r="H409" s="70" t="s">
        <v>2067</v>
      </c>
      <c r="I409" s="148"/>
      <c r="J409" s="71">
        <v>2109.9914380956288</v>
      </c>
      <c r="K409" s="71">
        <v>46.39115338754722</v>
      </c>
      <c r="L409" s="71">
        <v>76.969619581300691</v>
      </c>
      <c r="M409" s="71">
        <v>539.02576263296794</v>
      </c>
      <c r="N409" s="71">
        <v>598.97077896912629</v>
      </c>
      <c r="O409" s="71">
        <v>298.89316400201142</v>
      </c>
      <c r="P409" s="71">
        <v>215.7296644946681</v>
      </c>
      <c r="Q409" s="71">
        <v>17.106596724104602</v>
      </c>
      <c r="R409" s="71">
        <v>55.897593492624281</v>
      </c>
      <c r="S409" s="71">
        <v>19.591431696000001</v>
      </c>
      <c r="T409" s="72"/>
      <c r="U409" s="71">
        <v>50509516</v>
      </c>
      <c r="V409" s="71">
        <v>9310</v>
      </c>
      <c r="W409" s="71">
        <v>770</v>
      </c>
      <c r="X409" s="71">
        <v>77238</v>
      </c>
      <c r="Y409" s="71">
        <v>125043</v>
      </c>
      <c r="Z409" s="71">
        <v>142263</v>
      </c>
      <c r="AA409" s="71">
        <v>42900</v>
      </c>
      <c r="AB409" s="71">
        <v>290364</v>
      </c>
      <c r="AC409" s="71">
        <v>9884332</v>
      </c>
      <c r="AD409" s="71">
        <v>19.591431696000001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2069</v>
      </c>
      <c r="B410" s="70">
        <v>207</v>
      </c>
      <c r="C410" s="70">
        <v>3</v>
      </c>
      <c r="D410" s="70">
        <v>13</v>
      </c>
      <c r="E410" s="70">
        <v>2006</v>
      </c>
      <c r="F410" s="70" t="s">
        <v>790</v>
      </c>
      <c r="G410" s="70" t="s">
        <v>2066</v>
      </c>
      <c r="H410" s="70" t="s">
        <v>2067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2070</v>
      </c>
      <c r="B411" s="70">
        <v>208</v>
      </c>
      <c r="C411" s="70">
        <v>4</v>
      </c>
      <c r="D411" s="70">
        <v>13</v>
      </c>
      <c r="E411" s="70">
        <v>2007</v>
      </c>
      <c r="F411" s="70" t="s">
        <v>791</v>
      </c>
      <c r="G411" s="70" t="s">
        <v>2066</v>
      </c>
      <c r="H411" s="70" t="s">
        <v>2067</v>
      </c>
      <c r="I411" s="148"/>
      <c r="J411" s="71">
        <v>2301.0536303973622</v>
      </c>
      <c r="K411" s="71">
        <v>32.995378787028379</v>
      </c>
      <c r="L411" s="71">
        <v>80.077530981601967</v>
      </c>
      <c r="M411" s="71">
        <v>558.79957868232384</v>
      </c>
      <c r="N411" s="71">
        <v>556.03597992267601</v>
      </c>
      <c r="O411" s="71">
        <v>287.59197215802931</v>
      </c>
      <c r="P411" s="71">
        <v>208.82526867639811</v>
      </c>
      <c r="Q411" s="71">
        <v>17.775183654654398</v>
      </c>
      <c r="R411" s="71">
        <v>43.303842177499028</v>
      </c>
      <c r="S411" s="71">
        <v>32.557986576799998</v>
      </c>
      <c r="T411" s="72"/>
      <c r="U411" s="71">
        <v>63713803</v>
      </c>
      <c r="V411" s="71">
        <v>8408</v>
      </c>
      <c r="W411" s="71">
        <v>760</v>
      </c>
      <c r="X411" s="71">
        <v>90175</v>
      </c>
      <c r="Y411" s="71">
        <v>126125</v>
      </c>
      <c r="Z411" s="71">
        <v>142298</v>
      </c>
      <c r="AA411" s="71">
        <v>40894</v>
      </c>
      <c r="AB411" s="71">
        <v>285758</v>
      </c>
      <c r="AC411" s="71">
        <v>7877098</v>
      </c>
      <c r="AD411" s="71">
        <v>32.557986576799998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2071</v>
      </c>
      <c r="B412" s="70">
        <v>209</v>
      </c>
      <c r="C412" s="70">
        <v>5</v>
      </c>
      <c r="D412" s="70">
        <v>13</v>
      </c>
      <c r="E412" s="70">
        <v>2008</v>
      </c>
      <c r="F412" s="70" t="s">
        <v>792</v>
      </c>
      <c r="G412" s="70" t="s">
        <v>2066</v>
      </c>
      <c r="H412" s="70" t="s">
        <v>2067</v>
      </c>
      <c r="I412" s="148"/>
      <c r="J412" s="71">
        <v>2105.0685382890192</v>
      </c>
      <c r="K412" s="71">
        <v>26.260953171171909</v>
      </c>
      <c r="L412" s="71">
        <v>64.951441100785019</v>
      </c>
      <c r="M412" s="71">
        <v>576.50938498385506</v>
      </c>
      <c r="N412" s="71">
        <v>570.88909311269845</v>
      </c>
      <c r="O412" s="71">
        <v>278.12533425046888</v>
      </c>
      <c r="P412" s="71">
        <v>201.71666299280261</v>
      </c>
      <c r="Q412" s="71">
        <v>17.3584861291795</v>
      </c>
      <c r="R412" s="71">
        <v>39.456203706263381</v>
      </c>
      <c r="S412" s="71">
        <v>36.031972600800003</v>
      </c>
      <c r="T412" s="72"/>
      <c r="U412" s="71">
        <v>64767255</v>
      </c>
      <c r="V412" s="71">
        <v>8408</v>
      </c>
      <c r="W412" s="71">
        <v>760</v>
      </c>
      <c r="X412" s="71">
        <v>90175</v>
      </c>
      <c r="Y412" s="71">
        <v>126608</v>
      </c>
      <c r="Z412" s="71">
        <v>142444</v>
      </c>
      <c r="AA412" s="71">
        <v>39547</v>
      </c>
      <c r="AB412" s="71">
        <v>283649</v>
      </c>
      <c r="AC412" s="71">
        <v>7452734</v>
      </c>
      <c r="AD412" s="71">
        <v>36.031972600800003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2072</v>
      </c>
      <c r="B413" s="70">
        <v>210</v>
      </c>
      <c r="C413" s="70">
        <v>6</v>
      </c>
      <c r="D413" s="70">
        <v>13</v>
      </c>
      <c r="E413" s="70">
        <v>2009</v>
      </c>
      <c r="F413" s="70" t="s">
        <v>176</v>
      </c>
      <c r="G413" s="70" t="s">
        <v>2066</v>
      </c>
      <c r="H413" s="70" t="s">
        <v>2067</v>
      </c>
      <c r="I413" s="148"/>
      <c r="J413" s="71">
        <v>2229.2078307368488</v>
      </c>
      <c r="K413" s="71">
        <v>25.32148335258363</v>
      </c>
      <c r="L413" s="71">
        <v>46.110332675730632</v>
      </c>
      <c r="M413" s="71">
        <v>565.87973498007182</v>
      </c>
      <c r="N413" s="71">
        <v>501.39144393552982</v>
      </c>
      <c r="O413" s="71">
        <v>283.19304306274671</v>
      </c>
      <c r="P413" s="71">
        <v>191.305463645104</v>
      </c>
      <c r="Q413" s="71">
        <v>16.445160116170001</v>
      </c>
      <c r="R413" s="71">
        <v>38.633718367502823</v>
      </c>
      <c r="S413" s="71">
        <v>31.557905363829999</v>
      </c>
      <c r="T413" s="72"/>
      <c r="U413" s="71">
        <v>52889522</v>
      </c>
      <c r="V413" s="71">
        <v>8305</v>
      </c>
      <c r="W413" s="71">
        <v>805</v>
      </c>
      <c r="X413" s="71">
        <v>96822</v>
      </c>
      <c r="Y413" s="71">
        <v>127302</v>
      </c>
      <c r="Z413" s="71">
        <v>143161</v>
      </c>
      <c r="AA413" s="71">
        <v>38504</v>
      </c>
      <c r="AB413" s="71">
        <v>282091</v>
      </c>
      <c r="AC413" s="71">
        <v>7119177</v>
      </c>
      <c r="AD413" s="71">
        <v>31.557905363829999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775.69899999999996</v>
      </c>
      <c r="BK413" s="71">
        <v>143</v>
      </c>
      <c r="BL413" s="71">
        <v>71.373000000000005</v>
      </c>
      <c r="BM413" s="71">
        <v>0</v>
      </c>
      <c r="BN413" s="72"/>
      <c r="BO413" s="71">
        <v>0</v>
      </c>
      <c r="BP413" s="71">
        <v>0</v>
      </c>
      <c r="BQ413" s="71">
        <v>29</v>
      </c>
      <c r="BR413" s="71">
        <v>1</v>
      </c>
      <c r="BS413" s="71">
        <v>12</v>
      </c>
      <c r="BT413" s="71">
        <v>0</v>
      </c>
      <c r="BU413"/>
      <c r="BV413" s="70">
        <v>979.15499999999997</v>
      </c>
      <c r="BW413" s="70">
        <v>0</v>
      </c>
      <c r="BX413" s="70">
        <v>0</v>
      </c>
      <c r="BY413" s="70">
        <v>0</v>
      </c>
      <c r="BZ413" s="70">
        <v>10.917</v>
      </c>
      <c r="CA413" s="70">
        <v>0</v>
      </c>
      <c r="CB413" s="70">
        <v>0</v>
      </c>
      <c r="CC413" s="70">
        <v>0</v>
      </c>
      <c r="CD413" s="70">
        <v>0</v>
      </c>
    </row>
    <row r="414" spans="1:82">
      <c r="A414" s="70" t="s">
        <v>2073</v>
      </c>
      <c r="B414" s="70">
        <v>211</v>
      </c>
      <c r="C414" s="70">
        <v>7</v>
      </c>
      <c r="D414" s="70">
        <v>13</v>
      </c>
      <c r="E414" s="70">
        <v>2010</v>
      </c>
      <c r="F414" s="70" t="s">
        <v>177</v>
      </c>
      <c r="G414" s="70" t="s">
        <v>2066</v>
      </c>
      <c r="H414" s="70" t="s">
        <v>2067</v>
      </c>
      <c r="I414" s="148"/>
      <c r="J414" s="71">
        <v>2261.5615400335541</v>
      </c>
      <c r="K414" s="71">
        <v>31.483744780065749</v>
      </c>
      <c r="L414" s="71">
        <v>42.714233482720367</v>
      </c>
      <c r="M414" s="71">
        <v>647.19087847459605</v>
      </c>
      <c r="N414" s="71">
        <v>610.5406525931644</v>
      </c>
      <c r="O414" s="71">
        <v>282.81452268330952</v>
      </c>
      <c r="P414" s="71">
        <v>191.20144449850159</v>
      </c>
      <c r="Q414" s="71">
        <v>17.038682552195301</v>
      </c>
      <c r="R414" s="71">
        <v>41.19813939511176</v>
      </c>
      <c r="S414" s="71">
        <v>42.461169275533003</v>
      </c>
      <c r="T414" s="72"/>
      <c r="U414" s="71">
        <v>57095774</v>
      </c>
      <c r="V414" s="71">
        <v>8305</v>
      </c>
      <c r="W414" s="71">
        <v>805</v>
      </c>
      <c r="X414" s="71">
        <v>96822</v>
      </c>
      <c r="Y414" s="71">
        <v>127535</v>
      </c>
      <c r="Z414" s="71">
        <v>143634</v>
      </c>
      <c r="AA414" s="71">
        <v>37522</v>
      </c>
      <c r="AB414" s="71">
        <v>280062</v>
      </c>
      <c r="AC414" s="71">
        <v>7194372</v>
      </c>
      <c r="AD414" s="71">
        <v>42.461169275533003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755.21400000000006</v>
      </c>
      <c r="BK414" s="71">
        <v>145</v>
      </c>
      <c r="BL414" s="71">
        <v>105.67100000000001</v>
      </c>
      <c r="BM414" s="71">
        <v>0</v>
      </c>
      <c r="BN414" s="72"/>
      <c r="BO414" s="71">
        <v>0</v>
      </c>
      <c r="BP414" s="71">
        <v>0</v>
      </c>
      <c r="BQ414" s="71">
        <v>28</v>
      </c>
      <c r="BR414" s="71">
        <v>1</v>
      </c>
      <c r="BS414" s="71">
        <v>13</v>
      </c>
      <c r="BT414" s="71">
        <v>0</v>
      </c>
      <c r="BU414"/>
      <c r="BV414" s="70">
        <v>956.33600000000001</v>
      </c>
      <c r="BW414" s="70">
        <v>0</v>
      </c>
      <c r="BX414" s="70">
        <v>37.67</v>
      </c>
      <c r="BY414" s="70">
        <v>0</v>
      </c>
      <c r="BZ414" s="70">
        <v>11.879</v>
      </c>
      <c r="CA414" s="70">
        <v>0</v>
      </c>
      <c r="CB414" s="70">
        <v>0</v>
      </c>
      <c r="CC414" s="70">
        <v>0</v>
      </c>
      <c r="CD414" s="70">
        <v>0</v>
      </c>
    </row>
    <row r="415" spans="1:82">
      <c r="A415" s="70" t="s">
        <v>2074</v>
      </c>
      <c r="B415" s="70">
        <v>212</v>
      </c>
      <c r="C415" s="70">
        <v>8</v>
      </c>
      <c r="D415" s="70">
        <v>13</v>
      </c>
      <c r="E415" s="70">
        <v>2011</v>
      </c>
      <c r="F415" s="70" t="s">
        <v>178</v>
      </c>
      <c r="G415" s="70" t="s">
        <v>2066</v>
      </c>
      <c r="H415" s="70" t="s">
        <v>2067</v>
      </c>
      <c r="I415" s="148"/>
      <c r="J415" s="71">
        <v>2112.707834105483</v>
      </c>
      <c r="K415" s="71">
        <v>41.830402239281582</v>
      </c>
      <c r="L415" s="71">
        <v>41.758404043789511</v>
      </c>
      <c r="M415" s="71">
        <v>593.12280048436287</v>
      </c>
      <c r="N415" s="71">
        <v>581.43810263962189</v>
      </c>
      <c r="O415" s="71">
        <v>279.16175202791476</v>
      </c>
      <c r="P415" s="71">
        <v>183.24633850303198</v>
      </c>
      <c r="Q415" s="71">
        <v>19.484445125656698</v>
      </c>
      <c r="R415" s="71">
        <v>38.990545326637729</v>
      </c>
      <c r="S415" s="71">
        <v>27.1775841334082</v>
      </c>
      <c r="T415" s="72"/>
      <c r="U415" s="71">
        <v>56168826</v>
      </c>
      <c r="V415" s="71">
        <v>8305</v>
      </c>
      <c r="W415" s="71">
        <v>805</v>
      </c>
      <c r="X415" s="71">
        <v>96822</v>
      </c>
      <c r="Y415" s="71">
        <v>127826</v>
      </c>
      <c r="Z415" s="71">
        <v>144859</v>
      </c>
      <c r="AA415" s="71">
        <v>37031</v>
      </c>
      <c r="AB415" s="71">
        <v>277647</v>
      </c>
      <c r="AC415" s="71">
        <v>6797602</v>
      </c>
      <c r="AD415" s="71">
        <v>27.1775841334082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828.69799999999998</v>
      </c>
      <c r="BK415" s="71">
        <v>174.94399999999999</v>
      </c>
      <c r="BL415" s="71">
        <v>116.66500000000001</v>
      </c>
      <c r="BM415" s="71">
        <v>0</v>
      </c>
      <c r="BN415" s="72"/>
      <c r="BO415" s="71">
        <v>0</v>
      </c>
      <c r="BP415" s="71">
        <v>0</v>
      </c>
      <c r="BQ415" s="71">
        <v>27</v>
      </c>
      <c r="BR415" s="71">
        <v>1</v>
      </c>
      <c r="BS415" s="71">
        <v>14</v>
      </c>
      <c r="BT415" s="71">
        <v>0</v>
      </c>
      <c r="BU415"/>
      <c r="BV415" s="70">
        <v>1070.3969999999999</v>
      </c>
      <c r="BW415" s="70">
        <v>0</v>
      </c>
      <c r="BX415" s="70">
        <v>37.587000000000003</v>
      </c>
      <c r="BY415" s="70">
        <v>0</v>
      </c>
      <c r="BZ415" s="70">
        <v>12.323</v>
      </c>
      <c r="CA415" s="70">
        <v>0</v>
      </c>
      <c r="CB415" s="70">
        <v>0</v>
      </c>
      <c r="CC415" s="70">
        <v>0</v>
      </c>
      <c r="CD415" s="70">
        <v>0</v>
      </c>
    </row>
    <row r="416" spans="1:82">
      <c r="A416" s="70" t="s">
        <v>2075</v>
      </c>
      <c r="B416" s="70">
        <v>213</v>
      </c>
      <c r="C416" s="70">
        <v>9</v>
      </c>
      <c r="D416" s="70">
        <v>13</v>
      </c>
      <c r="E416" s="70">
        <v>2012</v>
      </c>
      <c r="F416" s="70" t="s">
        <v>179</v>
      </c>
      <c r="G416" s="70" t="s">
        <v>2066</v>
      </c>
      <c r="H416" s="70" t="s">
        <v>2067</v>
      </c>
      <c r="I416" s="148"/>
      <c r="J416" s="71">
        <v>2211.7835224814971</v>
      </c>
      <c r="K416" s="71">
        <v>40.41404980873358</v>
      </c>
      <c r="L416" s="71">
        <v>40.860482167995428</v>
      </c>
      <c r="M416" s="71">
        <v>596.58699298066108</v>
      </c>
      <c r="N416" s="71">
        <v>630.33675285093568</v>
      </c>
      <c r="O416" s="71">
        <v>279.66276461685482</v>
      </c>
      <c r="P416" s="71">
        <v>180.3972087412202</v>
      </c>
      <c r="Q416" s="71">
        <v>21.2697204311992</v>
      </c>
      <c r="R416" s="71">
        <v>21.024346128756498</v>
      </c>
      <c r="S416" s="71">
        <v>37.188761137698798</v>
      </c>
      <c r="T416" s="72"/>
      <c r="U416" s="71">
        <v>59121988</v>
      </c>
      <c r="V416" s="71">
        <v>8305</v>
      </c>
      <c r="W416" s="71">
        <v>805</v>
      </c>
      <c r="X416" s="71">
        <v>96822</v>
      </c>
      <c r="Y416" s="71">
        <v>130109</v>
      </c>
      <c r="Z416" s="71">
        <v>146270</v>
      </c>
      <c r="AA416" s="71">
        <v>36249</v>
      </c>
      <c r="AB416" s="71">
        <v>278962</v>
      </c>
      <c r="AC416" s="71">
        <v>3570443</v>
      </c>
      <c r="AD416" s="71">
        <v>37.188761137698798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717.36300000000006</v>
      </c>
      <c r="BK416" s="71">
        <v>174.863</v>
      </c>
      <c r="BL416" s="71">
        <v>111.05700000000002</v>
      </c>
      <c r="BM416" s="71">
        <v>0</v>
      </c>
      <c r="BN416" s="72"/>
      <c r="BO416" s="71">
        <v>0</v>
      </c>
      <c r="BP416" s="71">
        <v>0</v>
      </c>
      <c r="BQ416" s="71">
        <v>25</v>
      </c>
      <c r="BR416" s="71">
        <v>1</v>
      </c>
      <c r="BS416" s="71">
        <v>14</v>
      </c>
      <c r="BT416" s="71">
        <v>0</v>
      </c>
      <c r="BU416"/>
      <c r="BV416" s="70">
        <v>953.33799999999997</v>
      </c>
      <c r="BW416" s="70">
        <v>0</v>
      </c>
      <c r="BX416" s="70">
        <v>38.591999999999999</v>
      </c>
      <c r="BY416" s="70">
        <v>0</v>
      </c>
      <c r="BZ416" s="70">
        <v>11.353</v>
      </c>
      <c r="CA416" s="70">
        <v>0</v>
      </c>
      <c r="CB416" s="70">
        <v>0</v>
      </c>
      <c r="CC416" s="70">
        <v>0</v>
      </c>
      <c r="CD416" s="70">
        <v>0</v>
      </c>
    </row>
    <row r="417" spans="1:82">
      <c r="A417" s="70" t="s">
        <v>2076</v>
      </c>
      <c r="B417" s="70">
        <v>214</v>
      </c>
      <c r="C417" s="70">
        <v>10</v>
      </c>
      <c r="D417" s="70">
        <v>13</v>
      </c>
      <c r="E417" s="70">
        <v>2013</v>
      </c>
      <c r="F417" s="70" t="s">
        <v>180</v>
      </c>
      <c r="G417" s="70" t="s">
        <v>2066</v>
      </c>
      <c r="H417" s="70" t="s">
        <v>2067</v>
      </c>
      <c r="I417" s="148"/>
      <c r="J417" s="71">
        <v>1832.9184495393331</v>
      </c>
      <c r="K417" s="71">
        <v>26.701798882288081</v>
      </c>
      <c r="L417" s="71">
        <v>40.399413405686232</v>
      </c>
      <c r="M417" s="71">
        <v>576.84897636273786</v>
      </c>
      <c r="N417" s="71">
        <v>649.88126166905533</v>
      </c>
      <c r="O417" s="71">
        <v>269.78916509955343</v>
      </c>
      <c r="P417" s="71">
        <v>178.13967274710208</v>
      </c>
      <c r="Q417" s="71">
        <v>21.482846395793299</v>
      </c>
      <c r="R417" s="71">
        <v>21.50857257250124</v>
      </c>
      <c r="S417" s="71">
        <v>35.107203927311993</v>
      </c>
      <c r="T417" s="72"/>
      <c r="U417" s="71">
        <v>54807831</v>
      </c>
      <c r="V417" s="71">
        <v>8305</v>
      </c>
      <c r="W417" s="71">
        <v>805</v>
      </c>
      <c r="X417" s="71">
        <v>96822</v>
      </c>
      <c r="Y417" s="71">
        <v>130351</v>
      </c>
      <c r="Z417" s="71">
        <v>147406</v>
      </c>
      <c r="AA417" s="71">
        <v>35661</v>
      </c>
      <c r="AB417" s="71">
        <v>277718</v>
      </c>
      <c r="AC417" s="71">
        <v>3565515</v>
      </c>
      <c r="AD417" s="71">
        <v>35.107203927311993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770.66700000000003</v>
      </c>
      <c r="BK417" s="71">
        <v>203.86699999999999</v>
      </c>
      <c r="BL417" s="71">
        <v>106.32100000000001</v>
      </c>
      <c r="BM417" s="71">
        <v>0</v>
      </c>
      <c r="BN417" s="72"/>
      <c r="BO417" s="71">
        <v>0</v>
      </c>
      <c r="BP417" s="71">
        <v>0</v>
      </c>
      <c r="BQ417" s="71">
        <v>25</v>
      </c>
      <c r="BR417" s="71">
        <v>1</v>
      </c>
      <c r="BS417" s="71">
        <v>12</v>
      </c>
      <c r="BT417" s="71">
        <v>0</v>
      </c>
      <c r="BU417"/>
      <c r="BV417" s="70">
        <v>1030.6969999999999</v>
      </c>
      <c r="BW417" s="70">
        <v>0</v>
      </c>
      <c r="BX417" s="70">
        <v>38.134</v>
      </c>
      <c r="BY417" s="70">
        <v>0</v>
      </c>
      <c r="BZ417" s="70">
        <v>12.023999999999999</v>
      </c>
      <c r="CA417" s="70">
        <v>0</v>
      </c>
      <c r="CB417" s="70">
        <v>0</v>
      </c>
      <c r="CC417" s="70">
        <v>0</v>
      </c>
      <c r="CD417" s="70">
        <v>0</v>
      </c>
    </row>
    <row r="418" spans="1:82">
      <c r="A418" s="70" t="s">
        <v>2077</v>
      </c>
      <c r="B418" s="70">
        <v>215</v>
      </c>
      <c r="C418" s="70">
        <v>11</v>
      </c>
      <c r="D418" s="70">
        <v>13</v>
      </c>
      <c r="E418" s="70">
        <v>2014</v>
      </c>
      <c r="F418" s="70" t="s">
        <v>181</v>
      </c>
      <c r="G418" s="70" t="s">
        <v>2066</v>
      </c>
      <c r="H418" s="70" t="s">
        <v>2067</v>
      </c>
      <c r="I418" s="148"/>
      <c r="J418" s="71">
        <v>1891.480298476195</v>
      </c>
      <c r="K418" s="71">
        <v>23.638417011520389</v>
      </c>
      <c r="L418" s="71">
        <v>35.394846076049497</v>
      </c>
      <c r="M418" s="71">
        <v>571.31483515460718</v>
      </c>
      <c r="N418" s="71">
        <v>620.98238209251281</v>
      </c>
      <c r="O418" s="71">
        <v>257.80676546077228</v>
      </c>
      <c r="P418" s="71">
        <v>176.64533495269032</v>
      </c>
      <c r="Q418" s="71">
        <v>20.4277492126411</v>
      </c>
      <c r="R418" s="71">
        <v>23.21493173680479</v>
      </c>
      <c r="S418" s="71">
        <v>31.026807827784999</v>
      </c>
      <c r="T418" s="72"/>
      <c r="U418" s="71">
        <v>54968610</v>
      </c>
      <c r="V418" s="71">
        <v>7393</v>
      </c>
      <c r="W418" s="71">
        <v>846</v>
      </c>
      <c r="X418" s="71">
        <v>96738</v>
      </c>
      <c r="Y418" s="71">
        <v>130388</v>
      </c>
      <c r="Z418" s="71">
        <v>148356</v>
      </c>
      <c r="AA418" s="71">
        <v>35179</v>
      </c>
      <c r="AB418" s="71">
        <v>275242</v>
      </c>
      <c r="AC418" s="71">
        <v>3860482</v>
      </c>
      <c r="AD418" s="71">
        <v>31.026807827784999</v>
      </c>
      <c r="AE418" s="72"/>
      <c r="AF418" s="71"/>
      <c r="AG418" s="71"/>
      <c r="AH418" s="71"/>
      <c r="AI418" s="71"/>
      <c r="AJ418" s="71"/>
      <c r="AK418" s="71"/>
      <c r="AL418" s="71"/>
      <c r="AM418" s="71"/>
      <c r="AN418" s="71"/>
      <c r="AO418" s="71"/>
      <c r="AP418" s="71"/>
      <c r="AQ418" s="72"/>
      <c r="AR418" s="71">
        <v>4159</v>
      </c>
      <c r="AS418" s="71">
        <v>556</v>
      </c>
      <c r="AT418" s="71">
        <v>3</v>
      </c>
      <c r="AU418" s="71">
        <v>0</v>
      </c>
      <c r="AV418" s="71">
        <v>0</v>
      </c>
      <c r="AW418" s="71">
        <v>2</v>
      </c>
      <c r="AX418" s="71"/>
      <c r="AY418" s="72"/>
      <c r="AZ418" s="71">
        <v>16952.204000000002</v>
      </c>
      <c r="BA418" s="71">
        <v>38291.115000000013</v>
      </c>
      <c r="BB418" s="71">
        <v>95000</v>
      </c>
      <c r="BC418" s="71">
        <v>0</v>
      </c>
      <c r="BD418" s="71">
        <v>0</v>
      </c>
      <c r="BE418" s="71">
        <v>1615</v>
      </c>
      <c r="BF418" s="71"/>
      <c r="BG418" s="72"/>
      <c r="BH418" s="71">
        <v>0</v>
      </c>
      <c r="BI418" s="71">
        <v>0</v>
      </c>
      <c r="BJ418" s="71">
        <v>778.755</v>
      </c>
      <c r="BK418" s="71">
        <v>170.31100000000001</v>
      </c>
      <c r="BL418" s="71">
        <v>107.55500000000001</v>
      </c>
      <c r="BM418" s="71">
        <v>0</v>
      </c>
      <c r="BN418" s="72"/>
      <c r="BO418" s="71">
        <v>0</v>
      </c>
      <c r="BP418" s="71">
        <v>0</v>
      </c>
      <c r="BQ418" s="71">
        <v>25</v>
      </c>
      <c r="BR418" s="71">
        <v>1</v>
      </c>
      <c r="BS418" s="71">
        <v>13</v>
      </c>
      <c r="BT418" s="71">
        <v>0</v>
      </c>
      <c r="BU418"/>
      <c r="BV418" s="70">
        <v>1006.48</v>
      </c>
      <c r="BW418" s="70">
        <v>0</v>
      </c>
      <c r="BX418" s="70">
        <v>38.029000000000003</v>
      </c>
      <c r="BY418" s="70">
        <v>0</v>
      </c>
      <c r="BZ418" s="70">
        <v>12.112</v>
      </c>
      <c r="CA418" s="70">
        <v>0</v>
      </c>
      <c r="CB418" s="70">
        <v>0</v>
      </c>
      <c r="CC418" s="70">
        <v>0</v>
      </c>
      <c r="CD418" s="70">
        <v>0</v>
      </c>
    </row>
    <row r="419" spans="1:82">
      <c r="A419" s="70" t="s">
        <v>2078</v>
      </c>
      <c r="B419" s="70">
        <v>216</v>
      </c>
      <c r="C419" s="70">
        <v>12</v>
      </c>
      <c r="D419" s="70">
        <v>13</v>
      </c>
      <c r="E419" s="70">
        <v>2015</v>
      </c>
      <c r="F419" s="70" t="s">
        <v>182</v>
      </c>
      <c r="G419" s="70" t="s">
        <v>2066</v>
      </c>
      <c r="H419" s="70" t="s">
        <v>2067</v>
      </c>
      <c r="I419" s="148"/>
      <c r="J419" s="71">
        <v>2213.6602646392062</v>
      </c>
      <c r="K419" s="71">
        <v>22.311803312563871</v>
      </c>
      <c r="L419" s="71">
        <v>35.467992693459927</v>
      </c>
      <c r="M419" s="71">
        <v>577.15345668121483</v>
      </c>
      <c r="N419" s="71">
        <v>552.67544108529614</v>
      </c>
      <c r="O419" s="71">
        <v>255.96377097512061</v>
      </c>
      <c r="P419" s="71">
        <v>174.15163987993895</v>
      </c>
      <c r="Q419" s="71">
        <v>19.788060921749601</v>
      </c>
      <c r="R419" s="71">
        <v>22.2747672075892</v>
      </c>
      <c r="S419" s="71">
        <v>44.871542260361593</v>
      </c>
      <c r="T419" s="72"/>
      <c r="U419" s="71">
        <v>63091858</v>
      </c>
      <c r="V419" s="71">
        <v>7393</v>
      </c>
      <c r="W419" s="71">
        <v>846</v>
      </c>
      <c r="X419" s="71">
        <v>96738</v>
      </c>
      <c r="Y419" s="71">
        <v>130406</v>
      </c>
      <c r="Z419" s="71">
        <v>148713</v>
      </c>
      <c r="AA419" s="71">
        <v>34655</v>
      </c>
      <c r="AB419" s="71">
        <v>272360</v>
      </c>
      <c r="AC419" s="71">
        <v>3807508</v>
      </c>
      <c r="AD419" s="71">
        <v>44.871542260361593</v>
      </c>
      <c r="AE419" s="72"/>
      <c r="AF419" s="71">
        <v>646654736.17006981</v>
      </c>
      <c r="AG419" s="71">
        <v>14719949.491392391</v>
      </c>
      <c r="AH419" s="71">
        <v>5255053.9885597453</v>
      </c>
      <c r="AI419" s="71">
        <v>596411672.11557281</v>
      </c>
      <c r="AJ419" s="71">
        <v>708161499.80264533</v>
      </c>
      <c r="AK419" s="71">
        <v>0</v>
      </c>
      <c r="AL419" s="71">
        <v>0</v>
      </c>
      <c r="AM419" s="71">
        <v>37325795.492770523</v>
      </c>
      <c r="AN419" s="71">
        <v>0</v>
      </c>
      <c r="AO419" s="71">
        <v>0</v>
      </c>
      <c r="AP419" s="71">
        <v>2008528707.0610106</v>
      </c>
      <c r="AQ419" s="72"/>
      <c r="AR419" s="71">
        <v>4431</v>
      </c>
      <c r="AS419" s="71">
        <v>796</v>
      </c>
      <c r="AT419" s="71">
        <v>3</v>
      </c>
      <c r="AU419" s="71">
        <v>0</v>
      </c>
      <c r="AV419" s="71">
        <v>0</v>
      </c>
      <c r="AW419" s="71">
        <v>2</v>
      </c>
      <c r="AX419" s="71"/>
      <c r="AY419" s="72"/>
      <c r="AZ419" s="71">
        <v>18205.687999999998</v>
      </c>
      <c r="BA419" s="71">
        <v>55934.014999999999</v>
      </c>
      <c r="BB419" s="71">
        <v>95000</v>
      </c>
      <c r="BC419" s="71">
        <v>0</v>
      </c>
      <c r="BD419" s="71">
        <v>0</v>
      </c>
      <c r="BE419" s="71">
        <v>1615</v>
      </c>
      <c r="BF419" s="71"/>
      <c r="BG419" s="72"/>
      <c r="BH419" s="71">
        <v>0</v>
      </c>
      <c r="BI419" s="71">
        <v>0</v>
      </c>
      <c r="BJ419" s="71">
        <v>1040.0219999999999</v>
      </c>
      <c r="BK419" s="71">
        <v>33.588000000000001</v>
      </c>
      <c r="BL419" s="71">
        <v>100.65900000000001</v>
      </c>
      <c r="BM419" s="71">
        <v>0</v>
      </c>
      <c r="BN419" s="72"/>
      <c r="BO419" s="71">
        <v>0</v>
      </c>
      <c r="BP419" s="71">
        <v>0</v>
      </c>
      <c r="BQ419" s="71">
        <v>24</v>
      </c>
      <c r="BR419" s="71">
        <v>1</v>
      </c>
      <c r="BS419" s="71">
        <v>13</v>
      </c>
      <c r="BT419" s="71">
        <v>0</v>
      </c>
      <c r="BU419"/>
      <c r="BV419" s="70">
        <v>803.25900000000001</v>
      </c>
      <c r="BW419" s="70">
        <v>0</v>
      </c>
      <c r="BX419" s="70">
        <v>33.057000000000002</v>
      </c>
      <c r="BY419" s="70">
        <v>0</v>
      </c>
      <c r="BZ419" s="70">
        <v>11.153</v>
      </c>
      <c r="CA419" s="70">
        <v>0</v>
      </c>
      <c r="CB419" s="70">
        <v>0</v>
      </c>
      <c r="CC419" s="70">
        <v>0</v>
      </c>
      <c r="CD419" s="70">
        <v>326.8</v>
      </c>
    </row>
    <row r="420" spans="1:82">
      <c r="A420" s="70" t="s">
        <v>2079</v>
      </c>
      <c r="B420" s="70">
        <v>217</v>
      </c>
      <c r="C420" s="70">
        <v>13</v>
      </c>
      <c r="D420" s="70">
        <v>13</v>
      </c>
      <c r="E420" s="70">
        <v>2016</v>
      </c>
      <c r="F420" s="70" t="s">
        <v>155</v>
      </c>
      <c r="G420" s="70" t="s">
        <v>2066</v>
      </c>
      <c r="H420" s="70" t="s">
        <v>2067</v>
      </c>
      <c r="I420" s="148"/>
      <c r="J420" s="71">
        <v>2015.0742846183191</v>
      </c>
      <c r="K420" s="71">
        <v>21.164683856785278</v>
      </c>
      <c r="L420" s="71">
        <v>39.503749204073458</v>
      </c>
      <c r="M420" s="71">
        <v>508.14421813661346</v>
      </c>
      <c r="N420" s="71">
        <v>526.19787827745211</v>
      </c>
      <c r="O420" s="71">
        <v>253.66481859810625</v>
      </c>
      <c r="P420" s="71">
        <v>167.61133055929261</v>
      </c>
      <c r="Q420" s="71">
        <v>19.034342657537067</v>
      </c>
      <c r="R420" s="71">
        <v>20.216089991092041</v>
      </c>
      <c r="S420" s="71">
        <v>38.433416905799994</v>
      </c>
      <c r="T420" s="72"/>
      <c r="U420" s="71">
        <v>51644519</v>
      </c>
      <c r="V420" s="71">
        <v>7393</v>
      </c>
      <c r="W420" s="71">
        <v>846</v>
      </c>
      <c r="X420" s="71">
        <v>96738</v>
      </c>
      <c r="Y420" s="71">
        <v>130458</v>
      </c>
      <c r="Z420" s="71">
        <v>149189</v>
      </c>
      <c r="AA420" s="71">
        <v>34497</v>
      </c>
      <c r="AB420" s="71">
        <v>269486</v>
      </c>
      <c r="AC420" s="71">
        <v>3452709.1738000568</v>
      </c>
      <c r="AD420" s="71">
        <v>38.433416905799987</v>
      </c>
      <c r="AE420" s="72"/>
      <c r="AF420" s="71">
        <v>600191975.39184666</v>
      </c>
      <c r="AG420" s="71">
        <v>13685200.17697929</v>
      </c>
      <c r="AH420" s="71">
        <v>5033344.7676138971</v>
      </c>
      <c r="AI420" s="71">
        <v>595138869.75189686</v>
      </c>
      <c r="AJ420" s="71">
        <v>660332937.42920423</v>
      </c>
      <c r="AK420" s="71">
        <v>0</v>
      </c>
      <c r="AL420" s="71">
        <v>0</v>
      </c>
      <c r="AM420" s="71">
        <v>36960618.331403486</v>
      </c>
      <c r="AN420" s="71">
        <v>0</v>
      </c>
      <c r="AO420" s="71">
        <v>0</v>
      </c>
      <c r="AP420" s="71">
        <v>1911342945.8489444</v>
      </c>
      <c r="AQ420" s="72"/>
      <c r="AR420" s="71">
        <v>4715</v>
      </c>
      <c r="AS420" s="71">
        <v>945</v>
      </c>
      <c r="AT420" s="71">
        <v>3</v>
      </c>
      <c r="AU420" s="71">
        <v>0</v>
      </c>
      <c r="AV420" s="71">
        <v>0</v>
      </c>
      <c r="AW420" s="71">
        <v>2</v>
      </c>
      <c r="AX420" s="71"/>
      <c r="AY420" s="72"/>
      <c r="AZ420" s="71">
        <v>19527.004000000001</v>
      </c>
      <c r="BA420" s="71">
        <v>71120.815000000002</v>
      </c>
      <c r="BB420" s="71">
        <v>95000</v>
      </c>
      <c r="BC420" s="71">
        <v>0</v>
      </c>
      <c r="BD420" s="71">
        <v>0</v>
      </c>
      <c r="BE420" s="71">
        <v>1615</v>
      </c>
      <c r="BF420" s="71"/>
      <c r="BG420" s="72"/>
      <c r="BH420" s="71">
        <v>0</v>
      </c>
      <c r="BI420" s="71">
        <v>0</v>
      </c>
      <c r="BJ420" s="71">
        <v>992.15200000000004</v>
      </c>
      <c r="BK420" s="71">
        <v>152.93299999999999</v>
      </c>
      <c r="BL420" s="71">
        <v>93.24199999999999</v>
      </c>
      <c r="BM420" s="71">
        <v>0</v>
      </c>
      <c r="BN420" s="72"/>
      <c r="BO420" s="71">
        <v>0</v>
      </c>
      <c r="BP420" s="71">
        <v>0</v>
      </c>
      <c r="BQ420" s="71">
        <v>25</v>
      </c>
      <c r="BR420" s="71">
        <v>1</v>
      </c>
      <c r="BS420" s="71">
        <v>12</v>
      </c>
      <c r="BT420" s="71">
        <v>0</v>
      </c>
      <c r="BU420"/>
      <c r="BV420" s="70">
        <v>952.18499999999995</v>
      </c>
      <c r="BW420" s="70">
        <v>0</v>
      </c>
      <c r="BX420" s="70">
        <v>33.845999999999997</v>
      </c>
      <c r="BY420" s="70">
        <v>0</v>
      </c>
      <c r="BZ420" s="70">
        <v>9.7759999999999998</v>
      </c>
      <c r="CA420" s="70">
        <v>0</v>
      </c>
      <c r="CB420" s="70">
        <v>0</v>
      </c>
      <c r="CC420" s="70">
        <v>0</v>
      </c>
      <c r="CD420" s="70">
        <v>242.52</v>
      </c>
    </row>
    <row r="421" spans="1:82">
      <c r="A421" s="70" t="s">
        <v>2080</v>
      </c>
      <c r="B421" s="70">
        <v>218</v>
      </c>
      <c r="C421" s="70">
        <v>14</v>
      </c>
      <c r="D421" s="70">
        <v>13</v>
      </c>
      <c r="E421" s="70">
        <v>2017</v>
      </c>
      <c r="F421" s="70" t="s">
        <v>156</v>
      </c>
      <c r="G421" s="70" t="s">
        <v>2066</v>
      </c>
      <c r="H421" s="70" t="s">
        <v>2067</v>
      </c>
      <c r="I421" s="148"/>
      <c r="J421" s="71">
        <v>2132.4559253518155</v>
      </c>
      <c r="K421" s="71">
        <v>23.930184416699408</v>
      </c>
      <c r="L421" s="71">
        <v>36.255864748238267</v>
      </c>
      <c r="M421" s="71">
        <v>493.33822155128121</v>
      </c>
      <c r="N421" s="71">
        <v>530.89226915860786</v>
      </c>
      <c r="O421" s="71">
        <v>249.61091307345245</v>
      </c>
      <c r="P421" s="71">
        <v>164.08249341892346</v>
      </c>
      <c r="Q421" s="71">
        <v>18.197831549442402</v>
      </c>
      <c r="R421" s="71">
        <v>20.551721099619048</v>
      </c>
      <c r="S421" s="71">
        <v>37.168711898400012</v>
      </c>
      <c r="T421" s="72"/>
      <c r="U421" s="71">
        <v>58865286</v>
      </c>
      <c r="V421" s="71">
        <v>7393</v>
      </c>
      <c r="W421" s="71">
        <v>846</v>
      </c>
      <c r="X421" s="71">
        <v>96738</v>
      </c>
      <c r="Y421" s="71">
        <v>130299</v>
      </c>
      <c r="Z421" s="71">
        <v>149240</v>
      </c>
      <c r="AA421" s="71">
        <v>33986</v>
      </c>
      <c r="AB421" s="71">
        <v>266429</v>
      </c>
      <c r="AC421" s="71">
        <v>3579678</v>
      </c>
      <c r="AD421" s="71">
        <v>37.168711898400012</v>
      </c>
      <c r="AE421" s="72"/>
      <c r="AF421" s="71">
        <v>634470836.27525747</v>
      </c>
      <c r="AG421" s="71">
        <v>17139304.34951064</v>
      </c>
      <c r="AH421" s="71">
        <v>6082429.408375374</v>
      </c>
      <c r="AI421" s="71">
        <v>610775493.19374967</v>
      </c>
      <c r="AJ421" s="71">
        <v>685715288.46993816</v>
      </c>
      <c r="AK421" s="71">
        <v>0</v>
      </c>
      <c r="AL421" s="71">
        <v>0</v>
      </c>
      <c r="AM421" s="71">
        <v>36598521.051117413</v>
      </c>
      <c r="AN421" s="71">
        <v>0</v>
      </c>
      <c r="AO421" s="71">
        <v>0</v>
      </c>
      <c r="AP421" s="71">
        <v>1990781872.7479486</v>
      </c>
      <c r="AQ421" s="72"/>
      <c r="AR421" s="71">
        <v>4984</v>
      </c>
      <c r="AS421" s="71">
        <v>1046</v>
      </c>
      <c r="AT421" s="71">
        <v>4</v>
      </c>
      <c r="AU421" s="71">
        <v>0</v>
      </c>
      <c r="AV421" s="71">
        <v>0</v>
      </c>
      <c r="AW421" s="71">
        <v>2</v>
      </c>
      <c r="AX421" s="71"/>
      <c r="AY421" s="72"/>
      <c r="AZ421" s="71">
        <v>20825.488000000001</v>
      </c>
      <c r="BA421" s="71">
        <v>74467.114999999932</v>
      </c>
      <c r="BB421" s="71">
        <v>95019.5</v>
      </c>
      <c r="BC421" s="71">
        <v>0</v>
      </c>
      <c r="BD421" s="71">
        <v>0</v>
      </c>
      <c r="BE421" s="71">
        <v>1615</v>
      </c>
      <c r="BF421" s="71"/>
      <c r="BG421" s="72"/>
      <c r="BH421" s="71">
        <v>0</v>
      </c>
      <c r="BI421" s="71">
        <v>0</v>
      </c>
      <c r="BJ421" s="71">
        <v>926.33799999999997</v>
      </c>
      <c r="BK421" s="71">
        <v>167.45500000000001</v>
      </c>
      <c r="BL421" s="71">
        <v>93.12299999999999</v>
      </c>
      <c r="BM421" s="71">
        <v>0</v>
      </c>
      <c r="BN421" s="72"/>
      <c r="BO421" s="71">
        <v>0</v>
      </c>
      <c r="BP421" s="71">
        <v>0</v>
      </c>
      <c r="BQ421" s="71">
        <v>25</v>
      </c>
      <c r="BR421" s="71">
        <v>1</v>
      </c>
      <c r="BS421" s="71">
        <v>12</v>
      </c>
      <c r="BT421" s="71">
        <v>0</v>
      </c>
      <c r="BU421"/>
      <c r="BV421" s="70">
        <v>946.101</v>
      </c>
      <c r="BW421" s="70">
        <v>0</v>
      </c>
      <c r="BX421" s="70">
        <v>33.929000000000002</v>
      </c>
      <c r="BY421" s="70">
        <v>0</v>
      </c>
      <c r="BZ421" s="70">
        <v>10.118</v>
      </c>
      <c r="CA421" s="70">
        <v>0</v>
      </c>
      <c r="CB421" s="70">
        <v>0</v>
      </c>
      <c r="CC421" s="70">
        <v>0</v>
      </c>
      <c r="CD421" s="70">
        <v>196.768</v>
      </c>
    </row>
    <row r="422" spans="1:82">
      <c r="A422" s="70" t="s">
        <v>2081</v>
      </c>
      <c r="B422" s="70">
        <v>219</v>
      </c>
      <c r="C422" s="70">
        <v>15</v>
      </c>
      <c r="D422" s="70">
        <v>13</v>
      </c>
      <c r="E422" s="70">
        <v>2018</v>
      </c>
      <c r="F422" s="70" t="s">
        <v>183</v>
      </c>
      <c r="G422" s="70" t="s">
        <v>2066</v>
      </c>
      <c r="H422" s="70" t="s">
        <v>2067</v>
      </c>
      <c r="I422" s="148"/>
      <c r="J422" s="71">
        <v>1970.7358642837714</v>
      </c>
      <c r="K422" s="71">
        <v>19.98797026710572</v>
      </c>
      <c r="L422" s="71">
        <v>33.009537748406238</v>
      </c>
      <c r="M422" s="71">
        <v>438.36975875890971</v>
      </c>
      <c r="N422" s="71">
        <v>486.24805373733187</v>
      </c>
      <c r="O422" s="71">
        <v>244.88680518534065</v>
      </c>
      <c r="P422" s="71">
        <v>161.06301063448325</v>
      </c>
      <c r="Q422" s="71">
        <v>16.705476396519199</v>
      </c>
      <c r="R422" s="71">
        <v>22.101830041468876</v>
      </c>
      <c r="S422" s="71">
        <v>39.34016566479999</v>
      </c>
      <c r="T422" s="72"/>
      <c r="U422" s="71">
        <v>60947877</v>
      </c>
      <c r="V422" s="71">
        <v>7393</v>
      </c>
      <c r="W422" s="71">
        <v>846</v>
      </c>
      <c r="X422" s="71">
        <v>96738</v>
      </c>
      <c r="Y422" s="71">
        <v>130245</v>
      </c>
      <c r="Z422" s="71">
        <v>149219</v>
      </c>
      <c r="AA422" s="71">
        <v>33696</v>
      </c>
      <c r="AB422" s="71">
        <v>263573</v>
      </c>
      <c r="AC422" s="71">
        <v>3834587</v>
      </c>
      <c r="AD422" s="71">
        <v>39.34016566479999</v>
      </c>
      <c r="AE422" s="72"/>
      <c r="AF422" s="71">
        <v>613083684.79098248</v>
      </c>
      <c r="AG422" s="71">
        <v>12909434.686341779</v>
      </c>
      <c r="AH422" s="71">
        <v>5656475.3727089912</v>
      </c>
      <c r="AI422" s="71">
        <v>554738632.74122679</v>
      </c>
      <c r="AJ422" s="71">
        <v>674343540.95630062</v>
      </c>
      <c r="AK422" s="71">
        <v>0</v>
      </c>
      <c r="AL422" s="71">
        <v>0</v>
      </c>
      <c r="AM422" s="71">
        <v>36281116.203601427</v>
      </c>
      <c r="AN422" s="71">
        <v>0</v>
      </c>
      <c r="AO422" s="71">
        <v>0</v>
      </c>
      <c r="AP422" s="71">
        <v>1897012884.7511621</v>
      </c>
      <c r="AQ422" s="72"/>
      <c r="AR422" s="71">
        <v>5285</v>
      </c>
      <c r="AS422" s="71">
        <v>1172</v>
      </c>
      <c r="AT422" s="71">
        <v>5</v>
      </c>
      <c r="AU422" s="71">
        <v>1</v>
      </c>
      <c r="AV422" s="71">
        <v>0</v>
      </c>
      <c r="AW422" s="71">
        <v>2</v>
      </c>
      <c r="AX422" s="71"/>
      <c r="AY422" s="72"/>
      <c r="AZ422" s="71">
        <v>22274.104999999974</v>
      </c>
      <c r="BA422" s="71">
        <v>90637.815000000002</v>
      </c>
      <c r="BB422" s="71">
        <v>96520</v>
      </c>
      <c r="BC422" s="71">
        <v>50</v>
      </c>
      <c r="BD422" s="71">
        <v>0</v>
      </c>
      <c r="BE422" s="71">
        <v>1615</v>
      </c>
      <c r="BF422" s="71"/>
      <c r="BG422" s="72"/>
      <c r="BH422" s="71">
        <v>0</v>
      </c>
      <c r="BI422" s="71">
        <v>0</v>
      </c>
      <c r="BJ422" s="71">
        <v>777.50800000000004</v>
      </c>
      <c r="BK422" s="71">
        <v>169.61</v>
      </c>
      <c r="BL422" s="71">
        <v>102.59600000000002</v>
      </c>
      <c r="BM422" s="71">
        <v>0</v>
      </c>
      <c r="BN422" s="72"/>
      <c r="BO422" s="71">
        <v>0</v>
      </c>
      <c r="BP422" s="71">
        <v>0</v>
      </c>
      <c r="BQ422" s="71">
        <v>25</v>
      </c>
      <c r="BR422" s="71">
        <v>1</v>
      </c>
      <c r="BS422" s="71">
        <v>12</v>
      </c>
      <c r="BT422" s="71">
        <v>0</v>
      </c>
      <c r="BU422"/>
      <c r="BV422" s="70">
        <v>946.68499999999995</v>
      </c>
      <c r="BW422" s="70">
        <v>0</v>
      </c>
      <c r="BX422" s="70">
        <v>48.258000000000003</v>
      </c>
      <c r="BY422" s="70">
        <v>0</v>
      </c>
      <c r="BZ422" s="70">
        <v>9.5340000000000007</v>
      </c>
      <c r="CA422" s="70">
        <v>0</v>
      </c>
      <c r="CB422" s="70">
        <v>0</v>
      </c>
      <c r="CC422" s="70">
        <v>0</v>
      </c>
      <c r="CD422" s="70">
        <v>45.237000000000002</v>
      </c>
    </row>
    <row r="423" spans="1:82">
      <c r="A423" s="70" t="s">
        <v>2082</v>
      </c>
      <c r="B423" s="70">
        <v>220</v>
      </c>
      <c r="C423" s="70">
        <v>16</v>
      </c>
      <c r="D423" s="70">
        <v>13</v>
      </c>
      <c r="E423" s="70">
        <v>2019</v>
      </c>
      <c r="F423" s="70" t="s">
        <v>158</v>
      </c>
      <c r="G423" s="70" t="s">
        <v>2066</v>
      </c>
      <c r="H423" s="70" t="s">
        <v>2067</v>
      </c>
      <c r="I423" s="148"/>
      <c r="J423" s="71">
        <v>1775.5473132752018</v>
      </c>
      <c r="K423" s="71">
        <v>20.199128949138895</v>
      </c>
      <c r="L423" s="71">
        <v>33.0307080746433</v>
      </c>
      <c r="M423" s="71">
        <v>395.33366990379812</v>
      </c>
      <c r="N423" s="71">
        <v>389.71106410239196</v>
      </c>
      <c r="O423" s="71">
        <v>237.85313164480806</v>
      </c>
      <c r="P423" s="71">
        <v>159.16657780551068</v>
      </c>
      <c r="Q423" s="71">
        <v>16.100011148364199</v>
      </c>
      <c r="R423" s="71">
        <v>21.121792050872944</v>
      </c>
      <c r="S423" s="71">
        <v>43.590507927159997</v>
      </c>
      <c r="T423" s="72"/>
      <c r="U423" s="71">
        <v>59957304</v>
      </c>
      <c r="V423" s="71">
        <v>7393</v>
      </c>
      <c r="W423" s="71">
        <v>846</v>
      </c>
      <c r="X423" s="71">
        <v>96738</v>
      </c>
      <c r="Y423" s="71">
        <v>130329</v>
      </c>
      <c r="Z423" s="71">
        <v>148912</v>
      </c>
      <c r="AA423" s="71">
        <v>33050</v>
      </c>
      <c r="AB423" s="71">
        <v>260897</v>
      </c>
      <c r="AC423" s="71">
        <v>3724575</v>
      </c>
      <c r="AD423" s="71">
        <v>43.590507927159997</v>
      </c>
      <c r="AE423" s="72"/>
      <c r="AF423" s="71">
        <v>589002979.53856885</v>
      </c>
      <c r="AG423" s="71">
        <v>15744199.445890101</v>
      </c>
      <c r="AH423" s="71">
        <v>6146174.0201002313</v>
      </c>
      <c r="AI423" s="71">
        <v>554966323.03093922</v>
      </c>
      <c r="AJ423" s="71">
        <v>602410170.31518781</v>
      </c>
      <c r="AK423" s="71">
        <v>0</v>
      </c>
      <c r="AL423" s="71">
        <v>0</v>
      </c>
      <c r="AM423" s="71">
        <v>35532207.368435539</v>
      </c>
      <c r="AN423" s="71">
        <v>0</v>
      </c>
      <c r="AO423" s="71">
        <v>0</v>
      </c>
      <c r="AP423" s="71">
        <v>1803802053.7191217</v>
      </c>
      <c r="AQ423" s="72"/>
      <c r="AR423" s="71">
        <v>5578</v>
      </c>
      <c r="AS423" s="71">
        <v>1318</v>
      </c>
      <c r="AT423" s="71">
        <v>5</v>
      </c>
      <c r="AU423" s="71">
        <v>1</v>
      </c>
      <c r="AV423" s="71">
        <v>0</v>
      </c>
      <c r="AW423" s="71">
        <v>3</v>
      </c>
      <c r="AX423" s="71"/>
      <c r="AY423" s="72"/>
      <c r="AZ423" s="71">
        <v>23657.73999999998</v>
      </c>
      <c r="BA423" s="71">
        <v>105967.11500000011</v>
      </c>
      <c r="BB423" s="71">
        <v>96519.5</v>
      </c>
      <c r="BC423" s="71">
        <v>49.9</v>
      </c>
      <c r="BD423" s="71">
        <v>0</v>
      </c>
      <c r="BE423" s="71">
        <v>1915</v>
      </c>
      <c r="BF423" s="71"/>
      <c r="BG423" s="72"/>
      <c r="BH423" s="71">
        <v>0</v>
      </c>
      <c r="BI423" s="71">
        <v>0</v>
      </c>
      <c r="BJ423" s="71">
        <v>670.85699999999997</v>
      </c>
      <c r="BK423" s="71">
        <v>144.03700000000001</v>
      </c>
      <c r="BL423" s="71">
        <v>94.353999999999999</v>
      </c>
      <c r="BM423" s="71">
        <v>0</v>
      </c>
      <c r="BN423" s="72"/>
      <c r="BO423" s="71">
        <v>0</v>
      </c>
      <c r="BP423" s="71">
        <v>0</v>
      </c>
      <c r="BQ423" s="71">
        <v>25</v>
      </c>
      <c r="BR423" s="71">
        <v>1</v>
      </c>
      <c r="BS423" s="71">
        <v>10</v>
      </c>
      <c r="BT423" s="71">
        <v>0</v>
      </c>
      <c r="BU423"/>
      <c r="BV423" s="70">
        <v>833.779</v>
      </c>
      <c r="BW423" s="70">
        <v>0</v>
      </c>
      <c r="BX423" s="70">
        <v>50.475999999999999</v>
      </c>
      <c r="BY423" s="70">
        <v>0</v>
      </c>
      <c r="BZ423" s="70">
        <v>9.34</v>
      </c>
      <c r="CA423" s="70">
        <v>0</v>
      </c>
      <c r="CB423" s="70">
        <v>0</v>
      </c>
      <c r="CC423" s="70">
        <v>0</v>
      </c>
      <c r="CD423" s="70">
        <v>15.653</v>
      </c>
    </row>
    <row r="424" spans="1:82">
      <c r="A424" s="70" t="s">
        <v>2083</v>
      </c>
      <c r="B424" s="70">
        <v>221</v>
      </c>
      <c r="C424" s="70">
        <v>17</v>
      </c>
      <c r="D424" s="70">
        <v>13</v>
      </c>
      <c r="E424" s="70">
        <v>2020</v>
      </c>
      <c r="F424" s="70" t="s">
        <v>159</v>
      </c>
      <c r="G424" s="70" t="s">
        <v>2066</v>
      </c>
      <c r="H424" s="70" t="s">
        <v>2067</v>
      </c>
      <c r="I424" s="148"/>
      <c r="J424" s="71">
        <v>1895.7187699633359</v>
      </c>
      <c r="K424" s="71">
        <v>20.034817389353691</v>
      </c>
      <c r="L424" s="71">
        <v>44.63474923114412</v>
      </c>
      <c r="M424" s="71">
        <v>343.60246277771034</v>
      </c>
      <c r="N424" s="71">
        <v>421.48885953722169</v>
      </c>
      <c r="O424" s="71">
        <v>208.16906177704746</v>
      </c>
      <c r="P424" s="71">
        <v>149.489948777367</v>
      </c>
      <c r="Q424" s="71">
        <v>15.185511193562</v>
      </c>
      <c r="R424" s="71">
        <v>18.973635856597305</v>
      </c>
      <c r="S424" s="71">
        <v>42.175500556000003</v>
      </c>
      <c r="T424" s="72"/>
      <c r="U424" s="71">
        <v>60225981</v>
      </c>
      <c r="V424" s="71">
        <v>6689</v>
      </c>
      <c r="W424" s="71">
        <v>1204</v>
      </c>
      <c r="X424" s="71">
        <v>91521</v>
      </c>
      <c r="Y424" s="71">
        <v>129927</v>
      </c>
      <c r="Z424" s="71">
        <v>148752</v>
      </c>
      <c r="AA424" s="71">
        <v>32993</v>
      </c>
      <c r="AB424" s="71">
        <v>257553</v>
      </c>
      <c r="AC424" s="71">
        <v>3363451.9999999991</v>
      </c>
      <c r="AD424" s="71">
        <v>42.175500556000003</v>
      </c>
      <c r="AE424" s="72"/>
      <c r="AF424" s="71">
        <v>645493913.05040109</v>
      </c>
      <c r="AG424" s="71">
        <v>15437526.010627436</v>
      </c>
      <c r="AH424" s="71">
        <v>8627930.8034513071</v>
      </c>
      <c r="AI424" s="71">
        <v>498509761.06499207</v>
      </c>
      <c r="AJ424" s="71">
        <v>682570955.04902291</v>
      </c>
      <c r="AK424" s="71"/>
      <c r="AL424" s="71"/>
      <c r="AM424" s="71">
        <v>33613527.973511882</v>
      </c>
      <c r="AN424" s="71"/>
      <c r="AO424" s="71"/>
      <c r="AP424" s="71">
        <v>1884253613.9520068</v>
      </c>
      <c r="AQ424" s="72"/>
      <c r="AR424" s="71">
        <v>5858</v>
      </c>
      <c r="AS424" s="71">
        <v>1377</v>
      </c>
      <c r="AT424" s="71">
        <v>5</v>
      </c>
      <c r="AU424" s="71">
        <v>1</v>
      </c>
      <c r="AV424" s="71">
        <v>0</v>
      </c>
      <c r="AW424" s="71">
        <v>4</v>
      </c>
      <c r="AX424" s="71"/>
      <c r="AY424" s="72"/>
      <c r="AZ424" s="71">
        <v>25168.798999999981</v>
      </c>
      <c r="BA424" s="71">
        <v>115764.51499999961</v>
      </c>
      <c r="BB424" s="71">
        <v>96519.5</v>
      </c>
      <c r="BC424" s="71">
        <v>49.9</v>
      </c>
      <c r="BD424" s="71">
        <v>0</v>
      </c>
      <c r="BE424" s="71">
        <v>3715</v>
      </c>
      <c r="BF424" s="71"/>
      <c r="BG424" s="72"/>
      <c r="BH424" s="71">
        <v>0</v>
      </c>
      <c r="BI424" s="71">
        <v>0</v>
      </c>
      <c r="BJ424" s="71">
        <v>603.65899999999999</v>
      </c>
      <c r="BK424" s="71">
        <v>89.468000000000004</v>
      </c>
      <c r="BL424" s="71">
        <v>93.623000000000005</v>
      </c>
      <c r="BM424" s="71">
        <v>0</v>
      </c>
      <c r="BN424" s="72"/>
      <c r="BO424" s="71">
        <v>0</v>
      </c>
      <c r="BP424" s="71">
        <v>0</v>
      </c>
      <c r="BQ424" s="71">
        <v>25</v>
      </c>
      <c r="BR424" s="71">
        <v>1</v>
      </c>
      <c r="BS424" s="71">
        <v>11</v>
      </c>
      <c r="BT424" s="71">
        <v>0</v>
      </c>
      <c r="BU424"/>
      <c r="BV424" s="70">
        <v>713.69399999999996</v>
      </c>
      <c r="BW424" s="70">
        <v>0</v>
      </c>
      <c r="BX424" s="70">
        <v>51.26</v>
      </c>
      <c r="BY424" s="70">
        <v>0</v>
      </c>
      <c r="BZ424" s="70">
        <v>8.83</v>
      </c>
      <c r="CA424" s="70">
        <v>0</v>
      </c>
      <c r="CB424" s="70">
        <v>0</v>
      </c>
      <c r="CC424" s="70">
        <v>0</v>
      </c>
      <c r="CD424" s="70">
        <v>12.965999999999999</v>
      </c>
    </row>
    <row r="425" spans="1:82">
      <c r="A425" s="70" t="s">
        <v>2084</v>
      </c>
      <c r="B425" s="70">
        <v>221</v>
      </c>
      <c r="C425" s="70">
        <v>18</v>
      </c>
      <c r="D425" s="70">
        <v>13</v>
      </c>
      <c r="E425" s="70">
        <v>2021</v>
      </c>
      <c r="F425" s="70" t="s">
        <v>160</v>
      </c>
      <c r="G425" s="1064" t="s">
        <v>2066</v>
      </c>
      <c r="H425" s="70" t="s">
        <v>2067</v>
      </c>
      <c r="I425" s="148"/>
      <c r="J425" s="71">
        <v>2031.3624097039005</v>
      </c>
      <c r="K425" s="71">
        <v>23.243543185479531</v>
      </c>
      <c r="L425" s="71">
        <v>40.293389457917243</v>
      </c>
      <c r="M425" s="71">
        <v>371.6728607294649</v>
      </c>
      <c r="N425" s="71">
        <v>461.6220487980886</v>
      </c>
      <c r="O425" s="71">
        <v>201.09091764762573</v>
      </c>
      <c r="P425" s="71">
        <v>152.51567680113408</v>
      </c>
      <c r="Q425" s="71">
        <v>14.830091730519101</v>
      </c>
      <c r="R425" s="71">
        <v>20.20723493521232</v>
      </c>
      <c r="S425" s="71">
        <v>43.954257805440008</v>
      </c>
      <c r="T425" s="72"/>
      <c r="U425" s="71">
        <v>68037099</v>
      </c>
      <c r="V425" s="71">
        <v>6689</v>
      </c>
      <c r="W425" s="71">
        <v>1204</v>
      </c>
      <c r="X425" s="71">
        <v>91521</v>
      </c>
      <c r="Y425" s="71">
        <v>129226</v>
      </c>
      <c r="Z425" s="71">
        <v>147955</v>
      </c>
      <c r="AA425" s="71">
        <v>32823</v>
      </c>
      <c r="AB425" s="71">
        <v>253996</v>
      </c>
      <c r="AC425" s="71">
        <v>3475087.9999999995</v>
      </c>
      <c r="AD425" s="71">
        <v>43.954257805440008</v>
      </c>
      <c r="AE425" s="72"/>
      <c r="AF425" s="71">
        <v>646761157.84182441</v>
      </c>
      <c r="AG425" s="71">
        <v>17321165.234846678</v>
      </c>
      <c r="AH425" s="71">
        <v>7162895.4343562555</v>
      </c>
      <c r="AI425" s="71">
        <v>548435806.74716306</v>
      </c>
      <c r="AJ425" s="71">
        <v>703215427.24015236</v>
      </c>
      <c r="AK425" s="71">
        <v>0</v>
      </c>
      <c r="AL425" s="71">
        <v>0</v>
      </c>
      <c r="AM425" s="71">
        <v>33340502.447630711</v>
      </c>
      <c r="AN425" s="71">
        <v>0</v>
      </c>
      <c r="AO425" s="71">
        <v>0</v>
      </c>
      <c r="AP425" s="71">
        <v>1956236954.9459734</v>
      </c>
      <c r="AQ425" s="72"/>
      <c r="AR425" s="71">
        <v>6122</v>
      </c>
      <c r="AS425" s="71">
        <v>1405</v>
      </c>
      <c r="AT425" s="71">
        <v>5</v>
      </c>
      <c r="AU425" s="71">
        <v>1</v>
      </c>
      <c r="AV425" s="71">
        <v>0</v>
      </c>
      <c r="AW425" s="71">
        <v>5</v>
      </c>
      <c r="AX425" s="71"/>
      <c r="AY425" s="72"/>
      <c r="AZ425" s="71">
        <v>26583.025999999969</v>
      </c>
      <c r="BA425" s="71">
        <v>137212.31499999959</v>
      </c>
      <c r="BB425" s="71">
        <v>96519.5</v>
      </c>
      <c r="BC425" s="71">
        <v>49.9</v>
      </c>
      <c r="BD425" s="71">
        <v>0</v>
      </c>
      <c r="BE425" s="71">
        <v>78695</v>
      </c>
      <c r="BF425" s="71"/>
      <c r="BG425" s="72"/>
      <c r="BH425" s="71">
        <v>0</v>
      </c>
      <c r="BI425" s="71">
        <v>0</v>
      </c>
      <c r="BJ425" s="71">
        <v>625.15800000000002</v>
      </c>
      <c r="BK425" s="71">
        <v>142.065</v>
      </c>
      <c r="BL425" s="71">
        <v>93.506999999999991</v>
      </c>
      <c r="BM425" s="71">
        <v>0</v>
      </c>
      <c r="BN425" s="72"/>
      <c r="BO425" s="71">
        <v>0</v>
      </c>
      <c r="BP425" s="71">
        <v>0</v>
      </c>
      <c r="BQ425" s="71">
        <v>24</v>
      </c>
      <c r="BR425" s="71">
        <v>1</v>
      </c>
      <c r="BS425" s="71">
        <v>11</v>
      </c>
      <c r="BT425" s="71">
        <v>0</v>
      </c>
      <c r="BU425"/>
      <c r="BV425" s="70">
        <v>778.81899999999996</v>
      </c>
      <c r="BW425" s="70">
        <v>0</v>
      </c>
      <c r="BX425" s="70">
        <v>53.408999999999999</v>
      </c>
      <c r="BY425" s="70">
        <v>0</v>
      </c>
      <c r="BZ425" s="70">
        <v>6.8460000000000001</v>
      </c>
      <c r="CA425" s="70">
        <v>0</v>
      </c>
      <c r="CB425" s="70">
        <v>0</v>
      </c>
      <c r="CC425" s="70">
        <v>0</v>
      </c>
      <c r="CD425" s="70">
        <v>21.655999999999999</v>
      </c>
    </row>
    <row r="426" spans="1:82">
      <c r="A426" s="70" t="s">
        <v>2085</v>
      </c>
      <c r="B426" s="70">
        <v>221</v>
      </c>
      <c r="C426" s="70">
        <v>19</v>
      </c>
      <c r="D426" s="70">
        <v>13</v>
      </c>
      <c r="E426" s="70">
        <v>2022</v>
      </c>
      <c r="F426" s="70" t="s">
        <v>161</v>
      </c>
      <c r="G426" s="1064" t="s">
        <v>2066</v>
      </c>
      <c r="H426" s="70" t="s">
        <v>2067</v>
      </c>
      <c r="I426" s="148"/>
      <c r="J426" s="71">
        <v>1777.8241692987431</v>
      </c>
      <c r="K426" s="71">
        <v>16.980408096642265</v>
      </c>
      <c r="L426" s="71">
        <v>31.97608735816576</v>
      </c>
      <c r="M426" s="71">
        <v>370.94045603978873</v>
      </c>
      <c r="N426" s="71">
        <v>498.09894364603088</v>
      </c>
      <c r="O426" s="71">
        <v>210.92964426717083</v>
      </c>
      <c r="P426" s="71">
        <v>150.17065279379159</v>
      </c>
      <c r="Q426" s="71">
        <v>14.755431675188134</v>
      </c>
      <c r="R426" s="71">
        <v>19.358161335693943</v>
      </c>
      <c r="S426" s="71">
        <v>37.102296603189998</v>
      </c>
      <c r="T426" s="72"/>
      <c r="U426" s="71">
        <v>69816634</v>
      </c>
      <c r="V426" s="71">
        <v>6689</v>
      </c>
      <c r="W426" s="71">
        <v>1204</v>
      </c>
      <c r="X426" s="71">
        <v>91521</v>
      </c>
      <c r="Y426" s="71">
        <v>128933</v>
      </c>
      <c r="Z426" s="71">
        <v>147451</v>
      </c>
      <c r="AA426" s="71">
        <v>32811</v>
      </c>
      <c r="AB426" s="71">
        <v>250645</v>
      </c>
      <c r="AC426" s="71">
        <v>3370881.9999999995</v>
      </c>
      <c r="AD426" s="71">
        <v>37.102296603189998</v>
      </c>
      <c r="AE426" s="72"/>
      <c r="AF426" s="71">
        <v>545899699.79238641</v>
      </c>
      <c r="AG426" s="71">
        <v>12847862.850353664</v>
      </c>
      <c r="AH426" s="71">
        <v>6565609.3689703941</v>
      </c>
      <c r="AI426" s="71">
        <v>515896803.59799922</v>
      </c>
      <c r="AJ426" s="71">
        <v>783629732.80668414</v>
      </c>
      <c r="AK426" s="71">
        <v>0</v>
      </c>
      <c r="AL426" s="71">
        <v>0</v>
      </c>
      <c r="AM426" s="71">
        <v>32365110.70667148</v>
      </c>
      <c r="AN426" s="71">
        <v>0</v>
      </c>
      <c r="AO426" s="71">
        <v>0</v>
      </c>
      <c r="AP426" s="71">
        <v>1897204819.1230652</v>
      </c>
      <c r="AQ426" s="72"/>
      <c r="AR426" s="71">
        <v>6557</v>
      </c>
      <c r="AS426" s="71">
        <v>1415</v>
      </c>
      <c r="AT426" s="71">
        <v>5</v>
      </c>
      <c r="AU426" s="71">
        <v>1</v>
      </c>
      <c r="AV426" s="71">
        <v>0</v>
      </c>
      <c r="AW426" s="71">
        <v>5</v>
      </c>
      <c r="AX426" s="71"/>
      <c r="AY426" s="72"/>
      <c r="AZ426" s="71">
        <v>28964.151999999907</v>
      </c>
      <c r="BA426" s="71">
        <v>137559.61499999958</v>
      </c>
      <c r="BB426" s="71">
        <v>96519.5</v>
      </c>
      <c r="BC426" s="71">
        <v>49.9</v>
      </c>
      <c r="BD426" s="71">
        <v>0</v>
      </c>
      <c r="BE426" s="71">
        <v>78695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2086</v>
      </c>
      <c r="B427" s="70">
        <v>221</v>
      </c>
      <c r="C427" s="70">
        <v>20</v>
      </c>
      <c r="D427" s="70">
        <v>13</v>
      </c>
      <c r="E427" s="70">
        <v>2023</v>
      </c>
      <c r="F427" s="70" t="s">
        <v>1539</v>
      </c>
      <c r="G427" s="70" t="s">
        <v>2066</v>
      </c>
      <c r="H427" s="70" t="s">
        <v>2067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7059</v>
      </c>
      <c r="AS427" s="71">
        <v>1425</v>
      </c>
      <c r="AT427" s="71">
        <v>5</v>
      </c>
      <c r="AU427" s="71">
        <v>1</v>
      </c>
      <c r="AV427" s="71">
        <v>0</v>
      </c>
      <c r="AW427" s="71">
        <v>5</v>
      </c>
      <c r="AX427" s="71"/>
      <c r="AY427" s="72"/>
      <c r="AZ427" s="71">
        <v>31641.042000000027</v>
      </c>
      <c r="BA427" s="71">
        <v>138988.51499999961</v>
      </c>
      <c r="BB427" s="71">
        <v>96519.5</v>
      </c>
      <c r="BC427" s="71">
        <v>49.9</v>
      </c>
      <c r="BD427" s="71">
        <v>0</v>
      </c>
      <c r="BE427" s="71">
        <v>78695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2087</v>
      </c>
      <c r="B428" s="70">
        <v>221</v>
      </c>
      <c r="C428" s="70">
        <v>21</v>
      </c>
      <c r="D428" s="70">
        <v>13</v>
      </c>
      <c r="E428" s="70">
        <v>2024</v>
      </c>
      <c r="F428" s="70" t="s">
        <v>1554</v>
      </c>
      <c r="G428" s="70" t="s">
        <v>2066</v>
      </c>
      <c r="H428" s="70" t="s">
        <v>2067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2088</v>
      </c>
      <c r="B429" s="70">
        <v>290</v>
      </c>
      <c r="C429" s="70">
        <v>1</v>
      </c>
      <c r="D429" s="70">
        <v>18</v>
      </c>
      <c r="E429" s="70">
        <v>1990</v>
      </c>
      <c r="F429" s="70" t="s">
        <v>787</v>
      </c>
      <c r="G429" s="70" t="s">
        <v>2089</v>
      </c>
      <c r="H429" s="70" t="s">
        <v>2090</v>
      </c>
      <c r="I429" s="148"/>
      <c r="J429" s="71">
        <v>998.67021089511024</v>
      </c>
      <c r="K429" s="71">
        <v>33.033726478207413</v>
      </c>
      <c r="L429" s="71">
        <v>24.64965445905495</v>
      </c>
      <c r="M429" s="71">
        <v>263.01788785463242</v>
      </c>
      <c r="N429" s="71">
        <v>241.78843640042851</v>
      </c>
      <c r="O429" s="71">
        <v>190.2474478372059</v>
      </c>
      <c r="P429" s="71">
        <v>235.94062031524169</v>
      </c>
      <c r="Q429" s="71">
        <v>16.219890243454</v>
      </c>
      <c r="R429" s="71">
        <v>76.502940546103872</v>
      </c>
      <c r="S429" s="71">
        <v>13.018251054620141</v>
      </c>
      <c r="T429" s="72"/>
      <c r="U429" s="71">
        <v>46046033</v>
      </c>
      <c r="V429" s="71">
        <v>11343</v>
      </c>
      <c r="W429" s="71">
        <v>258</v>
      </c>
      <c r="X429" s="71">
        <v>111849</v>
      </c>
      <c r="Y429" s="71">
        <v>91700</v>
      </c>
      <c r="Z429" s="71">
        <v>78251</v>
      </c>
      <c r="AA429" s="71">
        <v>57289</v>
      </c>
      <c r="AB429" s="71">
        <v>263356</v>
      </c>
      <c r="AC429" s="71">
        <v>13250447</v>
      </c>
      <c r="AD429" s="71">
        <v>13.018251054620141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2091</v>
      </c>
      <c r="B430" s="70">
        <v>291</v>
      </c>
      <c r="C430" s="70">
        <v>2</v>
      </c>
      <c r="D430" s="70">
        <v>18</v>
      </c>
      <c r="E430" s="70">
        <v>2005</v>
      </c>
      <c r="F430" s="70" t="s">
        <v>789</v>
      </c>
      <c r="G430" s="70" t="s">
        <v>2089</v>
      </c>
      <c r="H430" s="70" t="s">
        <v>2090</v>
      </c>
      <c r="I430" s="148"/>
      <c r="J430" s="71">
        <v>649.31860135569877</v>
      </c>
      <c r="K430" s="71">
        <v>22.682576649291871</v>
      </c>
      <c r="L430" s="71">
        <v>24.9834023884065</v>
      </c>
      <c r="M430" s="71">
        <v>445.07823358080219</v>
      </c>
      <c r="N430" s="71">
        <v>399.06116365171482</v>
      </c>
      <c r="O430" s="71">
        <v>285.17159722711472</v>
      </c>
      <c r="P430" s="71">
        <v>219.52630544323389</v>
      </c>
      <c r="Q430" s="71">
        <v>15.3972567323936</v>
      </c>
      <c r="R430" s="71">
        <v>46.799304614321969</v>
      </c>
      <c r="S430" s="71">
        <v>20.029665699999999</v>
      </c>
      <c r="T430" s="72"/>
      <c r="U430" s="71">
        <v>43031563</v>
      </c>
      <c r="V430" s="71">
        <v>9830</v>
      </c>
      <c r="W430" s="71">
        <v>298</v>
      </c>
      <c r="X430" s="71">
        <v>94686</v>
      </c>
      <c r="Y430" s="71">
        <v>108465</v>
      </c>
      <c r="Z430" s="71">
        <v>135732</v>
      </c>
      <c r="AA430" s="71">
        <v>43655</v>
      </c>
      <c r="AB430" s="71">
        <v>261350</v>
      </c>
      <c r="AC430" s="71">
        <v>8275488</v>
      </c>
      <c r="AD430" s="71">
        <v>20.029665699999999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2092</v>
      </c>
      <c r="B431" s="70">
        <v>292</v>
      </c>
      <c r="C431" s="70">
        <v>3</v>
      </c>
      <c r="D431" s="70">
        <v>18</v>
      </c>
      <c r="E431" s="70">
        <v>2006</v>
      </c>
      <c r="F431" s="70" t="s">
        <v>790</v>
      </c>
      <c r="G431" s="70" t="s">
        <v>2089</v>
      </c>
      <c r="H431" s="70" t="s">
        <v>2090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2093</v>
      </c>
      <c r="B432" s="70">
        <v>293</v>
      </c>
      <c r="C432" s="70">
        <v>4</v>
      </c>
      <c r="D432" s="70">
        <v>18</v>
      </c>
      <c r="E432" s="70">
        <v>2007</v>
      </c>
      <c r="F432" s="70" t="s">
        <v>791</v>
      </c>
      <c r="G432" s="70" t="s">
        <v>2089</v>
      </c>
      <c r="H432" s="70" t="s">
        <v>2090</v>
      </c>
      <c r="I432" s="148"/>
      <c r="J432" s="71">
        <v>696.73484362580621</v>
      </c>
      <c r="K432" s="71">
        <v>21.55498399379394</v>
      </c>
      <c r="L432" s="71">
        <v>20.268705004966211</v>
      </c>
      <c r="M432" s="71">
        <v>453.01187453691682</v>
      </c>
      <c r="N432" s="71">
        <v>381.82825008001328</v>
      </c>
      <c r="O432" s="71">
        <v>274.96240439168321</v>
      </c>
      <c r="P432" s="71">
        <v>215.50457252118531</v>
      </c>
      <c r="Q432" s="71">
        <v>16.1679663754567</v>
      </c>
      <c r="R432" s="71">
        <v>40.709593879543988</v>
      </c>
      <c r="S432" s="71">
        <v>20.542914137</v>
      </c>
      <c r="T432" s="72"/>
      <c r="U432" s="71">
        <v>49984423</v>
      </c>
      <c r="V432" s="71">
        <v>9464</v>
      </c>
      <c r="W432" s="71">
        <v>263</v>
      </c>
      <c r="X432" s="71">
        <v>115939</v>
      </c>
      <c r="Y432" s="71">
        <v>110232</v>
      </c>
      <c r="Z432" s="71">
        <v>136049</v>
      </c>
      <c r="AA432" s="71">
        <v>42202</v>
      </c>
      <c r="AB432" s="71">
        <v>259920</v>
      </c>
      <c r="AC432" s="71">
        <v>7405196.5</v>
      </c>
      <c r="AD432" s="71">
        <v>20.542914137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2094</v>
      </c>
      <c r="B433" s="70">
        <v>294</v>
      </c>
      <c r="C433" s="70">
        <v>5</v>
      </c>
      <c r="D433" s="70">
        <v>18</v>
      </c>
      <c r="E433" s="70">
        <v>2008</v>
      </c>
      <c r="F433" s="70" t="s">
        <v>792</v>
      </c>
      <c r="G433" s="70" t="s">
        <v>2089</v>
      </c>
      <c r="H433" s="70" t="s">
        <v>2090</v>
      </c>
      <c r="I433" s="148"/>
      <c r="J433" s="71">
        <v>579.47446018251128</v>
      </c>
      <c r="K433" s="71">
        <v>15.95569972135212</v>
      </c>
      <c r="L433" s="71">
        <v>17.385028757495391</v>
      </c>
      <c r="M433" s="71">
        <v>494.87467329526612</v>
      </c>
      <c r="N433" s="71">
        <v>382.18593582679438</v>
      </c>
      <c r="O433" s="71">
        <v>266.71087871686802</v>
      </c>
      <c r="P433" s="71">
        <v>208.9239263707789</v>
      </c>
      <c r="Q433" s="71">
        <v>15.8712138722794</v>
      </c>
      <c r="R433" s="71">
        <v>38.141187330488627</v>
      </c>
      <c r="S433" s="71">
        <v>18.350694648000001</v>
      </c>
      <c r="T433" s="72"/>
      <c r="U433" s="71">
        <v>47138466</v>
      </c>
      <c r="V433" s="71">
        <v>9464</v>
      </c>
      <c r="W433" s="71">
        <v>263</v>
      </c>
      <c r="X433" s="71">
        <v>115939</v>
      </c>
      <c r="Y433" s="71">
        <v>110840</v>
      </c>
      <c r="Z433" s="71">
        <v>136598</v>
      </c>
      <c r="AA433" s="71">
        <v>40960</v>
      </c>
      <c r="AB433" s="71">
        <v>259346</v>
      </c>
      <c r="AC433" s="71">
        <v>7204345.5</v>
      </c>
      <c r="AD433" s="71">
        <v>18.350694648000001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2095</v>
      </c>
      <c r="B434" s="70">
        <v>295</v>
      </c>
      <c r="C434" s="70">
        <v>6</v>
      </c>
      <c r="D434" s="70">
        <v>18</v>
      </c>
      <c r="E434" s="70">
        <v>2009</v>
      </c>
      <c r="F434" s="70" t="s">
        <v>176</v>
      </c>
      <c r="G434" s="70" t="s">
        <v>2089</v>
      </c>
      <c r="H434" s="70" t="s">
        <v>2090</v>
      </c>
      <c r="I434" s="148"/>
      <c r="J434" s="71">
        <v>531.55949520385923</v>
      </c>
      <c r="K434" s="71">
        <v>18.171898519037072</v>
      </c>
      <c r="L434" s="71">
        <v>28.736947858522399</v>
      </c>
      <c r="M434" s="71">
        <v>532.56157758627421</v>
      </c>
      <c r="N434" s="71">
        <v>382.38194375147839</v>
      </c>
      <c r="O434" s="71">
        <v>271.9037764555066</v>
      </c>
      <c r="P434" s="71">
        <v>198.38551469679399</v>
      </c>
      <c r="Q434" s="71">
        <v>15.115397372056099</v>
      </c>
      <c r="R434" s="71">
        <v>34.783227915396978</v>
      </c>
      <c r="S434" s="71">
        <v>15.148910774999999</v>
      </c>
      <c r="T434" s="72"/>
      <c r="U434" s="71">
        <v>45342550</v>
      </c>
      <c r="V434" s="71">
        <v>9178</v>
      </c>
      <c r="W434" s="71">
        <v>761</v>
      </c>
      <c r="X434" s="71">
        <v>127119</v>
      </c>
      <c r="Y434" s="71">
        <v>111393</v>
      </c>
      <c r="Z434" s="71">
        <v>137454</v>
      </c>
      <c r="AA434" s="71">
        <v>39929</v>
      </c>
      <c r="AB434" s="71">
        <v>259281</v>
      </c>
      <c r="AC434" s="71">
        <v>6409633</v>
      </c>
      <c r="AD434" s="71">
        <v>15.148910774999999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294.58999999999997</v>
      </c>
      <c r="BK434" s="71">
        <v>0</v>
      </c>
      <c r="BL434" s="71">
        <v>80.943999999999988</v>
      </c>
      <c r="BM434" s="71">
        <v>0</v>
      </c>
      <c r="BN434" s="72"/>
      <c r="BO434" s="71">
        <v>0</v>
      </c>
      <c r="BP434" s="71">
        <v>0</v>
      </c>
      <c r="BQ434" s="71">
        <v>12</v>
      </c>
      <c r="BR434" s="71">
        <v>0</v>
      </c>
      <c r="BS434" s="71">
        <v>12</v>
      </c>
      <c r="BT434" s="71">
        <v>0</v>
      </c>
      <c r="BU434"/>
      <c r="BV434" s="70">
        <v>354.40499999999997</v>
      </c>
      <c r="BW434" s="70">
        <v>0</v>
      </c>
      <c r="BX434" s="70">
        <v>21.129000000000001</v>
      </c>
      <c r="BY434" s="70">
        <v>0</v>
      </c>
      <c r="BZ434" s="70">
        <v>0</v>
      </c>
      <c r="CA434" s="70">
        <v>0</v>
      </c>
      <c r="CB434" s="70">
        <v>0</v>
      </c>
      <c r="CC434" s="70">
        <v>0</v>
      </c>
      <c r="CD434" s="70">
        <v>0</v>
      </c>
    </row>
    <row r="435" spans="1:82">
      <c r="A435" s="70" t="s">
        <v>2096</v>
      </c>
      <c r="B435" s="70">
        <v>296</v>
      </c>
      <c r="C435" s="70">
        <v>7</v>
      </c>
      <c r="D435" s="70">
        <v>18</v>
      </c>
      <c r="E435" s="70">
        <v>2010</v>
      </c>
      <c r="F435" s="70" t="s">
        <v>177</v>
      </c>
      <c r="G435" s="70" t="s">
        <v>2089</v>
      </c>
      <c r="H435" s="70" t="s">
        <v>2090</v>
      </c>
      <c r="I435" s="148"/>
      <c r="J435" s="71">
        <v>493.3794588073045</v>
      </c>
      <c r="K435" s="71">
        <v>17.77412078404608</v>
      </c>
      <c r="L435" s="71">
        <v>24.586538296041159</v>
      </c>
      <c r="M435" s="71">
        <v>497.52988896689891</v>
      </c>
      <c r="N435" s="71">
        <v>319.10935295758009</v>
      </c>
      <c r="O435" s="71">
        <v>273.31806332896718</v>
      </c>
      <c r="P435" s="71">
        <v>199.47179107973571</v>
      </c>
      <c r="Q435" s="71">
        <v>15.6972441864286</v>
      </c>
      <c r="R435" s="71">
        <v>44.381467375614108</v>
      </c>
      <c r="S435" s="71">
        <v>19.764562726000001</v>
      </c>
      <c r="T435" s="72"/>
      <c r="U435" s="71">
        <v>49025006</v>
      </c>
      <c r="V435" s="71">
        <v>9178</v>
      </c>
      <c r="W435" s="71">
        <v>761</v>
      </c>
      <c r="X435" s="71">
        <v>127119</v>
      </c>
      <c r="Y435" s="71">
        <v>111762</v>
      </c>
      <c r="Z435" s="71">
        <v>138811</v>
      </c>
      <c r="AA435" s="71">
        <v>39145</v>
      </c>
      <c r="AB435" s="71">
        <v>258013</v>
      </c>
      <c r="AC435" s="71">
        <v>7750272</v>
      </c>
      <c r="AD435" s="71">
        <v>19.764562726000001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284.50599999999997</v>
      </c>
      <c r="BK435" s="71">
        <v>0</v>
      </c>
      <c r="BL435" s="71">
        <v>69.022999999999996</v>
      </c>
      <c r="BM435" s="71">
        <v>0</v>
      </c>
      <c r="BN435" s="72"/>
      <c r="BO435" s="71">
        <v>0</v>
      </c>
      <c r="BP435" s="71">
        <v>0</v>
      </c>
      <c r="BQ435" s="71">
        <v>12</v>
      </c>
      <c r="BR435" s="71">
        <v>0</v>
      </c>
      <c r="BS435" s="71">
        <v>11</v>
      </c>
      <c r="BT435" s="71">
        <v>0</v>
      </c>
      <c r="BU435"/>
      <c r="BV435" s="70">
        <v>353.529</v>
      </c>
      <c r="BW435" s="70">
        <v>0</v>
      </c>
      <c r="BX435" s="70">
        <v>0</v>
      </c>
      <c r="BY435" s="70">
        <v>0</v>
      </c>
      <c r="BZ435" s="70">
        <v>0</v>
      </c>
      <c r="CA435" s="70">
        <v>0</v>
      </c>
      <c r="CB435" s="70">
        <v>0</v>
      </c>
      <c r="CC435" s="70">
        <v>0</v>
      </c>
      <c r="CD435" s="70">
        <v>0</v>
      </c>
    </row>
    <row r="436" spans="1:82">
      <c r="A436" s="70" t="s">
        <v>2097</v>
      </c>
      <c r="B436" s="70">
        <v>297</v>
      </c>
      <c r="C436" s="70">
        <v>8</v>
      </c>
      <c r="D436" s="70">
        <v>18</v>
      </c>
      <c r="E436" s="70">
        <v>2011</v>
      </c>
      <c r="F436" s="70" t="s">
        <v>178</v>
      </c>
      <c r="G436" s="70" t="s">
        <v>2089</v>
      </c>
      <c r="H436" s="70" t="s">
        <v>2090</v>
      </c>
      <c r="I436" s="148"/>
      <c r="J436" s="71">
        <v>624.01195608183025</v>
      </c>
      <c r="K436" s="71">
        <v>25.319904535662751</v>
      </c>
      <c r="L436" s="71">
        <v>34.092674197568748</v>
      </c>
      <c r="M436" s="71">
        <v>680.12526002312916</v>
      </c>
      <c r="N436" s="71">
        <v>485.89730408296822</v>
      </c>
      <c r="O436" s="71">
        <v>270.74598655179034</v>
      </c>
      <c r="P436" s="71">
        <v>191.60923208057844</v>
      </c>
      <c r="Q436" s="71">
        <v>18.0746585328632</v>
      </c>
      <c r="R436" s="71">
        <v>37.606460530578318</v>
      </c>
      <c r="S436" s="71">
        <v>15.399395832</v>
      </c>
      <c r="T436" s="72"/>
      <c r="U436" s="71">
        <v>48935652</v>
      </c>
      <c r="V436" s="71">
        <v>9178</v>
      </c>
      <c r="W436" s="71">
        <v>761</v>
      </c>
      <c r="X436" s="71">
        <v>127119</v>
      </c>
      <c r="Y436" s="71">
        <v>112833</v>
      </c>
      <c r="Z436" s="71">
        <v>140492</v>
      </c>
      <c r="AA436" s="71">
        <v>38721</v>
      </c>
      <c r="AB436" s="71">
        <v>257558</v>
      </c>
      <c r="AC436" s="71">
        <v>6556301</v>
      </c>
      <c r="AD436" s="71">
        <v>15.399395832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227.64</v>
      </c>
      <c r="BK436" s="71">
        <v>0</v>
      </c>
      <c r="BL436" s="71">
        <v>58.250999999999991</v>
      </c>
      <c r="BM436" s="71">
        <v>0</v>
      </c>
      <c r="BN436" s="72"/>
      <c r="BO436" s="71">
        <v>0</v>
      </c>
      <c r="BP436" s="71">
        <v>0</v>
      </c>
      <c r="BQ436" s="71">
        <v>13</v>
      </c>
      <c r="BR436" s="71">
        <v>0</v>
      </c>
      <c r="BS436" s="71">
        <v>11</v>
      </c>
      <c r="BT436" s="71">
        <v>0</v>
      </c>
      <c r="BU436"/>
      <c r="BV436" s="70">
        <v>285.89100000000002</v>
      </c>
      <c r="BW436" s="70">
        <v>0</v>
      </c>
      <c r="BX436" s="70">
        <v>0</v>
      </c>
      <c r="BY436" s="70">
        <v>0</v>
      </c>
      <c r="BZ436" s="70">
        <v>0</v>
      </c>
      <c r="CA436" s="70">
        <v>0</v>
      </c>
      <c r="CB436" s="70">
        <v>0</v>
      </c>
      <c r="CC436" s="70">
        <v>0</v>
      </c>
      <c r="CD436" s="70">
        <v>0</v>
      </c>
    </row>
    <row r="437" spans="1:82">
      <c r="A437" s="70" t="s">
        <v>2098</v>
      </c>
      <c r="B437" s="70">
        <v>298</v>
      </c>
      <c r="C437" s="70">
        <v>9</v>
      </c>
      <c r="D437" s="70">
        <v>18</v>
      </c>
      <c r="E437" s="70">
        <v>2012</v>
      </c>
      <c r="F437" s="70" t="s">
        <v>179</v>
      </c>
      <c r="G437" s="70" t="s">
        <v>2089</v>
      </c>
      <c r="H437" s="70" t="s">
        <v>2090</v>
      </c>
      <c r="I437" s="148"/>
      <c r="J437" s="71">
        <v>677.38230962847547</v>
      </c>
      <c r="K437" s="71">
        <v>25.938571771641179</v>
      </c>
      <c r="L437" s="71">
        <v>34.074279446265287</v>
      </c>
      <c r="M437" s="71">
        <v>790.83742841699814</v>
      </c>
      <c r="N437" s="71">
        <v>592.04861342312029</v>
      </c>
      <c r="O437" s="71">
        <v>272.36097957500232</v>
      </c>
      <c r="P437" s="71">
        <v>188.8226128737173</v>
      </c>
      <c r="Q437" s="71">
        <v>19.645681869730101</v>
      </c>
      <c r="R437" s="71">
        <v>45.627604800357787</v>
      </c>
      <c r="S437" s="71">
        <v>19.009423664</v>
      </c>
      <c r="T437" s="72"/>
      <c r="U437" s="71">
        <v>48549196</v>
      </c>
      <c r="V437" s="71">
        <v>9178</v>
      </c>
      <c r="W437" s="71">
        <v>761</v>
      </c>
      <c r="X437" s="71">
        <v>127119</v>
      </c>
      <c r="Y437" s="71">
        <v>114829</v>
      </c>
      <c r="Z437" s="71">
        <v>142451</v>
      </c>
      <c r="AA437" s="71">
        <v>37942</v>
      </c>
      <c r="AB437" s="71">
        <v>257662</v>
      </c>
      <c r="AC437" s="71">
        <v>7748672</v>
      </c>
      <c r="AD437" s="71">
        <v>19.009423664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267.166</v>
      </c>
      <c r="BK437" s="71">
        <v>0</v>
      </c>
      <c r="BL437" s="71">
        <v>99.873000000000019</v>
      </c>
      <c r="BM437" s="71">
        <v>0</v>
      </c>
      <c r="BN437" s="72"/>
      <c r="BO437" s="71">
        <v>0</v>
      </c>
      <c r="BP437" s="71">
        <v>0</v>
      </c>
      <c r="BQ437" s="71">
        <v>13</v>
      </c>
      <c r="BR437" s="71">
        <v>0</v>
      </c>
      <c r="BS437" s="71">
        <v>12</v>
      </c>
      <c r="BT437" s="71">
        <v>0</v>
      </c>
      <c r="BU437"/>
      <c r="BV437" s="70">
        <v>344.41300000000001</v>
      </c>
      <c r="BW437" s="70">
        <v>0</v>
      </c>
      <c r="BX437" s="70">
        <v>22.626000000000001</v>
      </c>
      <c r="BY437" s="70">
        <v>0</v>
      </c>
      <c r="BZ437" s="70">
        <v>0</v>
      </c>
      <c r="CA437" s="70">
        <v>0</v>
      </c>
      <c r="CB437" s="70">
        <v>0</v>
      </c>
      <c r="CC437" s="70">
        <v>0</v>
      </c>
      <c r="CD437" s="70">
        <v>0</v>
      </c>
    </row>
    <row r="438" spans="1:82">
      <c r="A438" s="70" t="s">
        <v>2099</v>
      </c>
      <c r="B438" s="70">
        <v>299</v>
      </c>
      <c r="C438" s="70">
        <v>10</v>
      </c>
      <c r="D438" s="70">
        <v>18</v>
      </c>
      <c r="E438" s="70">
        <v>2013</v>
      </c>
      <c r="F438" s="70" t="s">
        <v>180</v>
      </c>
      <c r="G438" s="70" t="s">
        <v>2089</v>
      </c>
      <c r="H438" s="70" t="s">
        <v>2090</v>
      </c>
      <c r="I438" s="148"/>
      <c r="J438" s="71">
        <v>742.33509105971598</v>
      </c>
      <c r="K438" s="71">
        <v>21.988791179730931</v>
      </c>
      <c r="L438" s="71">
        <v>30.581073553265011</v>
      </c>
      <c r="M438" s="71">
        <v>740.50493882103729</v>
      </c>
      <c r="N438" s="71">
        <v>599.63176330770057</v>
      </c>
      <c r="O438" s="71">
        <v>264.47413222810246</v>
      </c>
      <c r="P438" s="71">
        <v>187.78072511248465</v>
      </c>
      <c r="Q438" s="71">
        <v>19.9357485198333</v>
      </c>
      <c r="R438" s="71">
        <v>45.57918208420228</v>
      </c>
      <c r="S438" s="71">
        <v>22.365702327000001</v>
      </c>
      <c r="T438" s="72"/>
      <c r="U438" s="71">
        <v>53014491</v>
      </c>
      <c r="V438" s="71">
        <v>9178</v>
      </c>
      <c r="W438" s="71">
        <v>761</v>
      </c>
      <c r="X438" s="71">
        <v>127119</v>
      </c>
      <c r="Y438" s="71">
        <v>115528</v>
      </c>
      <c r="Z438" s="71">
        <v>144502</v>
      </c>
      <c r="AA438" s="71">
        <v>37591</v>
      </c>
      <c r="AB438" s="71">
        <v>257718</v>
      </c>
      <c r="AC438" s="71">
        <v>7555743.5</v>
      </c>
      <c r="AD438" s="71">
        <v>22.365702327000001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292.363</v>
      </c>
      <c r="BK438" s="71">
        <v>0</v>
      </c>
      <c r="BL438" s="71">
        <v>117.28399999999999</v>
      </c>
      <c r="BM438" s="71">
        <v>0</v>
      </c>
      <c r="BN438" s="72"/>
      <c r="BO438" s="71">
        <v>0</v>
      </c>
      <c r="BP438" s="71">
        <v>0</v>
      </c>
      <c r="BQ438" s="71">
        <v>13</v>
      </c>
      <c r="BR438" s="71">
        <v>0</v>
      </c>
      <c r="BS438" s="71">
        <v>9</v>
      </c>
      <c r="BT438" s="71">
        <v>0</v>
      </c>
      <c r="BU438"/>
      <c r="BV438" s="70">
        <v>369.298</v>
      </c>
      <c r="BW438" s="70">
        <v>0</v>
      </c>
      <c r="BX438" s="70">
        <v>40.348999999999997</v>
      </c>
      <c r="BY438" s="70">
        <v>0</v>
      </c>
      <c r="BZ438" s="70">
        <v>0</v>
      </c>
      <c r="CA438" s="70">
        <v>0</v>
      </c>
      <c r="CB438" s="70">
        <v>0</v>
      </c>
      <c r="CC438" s="70">
        <v>0</v>
      </c>
      <c r="CD438" s="70">
        <v>0</v>
      </c>
    </row>
    <row r="439" spans="1:82">
      <c r="A439" s="70" t="s">
        <v>2100</v>
      </c>
      <c r="B439" s="70">
        <v>300</v>
      </c>
      <c r="C439" s="70">
        <v>11</v>
      </c>
      <c r="D439" s="70">
        <v>18</v>
      </c>
      <c r="E439" s="70">
        <v>2014</v>
      </c>
      <c r="F439" s="70" t="s">
        <v>181</v>
      </c>
      <c r="G439" s="70" t="s">
        <v>2089</v>
      </c>
      <c r="H439" s="70" t="s">
        <v>2090</v>
      </c>
      <c r="I439" s="148"/>
      <c r="J439" s="71">
        <v>719.22222486910653</v>
      </c>
      <c r="K439" s="71">
        <v>21.24758762805881</v>
      </c>
      <c r="L439" s="71">
        <v>27.931082641355289</v>
      </c>
      <c r="M439" s="71">
        <v>764.10272428790813</v>
      </c>
      <c r="N439" s="71">
        <v>538.22363638586364</v>
      </c>
      <c r="O439" s="71">
        <v>254.2478379103957</v>
      </c>
      <c r="P439" s="71">
        <v>186.69803572801894</v>
      </c>
      <c r="Q439" s="71">
        <v>19.081593774085601</v>
      </c>
      <c r="R439" s="71">
        <v>44.035319746202298</v>
      </c>
      <c r="S439" s="71">
        <v>23.332739264000001</v>
      </c>
      <c r="T439" s="72"/>
      <c r="U439" s="71">
        <v>53220385</v>
      </c>
      <c r="V439" s="71">
        <v>7482</v>
      </c>
      <c r="W439" s="71">
        <v>630</v>
      </c>
      <c r="X439" s="71">
        <v>122343</v>
      </c>
      <c r="Y439" s="71">
        <v>116336</v>
      </c>
      <c r="Z439" s="71">
        <v>146308</v>
      </c>
      <c r="AA439" s="71">
        <v>37181</v>
      </c>
      <c r="AB439" s="71">
        <v>257104</v>
      </c>
      <c r="AC439" s="71">
        <v>7322768</v>
      </c>
      <c r="AD439" s="71">
        <v>23.332739264000001</v>
      </c>
      <c r="AE439" s="72"/>
      <c r="AF439" s="71"/>
      <c r="AG439" s="71"/>
      <c r="AH439" s="71"/>
      <c r="AI439" s="71"/>
      <c r="AJ439" s="71"/>
      <c r="AK439" s="71"/>
      <c r="AL439" s="71"/>
      <c r="AM439" s="71"/>
      <c r="AN439" s="71"/>
      <c r="AO439" s="71"/>
      <c r="AP439" s="71"/>
      <c r="AQ439" s="72"/>
      <c r="AR439" s="71">
        <v>3561</v>
      </c>
      <c r="AS439" s="71">
        <v>783</v>
      </c>
      <c r="AT439" s="71">
        <v>1</v>
      </c>
      <c r="AU439" s="71">
        <v>0</v>
      </c>
      <c r="AV439" s="71">
        <v>0</v>
      </c>
      <c r="AW439" s="71">
        <v>0</v>
      </c>
      <c r="AX439" s="71"/>
      <c r="AY439" s="72"/>
      <c r="AZ439" s="71">
        <v>15891.672</v>
      </c>
      <c r="BA439" s="71">
        <v>37372.490999999987</v>
      </c>
      <c r="BB439" s="71">
        <v>0.5</v>
      </c>
      <c r="BC439" s="71">
        <v>0</v>
      </c>
      <c r="BD439" s="71">
        <v>0</v>
      </c>
      <c r="BE439" s="71">
        <v>0</v>
      </c>
      <c r="BF439" s="71"/>
      <c r="BG439" s="72"/>
      <c r="BH439" s="71">
        <v>0</v>
      </c>
      <c r="BI439" s="71">
        <v>0</v>
      </c>
      <c r="BJ439" s="71">
        <v>271.89600000000002</v>
      </c>
      <c r="BK439" s="71">
        <v>0</v>
      </c>
      <c r="BL439" s="71">
        <v>100.38200000000001</v>
      </c>
      <c r="BM439" s="71">
        <v>0</v>
      </c>
      <c r="BN439" s="72"/>
      <c r="BO439" s="71">
        <v>0</v>
      </c>
      <c r="BP439" s="71">
        <v>0</v>
      </c>
      <c r="BQ439" s="71">
        <v>13</v>
      </c>
      <c r="BR439" s="71">
        <v>0</v>
      </c>
      <c r="BS439" s="71">
        <v>10</v>
      </c>
      <c r="BT439" s="71">
        <v>0</v>
      </c>
      <c r="BU439"/>
      <c r="BV439" s="70">
        <v>347.35899999999998</v>
      </c>
      <c r="BW439" s="70">
        <v>0</v>
      </c>
      <c r="BX439" s="70">
        <v>24.919</v>
      </c>
      <c r="BY439" s="70">
        <v>0</v>
      </c>
      <c r="BZ439" s="70">
        <v>0</v>
      </c>
      <c r="CA439" s="70">
        <v>0</v>
      </c>
      <c r="CB439" s="70">
        <v>0</v>
      </c>
      <c r="CC439" s="70">
        <v>0</v>
      </c>
      <c r="CD439" s="70">
        <v>0</v>
      </c>
    </row>
    <row r="440" spans="1:82">
      <c r="A440" s="70" t="s">
        <v>2101</v>
      </c>
      <c r="B440" s="70">
        <v>301</v>
      </c>
      <c r="C440" s="70">
        <v>12</v>
      </c>
      <c r="D440" s="70">
        <v>18</v>
      </c>
      <c r="E440" s="70">
        <v>2015</v>
      </c>
      <c r="F440" s="70" t="s">
        <v>182</v>
      </c>
      <c r="G440" s="70" t="s">
        <v>2089</v>
      </c>
      <c r="H440" s="70" t="s">
        <v>2090</v>
      </c>
      <c r="I440" s="148"/>
      <c r="J440" s="71">
        <v>638.92021235246864</v>
      </c>
      <c r="K440" s="71">
        <v>18.96513401950525</v>
      </c>
      <c r="L440" s="71">
        <v>26.973943234808509</v>
      </c>
      <c r="M440" s="71">
        <v>695.70458441401388</v>
      </c>
      <c r="N440" s="71">
        <v>482.01198381021351</v>
      </c>
      <c r="O440" s="71">
        <v>253.51967694981906</v>
      </c>
      <c r="P440" s="71">
        <v>183.93086628901011</v>
      </c>
      <c r="Q440" s="71">
        <v>18.6322074146115</v>
      </c>
      <c r="R440" s="71">
        <v>43.640801875507705</v>
      </c>
      <c r="S440" s="71">
        <v>16.798060463999999</v>
      </c>
      <c r="T440" s="72"/>
      <c r="U440" s="71">
        <v>48573360</v>
      </c>
      <c r="V440" s="71">
        <v>7482</v>
      </c>
      <c r="W440" s="71">
        <v>630</v>
      </c>
      <c r="X440" s="71">
        <v>122343</v>
      </c>
      <c r="Y440" s="71">
        <v>117290</v>
      </c>
      <c r="Z440" s="71">
        <v>147293</v>
      </c>
      <c r="AA440" s="71">
        <v>36601</v>
      </c>
      <c r="AB440" s="71">
        <v>256451</v>
      </c>
      <c r="AC440" s="71">
        <v>7459683</v>
      </c>
      <c r="AD440" s="71">
        <v>16.798060463999999</v>
      </c>
      <c r="AE440" s="72"/>
      <c r="AF440" s="71">
        <v>569722032.97134948</v>
      </c>
      <c r="AG440" s="71">
        <v>12836633.27537615</v>
      </c>
      <c r="AH440" s="71">
        <v>4938641.2779045198</v>
      </c>
      <c r="AI440" s="71">
        <v>747806366.88386989</v>
      </c>
      <c r="AJ440" s="71">
        <v>648436468.25265801</v>
      </c>
      <c r="AK440" s="71">
        <v>0</v>
      </c>
      <c r="AL440" s="71">
        <v>0</v>
      </c>
      <c r="AM440" s="71">
        <v>35145533.77851554</v>
      </c>
      <c r="AN440" s="71">
        <v>0</v>
      </c>
      <c r="AO440" s="71">
        <v>0</v>
      </c>
      <c r="AP440" s="71">
        <v>2018885676.4396737</v>
      </c>
      <c r="AQ440" s="72"/>
      <c r="AR440" s="71">
        <v>3833</v>
      </c>
      <c r="AS440" s="71">
        <v>1075</v>
      </c>
      <c r="AT440" s="71">
        <v>1</v>
      </c>
      <c r="AU440" s="71">
        <v>0</v>
      </c>
      <c r="AV440" s="71">
        <v>0</v>
      </c>
      <c r="AW440" s="71">
        <v>0</v>
      </c>
      <c r="AX440" s="71"/>
      <c r="AY440" s="72"/>
      <c r="AZ440" s="71">
        <v>17382.712</v>
      </c>
      <c r="BA440" s="71">
        <v>51553.290999999997</v>
      </c>
      <c r="BB440" s="71">
        <v>0.5</v>
      </c>
      <c r="BC440" s="71">
        <v>0</v>
      </c>
      <c r="BD440" s="71">
        <v>0</v>
      </c>
      <c r="BE440" s="71">
        <v>0</v>
      </c>
      <c r="BF440" s="71"/>
      <c r="BG440" s="72"/>
      <c r="BH440" s="71">
        <v>0</v>
      </c>
      <c r="BI440" s="71">
        <v>0</v>
      </c>
      <c r="BJ440" s="71">
        <v>253.59299999999999</v>
      </c>
      <c r="BK440" s="71">
        <v>0</v>
      </c>
      <c r="BL440" s="71">
        <v>97.467999999999989</v>
      </c>
      <c r="BM440" s="71">
        <v>0</v>
      </c>
      <c r="BN440" s="72"/>
      <c r="BO440" s="71">
        <v>0</v>
      </c>
      <c r="BP440" s="71">
        <v>0</v>
      </c>
      <c r="BQ440" s="71">
        <v>12</v>
      </c>
      <c r="BR440" s="71">
        <v>0</v>
      </c>
      <c r="BS440" s="71">
        <v>10</v>
      </c>
      <c r="BT440" s="71">
        <v>0</v>
      </c>
      <c r="BU440"/>
      <c r="BV440" s="70">
        <v>327.053</v>
      </c>
      <c r="BW440" s="70">
        <v>0</v>
      </c>
      <c r="BX440" s="70">
        <v>24.007999999999999</v>
      </c>
      <c r="BY440" s="70">
        <v>0</v>
      </c>
      <c r="BZ440" s="70">
        <v>0</v>
      </c>
      <c r="CA440" s="70">
        <v>0</v>
      </c>
      <c r="CB440" s="70">
        <v>0</v>
      </c>
      <c r="CC440" s="70">
        <v>0</v>
      </c>
      <c r="CD440" s="70">
        <v>0</v>
      </c>
    </row>
    <row r="441" spans="1:82">
      <c r="A441" s="70" t="s">
        <v>2102</v>
      </c>
      <c r="B441" s="70">
        <v>302</v>
      </c>
      <c r="C441" s="70">
        <v>13</v>
      </c>
      <c r="D441" s="70">
        <v>18</v>
      </c>
      <c r="E441" s="70">
        <v>2016</v>
      </c>
      <c r="F441" s="70" t="s">
        <v>155</v>
      </c>
      <c r="G441" s="70" t="s">
        <v>2089</v>
      </c>
      <c r="H441" s="70" t="s">
        <v>2090</v>
      </c>
      <c r="I441" s="148"/>
      <c r="J441" s="71">
        <v>491.9834897085471</v>
      </c>
      <c r="K441" s="71">
        <v>17.99059739219976</v>
      </c>
      <c r="L441" s="71">
        <v>29.101685848663195</v>
      </c>
      <c r="M441" s="71">
        <v>495.28936701548747</v>
      </c>
      <c r="N441" s="71">
        <v>405.73026818727197</v>
      </c>
      <c r="O441" s="71">
        <v>253.30435675746924</v>
      </c>
      <c r="P441" s="71">
        <v>177.50368841704022</v>
      </c>
      <c r="Q441" s="71">
        <v>18.082364186157168</v>
      </c>
      <c r="R441" s="71">
        <v>34.951198710450107</v>
      </c>
      <c r="S441" s="71">
        <v>18.516188544000002</v>
      </c>
      <c r="T441" s="72"/>
      <c r="U441" s="71">
        <v>44141582</v>
      </c>
      <c r="V441" s="71">
        <v>7482</v>
      </c>
      <c r="W441" s="71">
        <v>630</v>
      </c>
      <c r="X441" s="71">
        <v>122343</v>
      </c>
      <c r="Y441" s="71">
        <v>118176</v>
      </c>
      <c r="Z441" s="71">
        <v>148977</v>
      </c>
      <c r="AA441" s="71">
        <v>36533</v>
      </c>
      <c r="AB441" s="71">
        <v>256008</v>
      </c>
      <c r="AC441" s="71">
        <v>5969320.6983177382</v>
      </c>
      <c r="AD441" s="71">
        <v>18.516188543999998</v>
      </c>
      <c r="AE441" s="72"/>
      <c r="AF441" s="71">
        <v>487753869.75238383</v>
      </c>
      <c r="AG441" s="71">
        <v>12796693.95083089</v>
      </c>
      <c r="AH441" s="71">
        <v>4594816.9025834873</v>
      </c>
      <c r="AI441" s="71">
        <v>720442220.37554717</v>
      </c>
      <c r="AJ441" s="71">
        <v>697258380.20654428</v>
      </c>
      <c r="AK441" s="71">
        <v>0</v>
      </c>
      <c r="AL441" s="71">
        <v>0</v>
      </c>
      <c r="AM441" s="71">
        <v>35112079.951410986</v>
      </c>
      <c r="AN441" s="71">
        <v>0</v>
      </c>
      <c r="AO441" s="71">
        <v>0</v>
      </c>
      <c r="AP441" s="71">
        <v>1957958061.1393006</v>
      </c>
      <c r="AQ441" s="72"/>
      <c r="AR441" s="71">
        <v>4176</v>
      </c>
      <c r="AS441" s="71">
        <v>1249</v>
      </c>
      <c r="AT441" s="71">
        <v>1</v>
      </c>
      <c r="AU441" s="71">
        <v>0</v>
      </c>
      <c r="AV441" s="71">
        <v>0</v>
      </c>
      <c r="AW441" s="71">
        <v>0</v>
      </c>
      <c r="AX441" s="71"/>
      <c r="AY441" s="72"/>
      <c r="AZ441" s="71">
        <v>19203.502</v>
      </c>
      <c r="BA441" s="71">
        <v>62665.191000000013</v>
      </c>
      <c r="BB441" s="71">
        <v>0.5</v>
      </c>
      <c r="BC441" s="71">
        <v>0</v>
      </c>
      <c r="BD441" s="71">
        <v>0</v>
      </c>
      <c r="BE441" s="71">
        <v>0</v>
      </c>
      <c r="BF441" s="71"/>
      <c r="BG441" s="72"/>
      <c r="BH441" s="71">
        <v>0</v>
      </c>
      <c r="BI441" s="71">
        <v>0</v>
      </c>
      <c r="BJ441" s="71">
        <v>251.93799999999999</v>
      </c>
      <c r="BK441" s="71">
        <v>0</v>
      </c>
      <c r="BL441" s="71">
        <v>76.480999999999995</v>
      </c>
      <c r="BM441" s="71">
        <v>0</v>
      </c>
      <c r="BN441" s="72"/>
      <c r="BO441" s="71">
        <v>0</v>
      </c>
      <c r="BP441" s="71">
        <v>0</v>
      </c>
      <c r="BQ441" s="71">
        <v>13</v>
      </c>
      <c r="BR441" s="71">
        <v>0</v>
      </c>
      <c r="BS441" s="71">
        <v>9</v>
      </c>
      <c r="BT441" s="71">
        <v>0</v>
      </c>
      <c r="BU441"/>
      <c r="BV441" s="70">
        <v>328.41899999999998</v>
      </c>
      <c r="BW441" s="70">
        <v>0</v>
      </c>
      <c r="BX441" s="70">
        <v>0</v>
      </c>
      <c r="BY441" s="70">
        <v>0</v>
      </c>
      <c r="BZ441" s="70">
        <v>0</v>
      </c>
      <c r="CA441" s="70">
        <v>0</v>
      </c>
      <c r="CB441" s="70">
        <v>0</v>
      </c>
      <c r="CC441" s="70">
        <v>0</v>
      </c>
      <c r="CD441" s="70">
        <v>0</v>
      </c>
    </row>
    <row r="442" spans="1:82">
      <c r="A442" s="70" t="s">
        <v>2103</v>
      </c>
      <c r="B442" s="70">
        <v>303</v>
      </c>
      <c r="C442" s="70">
        <v>14</v>
      </c>
      <c r="D442" s="70">
        <v>18</v>
      </c>
      <c r="E442" s="70">
        <v>2017</v>
      </c>
      <c r="F442" s="70" t="s">
        <v>156</v>
      </c>
      <c r="G442" s="70" t="s">
        <v>2089</v>
      </c>
      <c r="H442" s="70" t="s">
        <v>2090</v>
      </c>
      <c r="I442" s="148"/>
      <c r="J442" s="71">
        <v>474.85474167037574</v>
      </c>
      <c r="K442" s="71">
        <v>18.231301656145995</v>
      </c>
      <c r="L442" s="71">
        <v>27.509850498766536</v>
      </c>
      <c r="M442" s="71">
        <v>501.02728107544493</v>
      </c>
      <c r="N442" s="71">
        <v>406.86933079586316</v>
      </c>
      <c r="O442" s="71">
        <v>251.56444796000963</v>
      </c>
      <c r="P442" s="71">
        <v>174.89708722985702</v>
      </c>
      <c r="Q442" s="71">
        <v>17.438305045834301</v>
      </c>
      <c r="R442" s="71">
        <v>33.086912712415483</v>
      </c>
      <c r="S442" s="71">
        <v>20.955938709999998</v>
      </c>
      <c r="T442" s="72"/>
      <c r="U442" s="71">
        <v>42754640</v>
      </c>
      <c r="V442" s="71">
        <v>7482</v>
      </c>
      <c r="W442" s="71">
        <v>630</v>
      </c>
      <c r="X442" s="71">
        <v>122343</v>
      </c>
      <c r="Y442" s="71">
        <v>118883</v>
      </c>
      <c r="Z442" s="71">
        <v>150408</v>
      </c>
      <c r="AA442" s="71">
        <v>36226</v>
      </c>
      <c r="AB442" s="71">
        <v>255309</v>
      </c>
      <c r="AC442" s="71">
        <v>5763044.9999999981</v>
      </c>
      <c r="AD442" s="71">
        <v>20.955938710000002</v>
      </c>
      <c r="AE442" s="72"/>
      <c r="AF442" s="71">
        <v>486545299.85084838</v>
      </c>
      <c r="AG442" s="71">
        <v>13039505.091585349</v>
      </c>
      <c r="AH442" s="71">
        <v>5741126.572440492</v>
      </c>
      <c r="AI442" s="71">
        <v>748819593.4911145</v>
      </c>
      <c r="AJ442" s="71">
        <v>661972054.30663288</v>
      </c>
      <c r="AK442" s="71">
        <v>0</v>
      </c>
      <c r="AL442" s="71">
        <v>0</v>
      </c>
      <c r="AM442" s="71">
        <v>35071001.321326621</v>
      </c>
      <c r="AN442" s="71">
        <v>0</v>
      </c>
      <c r="AO442" s="71">
        <v>0</v>
      </c>
      <c r="AP442" s="71">
        <v>1951188580.6339483</v>
      </c>
      <c r="AQ442" s="72"/>
      <c r="AR442" s="71">
        <v>4493</v>
      </c>
      <c r="AS442" s="71">
        <v>1362</v>
      </c>
      <c r="AT442" s="71">
        <v>1</v>
      </c>
      <c r="AU442" s="71">
        <v>0</v>
      </c>
      <c r="AV442" s="71">
        <v>0</v>
      </c>
      <c r="AW442" s="71">
        <v>0</v>
      </c>
      <c r="AX442" s="71"/>
      <c r="AY442" s="72"/>
      <c r="AZ442" s="71">
        <v>20886.932000000001</v>
      </c>
      <c r="BA442" s="71">
        <v>69923.990999999995</v>
      </c>
      <c r="BB442" s="71">
        <v>0.5</v>
      </c>
      <c r="BC442" s="71">
        <v>0</v>
      </c>
      <c r="BD442" s="71">
        <v>0</v>
      </c>
      <c r="BE442" s="71">
        <v>0</v>
      </c>
      <c r="BF442" s="71"/>
      <c r="BG442" s="72"/>
      <c r="BH442" s="71">
        <v>0</v>
      </c>
      <c r="BI442" s="71">
        <v>0</v>
      </c>
      <c r="BJ442" s="71">
        <v>233.34800000000001</v>
      </c>
      <c r="BK442" s="71">
        <v>0</v>
      </c>
      <c r="BL442" s="71">
        <v>87.417000000000002</v>
      </c>
      <c r="BM442" s="71">
        <v>0</v>
      </c>
      <c r="BN442" s="72"/>
      <c r="BO442" s="71">
        <v>0</v>
      </c>
      <c r="BP442" s="71">
        <v>0</v>
      </c>
      <c r="BQ442" s="71">
        <v>13</v>
      </c>
      <c r="BR442" s="71">
        <v>0</v>
      </c>
      <c r="BS442" s="71">
        <v>11</v>
      </c>
      <c r="BT442" s="71">
        <v>0</v>
      </c>
      <c r="BU442"/>
      <c r="BV442" s="70">
        <v>296.86</v>
      </c>
      <c r="BW442" s="70">
        <v>0</v>
      </c>
      <c r="BX442" s="70">
        <v>23.905000000000001</v>
      </c>
      <c r="BY442" s="70">
        <v>0</v>
      </c>
      <c r="BZ442" s="70">
        <v>0</v>
      </c>
      <c r="CA442" s="70">
        <v>0</v>
      </c>
      <c r="CB442" s="70">
        <v>0</v>
      </c>
      <c r="CC442" s="70">
        <v>0</v>
      </c>
      <c r="CD442" s="70">
        <v>0</v>
      </c>
    </row>
    <row r="443" spans="1:82">
      <c r="A443" s="70" t="s">
        <v>2104</v>
      </c>
      <c r="B443" s="70">
        <v>304</v>
      </c>
      <c r="C443" s="70">
        <v>15</v>
      </c>
      <c r="D443" s="70">
        <v>18</v>
      </c>
      <c r="E443" s="70">
        <v>2018</v>
      </c>
      <c r="F443" s="70" t="s">
        <v>183</v>
      </c>
      <c r="G443" s="70" t="s">
        <v>2089</v>
      </c>
      <c r="H443" s="70" t="s">
        <v>2090</v>
      </c>
      <c r="I443" s="148"/>
      <c r="J443" s="71">
        <v>419.10313397784864</v>
      </c>
      <c r="K443" s="71">
        <v>17.271950577235256</v>
      </c>
      <c r="L443" s="71">
        <v>25.129953368262559</v>
      </c>
      <c r="M443" s="71">
        <v>495.64249987659241</v>
      </c>
      <c r="N443" s="71">
        <v>393.20910289742665</v>
      </c>
      <c r="O443" s="71">
        <v>248.38732157708918</v>
      </c>
      <c r="P443" s="71">
        <v>172.38655859842828</v>
      </c>
      <c r="Q443" s="71">
        <v>16.125098105256701</v>
      </c>
      <c r="R443" s="71">
        <v>33.922006170284739</v>
      </c>
      <c r="S443" s="71">
        <v>19.142262486</v>
      </c>
      <c r="T443" s="72"/>
      <c r="U443" s="71">
        <v>40560319</v>
      </c>
      <c r="V443" s="71">
        <v>7482</v>
      </c>
      <c r="W443" s="71">
        <v>630</v>
      </c>
      <c r="X443" s="71">
        <v>122343</v>
      </c>
      <c r="Y443" s="71">
        <v>119598</v>
      </c>
      <c r="Z443" s="71">
        <v>151352</v>
      </c>
      <c r="AA443" s="71">
        <v>36065</v>
      </c>
      <c r="AB443" s="71">
        <v>254416</v>
      </c>
      <c r="AC443" s="71">
        <v>5885344.5000000009</v>
      </c>
      <c r="AD443" s="71">
        <v>19.142262486</v>
      </c>
      <c r="AE443" s="72"/>
      <c r="AF443" s="71">
        <v>452105540.73293382</v>
      </c>
      <c r="AG443" s="71">
        <v>11626578.811987979</v>
      </c>
      <c r="AH443" s="71">
        <v>5289088.0455916179</v>
      </c>
      <c r="AI443" s="71">
        <v>711198018.16631579</v>
      </c>
      <c r="AJ443" s="71">
        <v>639715713.0797987</v>
      </c>
      <c r="AK443" s="71">
        <v>0</v>
      </c>
      <c r="AL443" s="71">
        <v>0</v>
      </c>
      <c r="AM443" s="71">
        <v>35020644.982814863</v>
      </c>
      <c r="AN443" s="71">
        <v>0</v>
      </c>
      <c r="AO443" s="71">
        <v>0</v>
      </c>
      <c r="AP443" s="71">
        <v>1854955583.8194427</v>
      </c>
      <c r="AQ443" s="72"/>
      <c r="AR443" s="71">
        <v>4900</v>
      </c>
      <c r="AS443" s="71">
        <v>1515</v>
      </c>
      <c r="AT443" s="71">
        <v>1</v>
      </c>
      <c r="AU443" s="71">
        <v>0</v>
      </c>
      <c r="AV443" s="71">
        <v>0</v>
      </c>
      <c r="AW443" s="71">
        <v>0</v>
      </c>
      <c r="AX443" s="71"/>
      <c r="AY443" s="72"/>
      <c r="AZ443" s="71">
        <v>23169.228000000014</v>
      </c>
      <c r="BA443" s="71">
        <v>75954.391000000003</v>
      </c>
      <c r="BB443" s="71">
        <v>1</v>
      </c>
      <c r="BC443" s="71">
        <v>0</v>
      </c>
      <c r="BD443" s="71">
        <v>0</v>
      </c>
      <c r="BE443" s="71">
        <v>0</v>
      </c>
      <c r="BF443" s="71"/>
      <c r="BG443" s="72"/>
      <c r="BH443" s="71">
        <v>0</v>
      </c>
      <c r="BI443" s="71">
        <v>0</v>
      </c>
      <c r="BJ443" s="71">
        <v>225.16399999999999</v>
      </c>
      <c r="BK443" s="71">
        <v>0</v>
      </c>
      <c r="BL443" s="71">
        <v>61.629000000000005</v>
      </c>
      <c r="BM443" s="71">
        <v>0</v>
      </c>
      <c r="BN443" s="72"/>
      <c r="BO443" s="71">
        <v>0</v>
      </c>
      <c r="BP443" s="71">
        <v>0</v>
      </c>
      <c r="BQ443" s="71">
        <v>13</v>
      </c>
      <c r="BR443" s="71">
        <v>0</v>
      </c>
      <c r="BS443" s="71">
        <v>9</v>
      </c>
      <c r="BT443" s="71">
        <v>0</v>
      </c>
      <c r="BU443"/>
      <c r="BV443" s="70">
        <v>286.79300000000001</v>
      </c>
      <c r="BW443" s="70">
        <v>0</v>
      </c>
      <c r="BX443" s="70">
        <v>0</v>
      </c>
      <c r="BY443" s="70">
        <v>0</v>
      </c>
      <c r="BZ443" s="70">
        <v>0</v>
      </c>
      <c r="CA443" s="70">
        <v>0</v>
      </c>
      <c r="CB443" s="70">
        <v>0</v>
      </c>
      <c r="CC443" s="70">
        <v>0</v>
      </c>
      <c r="CD443" s="70">
        <v>0</v>
      </c>
    </row>
    <row r="444" spans="1:82">
      <c r="A444" s="70" t="s">
        <v>2105</v>
      </c>
      <c r="B444" s="70">
        <v>305</v>
      </c>
      <c r="C444" s="70">
        <v>16</v>
      </c>
      <c r="D444" s="70">
        <v>18</v>
      </c>
      <c r="E444" s="70">
        <v>2019</v>
      </c>
      <c r="F444" s="70" t="s">
        <v>158</v>
      </c>
      <c r="G444" s="1064" t="s">
        <v>2089</v>
      </c>
      <c r="H444" s="70" t="s">
        <v>2090</v>
      </c>
      <c r="I444" s="148"/>
      <c r="J444" s="71">
        <v>354.68976833704954</v>
      </c>
      <c r="K444" s="71">
        <v>14.765475090873476</v>
      </c>
      <c r="L444" s="71">
        <v>24.739201536583359</v>
      </c>
      <c r="M444" s="71">
        <v>418.57539034577769</v>
      </c>
      <c r="N444" s="71">
        <v>310.45327946248892</v>
      </c>
      <c r="O444" s="71">
        <v>243.66720572337186</v>
      </c>
      <c r="P444" s="71">
        <v>170.70555270481489</v>
      </c>
      <c r="Q444" s="71">
        <v>15.6160178964809</v>
      </c>
      <c r="R444" s="71">
        <v>35.132826045534529</v>
      </c>
      <c r="S444" s="71">
        <v>21.942189638000002</v>
      </c>
      <c r="T444" s="72"/>
      <c r="U444" s="71">
        <v>41907259</v>
      </c>
      <c r="V444" s="71">
        <v>7482</v>
      </c>
      <c r="W444" s="71">
        <v>630</v>
      </c>
      <c r="X444" s="71">
        <v>122343</v>
      </c>
      <c r="Y444" s="71">
        <v>120069</v>
      </c>
      <c r="Z444" s="71">
        <v>152552</v>
      </c>
      <c r="AA444" s="71">
        <v>35446</v>
      </c>
      <c r="AB444" s="71">
        <v>253054</v>
      </c>
      <c r="AC444" s="71">
        <v>6195253</v>
      </c>
      <c r="AD444" s="71">
        <v>21.942189637999999</v>
      </c>
      <c r="AE444" s="72"/>
      <c r="AF444" s="71">
        <v>458938812.00785881</v>
      </c>
      <c r="AG444" s="71">
        <v>11298092.843229979</v>
      </c>
      <c r="AH444" s="71">
        <v>5814405.299676978</v>
      </c>
      <c r="AI444" s="71">
        <v>750824350.33632421</v>
      </c>
      <c r="AJ444" s="71">
        <v>595065939.00705206</v>
      </c>
      <c r="AK444" s="71">
        <v>0</v>
      </c>
      <c r="AL444" s="71">
        <v>0</v>
      </c>
      <c r="AM444" s="71">
        <v>34464049.810507923</v>
      </c>
      <c r="AN444" s="71">
        <v>0</v>
      </c>
      <c r="AO444" s="71">
        <v>0</v>
      </c>
      <c r="AP444" s="71">
        <v>1856405649.3046501</v>
      </c>
      <c r="AQ444" s="72"/>
      <c r="AR444" s="71">
        <v>5326</v>
      </c>
      <c r="AS444" s="71">
        <v>1636</v>
      </c>
      <c r="AT444" s="71">
        <v>1</v>
      </c>
      <c r="AU444" s="71">
        <v>0</v>
      </c>
      <c r="AV444" s="71">
        <v>0</v>
      </c>
      <c r="AW444" s="71">
        <v>0</v>
      </c>
      <c r="AX444" s="71"/>
      <c r="AY444" s="72"/>
      <c r="AZ444" s="71">
        <v>25530.805999999971</v>
      </c>
      <c r="BA444" s="71">
        <v>85566.19100000005</v>
      </c>
      <c r="BB444" s="71">
        <v>0.5</v>
      </c>
      <c r="BC444" s="71">
        <v>0</v>
      </c>
      <c r="BD444" s="71">
        <v>0</v>
      </c>
      <c r="BE444" s="71">
        <v>0</v>
      </c>
      <c r="BF444" s="71"/>
      <c r="BG444" s="72"/>
      <c r="BH444" s="71">
        <v>0</v>
      </c>
      <c r="BI444" s="71">
        <v>0</v>
      </c>
      <c r="BJ444" s="71">
        <v>215.08</v>
      </c>
      <c r="BK444" s="71">
        <v>0</v>
      </c>
      <c r="BL444" s="71">
        <v>85.86099999999999</v>
      </c>
      <c r="BM444" s="71">
        <v>0</v>
      </c>
      <c r="BN444" s="72"/>
      <c r="BO444" s="71">
        <v>0</v>
      </c>
      <c r="BP444" s="71">
        <v>0</v>
      </c>
      <c r="BQ444" s="71">
        <v>13</v>
      </c>
      <c r="BR444" s="71">
        <v>0</v>
      </c>
      <c r="BS444" s="71">
        <v>11</v>
      </c>
      <c r="BT444" s="71">
        <v>0</v>
      </c>
      <c r="BU444"/>
      <c r="BV444" s="70">
        <v>274.69299999999998</v>
      </c>
      <c r="BW444" s="70">
        <v>0</v>
      </c>
      <c r="BX444" s="70">
        <v>26.248000000000001</v>
      </c>
      <c r="BY444" s="70">
        <v>0</v>
      </c>
      <c r="BZ444" s="70">
        <v>0</v>
      </c>
      <c r="CA444" s="70">
        <v>0</v>
      </c>
      <c r="CB444" s="70">
        <v>0</v>
      </c>
      <c r="CC444" s="70">
        <v>0</v>
      </c>
      <c r="CD444" s="70">
        <v>0</v>
      </c>
    </row>
    <row r="445" spans="1:82">
      <c r="A445" s="70" t="s">
        <v>2106</v>
      </c>
      <c r="B445" s="70">
        <v>306</v>
      </c>
      <c r="C445" s="70">
        <v>17</v>
      </c>
      <c r="D445" s="70">
        <v>18</v>
      </c>
      <c r="E445" s="70">
        <v>2020</v>
      </c>
      <c r="F445" s="70" t="s">
        <v>159</v>
      </c>
      <c r="G445" s="1064" t="s">
        <v>2089</v>
      </c>
      <c r="H445" s="70" t="s">
        <v>2090</v>
      </c>
      <c r="I445" s="148"/>
      <c r="J445" s="71">
        <v>434.6961193988306</v>
      </c>
      <c r="K445" s="71">
        <v>19.142517774066821</v>
      </c>
      <c r="L445" s="71">
        <v>27.519256080329392</v>
      </c>
      <c r="M445" s="71">
        <v>484.24552715810159</v>
      </c>
      <c r="N445" s="71">
        <v>457.42814663051848</v>
      </c>
      <c r="O445" s="71">
        <v>214.86536811647935</v>
      </c>
      <c r="P445" s="71">
        <v>161.0167098991086</v>
      </c>
      <c r="Q445" s="71">
        <v>14.8635856438039</v>
      </c>
      <c r="R445" s="71">
        <v>43.734592470884252</v>
      </c>
      <c r="S445" s="71">
        <v>23.11703486</v>
      </c>
      <c r="T445" s="72"/>
      <c r="U445" s="71">
        <v>41044995</v>
      </c>
      <c r="V445" s="71">
        <v>7684</v>
      </c>
      <c r="W445" s="71">
        <v>677</v>
      </c>
      <c r="X445" s="71">
        <v>121831</v>
      </c>
      <c r="Y445" s="71">
        <v>120995</v>
      </c>
      <c r="Z445" s="71">
        <v>153537</v>
      </c>
      <c r="AA445" s="71">
        <v>35537</v>
      </c>
      <c r="AB445" s="71">
        <v>252093</v>
      </c>
      <c r="AC445" s="71">
        <v>7752820.9999999981</v>
      </c>
      <c r="AD445" s="71">
        <v>23.11703486</v>
      </c>
      <c r="AE445" s="72"/>
      <c r="AF445" s="71">
        <v>433381602.49622518</v>
      </c>
      <c r="AG445" s="71">
        <v>12315167.884042798</v>
      </c>
      <c r="AH445" s="71">
        <v>6887244.5879775025</v>
      </c>
      <c r="AI445" s="71">
        <v>668014260.86261392</v>
      </c>
      <c r="AJ445" s="71">
        <v>757507438.37932765</v>
      </c>
      <c r="AK445" s="71"/>
      <c r="AL445" s="71"/>
      <c r="AM445" s="71">
        <v>32900937.311646659</v>
      </c>
      <c r="AN445" s="71"/>
      <c r="AO445" s="71"/>
      <c r="AP445" s="71">
        <v>1911006651.5218337</v>
      </c>
      <c r="AQ445" s="72"/>
      <c r="AR445" s="71">
        <v>5759</v>
      </c>
      <c r="AS445" s="71">
        <v>1723</v>
      </c>
      <c r="AT445" s="71">
        <v>1</v>
      </c>
      <c r="AU445" s="71">
        <v>0</v>
      </c>
      <c r="AV445" s="71">
        <v>0</v>
      </c>
      <c r="AW445" s="71">
        <v>0</v>
      </c>
      <c r="AX445" s="71"/>
      <c r="AY445" s="72"/>
      <c r="AZ445" s="71">
        <v>28003.349999999951</v>
      </c>
      <c r="BA445" s="71">
        <v>91709.890999999945</v>
      </c>
      <c r="BB445" s="71">
        <v>0.5</v>
      </c>
      <c r="BC445" s="71">
        <v>0</v>
      </c>
      <c r="BD445" s="71">
        <v>0</v>
      </c>
      <c r="BE445" s="71">
        <v>0</v>
      </c>
      <c r="BF445" s="71"/>
      <c r="BG445" s="72"/>
      <c r="BH445" s="71">
        <v>0</v>
      </c>
      <c r="BI445" s="71">
        <v>0</v>
      </c>
      <c r="BJ445" s="71">
        <v>184.608</v>
      </c>
      <c r="BK445" s="71">
        <v>0</v>
      </c>
      <c r="BL445" s="71">
        <v>69.349000000000004</v>
      </c>
      <c r="BM445" s="71">
        <v>0</v>
      </c>
      <c r="BN445" s="72"/>
      <c r="BO445" s="71">
        <v>0</v>
      </c>
      <c r="BP445" s="71">
        <v>0</v>
      </c>
      <c r="BQ445" s="71">
        <v>14</v>
      </c>
      <c r="BR445" s="71">
        <v>0</v>
      </c>
      <c r="BS445" s="71">
        <v>9</v>
      </c>
      <c r="BT445" s="71">
        <v>0</v>
      </c>
      <c r="BU445"/>
      <c r="BV445" s="70">
        <v>225.59299999999999</v>
      </c>
      <c r="BW445" s="70">
        <v>0</v>
      </c>
      <c r="BX445" s="70">
        <v>28.364000000000001</v>
      </c>
      <c r="BY445" s="70">
        <v>0</v>
      </c>
      <c r="BZ445" s="70">
        <v>0</v>
      </c>
      <c r="CA445" s="70">
        <v>0</v>
      </c>
      <c r="CB445" s="70">
        <v>0</v>
      </c>
      <c r="CC445" s="70">
        <v>0</v>
      </c>
      <c r="CD445" s="70">
        <v>0</v>
      </c>
    </row>
    <row r="446" spans="1:82">
      <c r="A446" s="70" t="s">
        <v>2107</v>
      </c>
      <c r="B446" s="70">
        <v>306</v>
      </c>
      <c r="C446" s="70">
        <v>18</v>
      </c>
      <c r="D446" s="70">
        <v>18</v>
      </c>
      <c r="E446" s="70">
        <v>2021</v>
      </c>
      <c r="F446" s="70" t="s">
        <v>160</v>
      </c>
      <c r="G446" s="70" t="s">
        <v>2089</v>
      </c>
      <c r="H446" s="70" t="s">
        <v>2090</v>
      </c>
      <c r="I446" s="148"/>
      <c r="J446" s="71">
        <v>401.92127825727204</v>
      </c>
      <c r="K446" s="71">
        <v>18.970741393536546</v>
      </c>
      <c r="L446" s="71">
        <v>28.312658491367387</v>
      </c>
      <c r="M446" s="71">
        <v>516.73868731181688</v>
      </c>
      <c r="N446" s="71">
        <v>412.14472033293782</v>
      </c>
      <c r="O446" s="71">
        <v>209.50668569922317</v>
      </c>
      <c r="P446" s="71">
        <v>165.73063536136397</v>
      </c>
      <c r="Q446" s="71">
        <v>14.6389907280073</v>
      </c>
      <c r="R446" s="71">
        <v>46.393906757498129</v>
      </c>
      <c r="S446" s="71">
        <v>14.6217369</v>
      </c>
      <c r="T446" s="72"/>
      <c r="U446" s="71">
        <v>44584014</v>
      </c>
      <c r="V446" s="71">
        <v>7684</v>
      </c>
      <c r="W446" s="71">
        <v>677</v>
      </c>
      <c r="X446" s="71">
        <v>121831</v>
      </c>
      <c r="Y446" s="71">
        <v>121469</v>
      </c>
      <c r="Z446" s="71">
        <v>154147</v>
      </c>
      <c r="AA446" s="71">
        <v>35667</v>
      </c>
      <c r="AB446" s="71">
        <v>250723</v>
      </c>
      <c r="AC446" s="71">
        <v>7978474.4999999991</v>
      </c>
      <c r="AD446" s="71">
        <v>14.6217369</v>
      </c>
      <c r="AE446" s="72"/>
      <c r="AF446" s="71">
        <v>430098678.16836631</v>
      </c>
      <c r="AG446" s="71">
        <v>12566233.23129108</v>
      </c>
      <c r="AH446" s="71">
        <v>7308844.5031123627</v>
      </c>
      <c r="AI446" s="71">
        <v>784765233.58740234</v>
      </c>
      <c r="AJ446" s="71">
        <v>707198349.7334094</v>
      </c>
      <c r="AK446" s="71">
        <v>0</v>
      </c>
      <c r="AL446" s="71">
        <v>0</v>
      </c>
      <c r="AM446" s="71">
        <v>32910875.742835771</v>
      </c>
      <c r="AN446" s="71">
        <v>0</v>
      </c>
      <c r="AO446" s="71">
        <v>0</v>
      </c>
      <c r="AP446" s="71">
        <v>1974848214.9664173</v>
      </c>
      <c r="AQ446" s="72"/>
      <c r="AR446" s="71">
        <v>6192</v>
      </c>
      <c r="AS446" s="71">
        <v>1769</v>
      </c>
      <c r="AT446" s="71">
        <v>1</v>
      </c>
      <c r="AU446" s="71">
        <v>0</v>
      </c>
      <c r="AV446" s="71">
        <v>0</v>
      </c>
      <c r="AW446" s="71">
        <v>0</v>
      </c>
      <c r="AX446" s="71"/>
      <c r="AY446" s="72"/>
      <c r="AZ446" s="71">
        <v>30630.94900000003</v>
      </c>
      <c r="BA446" s="71">
        <v>94748.290999999939</v>
      </c>
      <c r="BB446" s="71">
        <v>0.5</v>
      </c>
      <c r="BC446" s="71">
        <v>0</v>
      </c>
      <c r="BD446" s="71">
        <v>0</v>
      </c>
      <c r="BE446" s="71">
        <v>0</v>
      </c>
      <c r="BF446" s="71"/>
      <c r="BG446" s="72"/>
      <c r="BH446" s="71">
        <v>0</v>
      </c>
      <c r="BI446" s="71">
        <v>0</v>
      </c>
      <c r="BJ446" s="71">
        <v>234.38499999999999</v>
      </c>
      <c r="BK446" s="71">
        <v>0</v>
      </c>
      <c r="BL446" s="71">
        <v>79.913000000000011</v>
      </c>
      <c r="BM446" s="71">
        <v>0</v>
      </c>
      <c r="BN446" s="72"/>
      <c r="BO446" s="71">
        <v>0</v>
      </c>
      <c r="BP446" s="71">
        <v>0</v>
      </c>
      <c r="BQ446" s="71">
        <v>14</v>
      </c>
      <c r="BR446" s="71">
        <v>0</v>
      </c>
      <c r="BS446" s="71">
        <v>10</v>
      </c>
      <c r="BT446" s="71">
        <v>0</v>
      </c>
      <c r="BU446"/>
      <c r="BV446" s="70">
        <v>288.59699999999998</v>
      </c>
      <c r="BW446" s="70">
        <v>0</v>
      </c>
      <c r="BX446" s="70">
        <v>25.701000000000001</v>
      </c>
      <c r="BY446" s="70">
        <v>0</v>
      </c>
      <c r="BZ446" s="70">
        <v>0</v>
      </c>
      <c r="CA446" s="70">
        <v>0</v>
      </c>
      <c r="CB446" s="70">
        <v>0</v>
      </c>
      <c r="CC446" s="70">
        <v>0</v>
      </c>
      <c r="CD446" s="70">
        <v>0</v>
      </c>
    </row>
    <row r="447" spans="1:82">
      <c r="A447" s="70" t="s">
        <v>2108</v>
      </c>
      <c r="B447" s="70">
        <v>306</v>
      </c>
      <c r="C447" s="70">
        <v>19</v>
      </c>
      <c r="D447" s="70">
        <v>18</v>
      </c>
      <c r="E447" s="70">
        <v>2022</v>
      </c>
      <c r="F447" s="70" t="s">
        <v>161</v>
      </c>
      <c r="G447" s="70" t="s">
        <v>2089</v>
      </c>
      <c r="H447" s="70" t="s">
        <v>2090</v>
      </c>
      <c r="I447" s="148"/>
      <c r="J447" s="71">
        <v>330.02294742221403</v>
      </c>
      <c r="K447" s="71">
        <v>15.898119396395149</v>
      </c>
      <c r="L447" s="71">
        <v>21.410013223620389</v>
      </c>
      <c r="M447" s="71">
        <v>434.03029013399987</v>
      </c>
      <c r="N447" s="71">
        <v>342.66656782563979</v>
      </c>
      <c r="O447" s="71">
        <v>221.61123783888593</v>
      </c>
      <c r="P447" s="71">
        <v>164.73873020205829</v>
      </c>
      <c r="Q447" s="71">
        <v>14.660945577964265</v>
      </c>
      <c r="R447" s="71">
        <v>45.63131890657553</v>
      </c>
      <c r="S447" s="71">
        <v>18.66216240648</v>
      </c>
      <c r="T447" s="72"/>
      <c r="U447" s="71">
        <v>46276922</v>
      </c>
      <c r="V447" s="71">
        <v>7684</v>
      </c>
      <c r="W447" s="71">
        <v>677</v>
      </c>
      <c r="X447" s="71">
        <v>121831</v>
      </c>
      <c r="Y447" s="71">
        <v>122044</v>
      </c>
      <c r="Z447" s="71">
        <v>154918</v>
      </c>
      <c r="AA447" s="71">
        <v>35994</v>
      </c>
      <c r="AB447" s="71">
        <v>249040</v>
      </c>
      <c r="AC447" s="71">
        <v>7945888.4999999991</v>
      </c>
      <c r="AD447" s="71">
        <v>18.66216240648</v>
      </c>
      <c r="AE447" s="72"/>
      <c r="AF447" s="71">
        <v>403638473.23539203</v>
      </c>
      <c r="AG447" s="71">
        <v>12385678.85663561</v>
      </c>
      <c r="AH447" s="71">
        <v>6731861.5719932886</v>
      </c>
      <c r="AI447" s="71">
        <v>762846251.48315632</v>
      </c>
      <c r="AJ447" s="71">
        <v>731910019.37466228</v>
      </c>
      <c r="AK447" s="71">
        <v>0</v>
      </c>
      <c r="AL447" s="71">
        <v>0</v>
      </c>
      <c r="AM447" s="71">
        <v>32157861.399148062</v>
      </c>
      <c r="AN447" s="71">
        <v>0</v>
      </c>
      <c r="AO447" s="71">
        <v>0</v>
      </c>
      <c r="AP447" s="71">
        <v>1949670145.9209876</v>
      </c>
      <c r="AQ447" s="72"/>
      <c r="AR447" s="71">
        <v>6852</v>
      </c>
      <c r="AS447" s="71">
        <v>1792</v>
      </c>
      <c r="AT447" s="71">
        <v>1</v>
      </c>
      <c r="AU447" s="71">
        <v>0</v>
      </c>
      <c r="AV447" s="71">
        <v>0</v>
      </c>
      <c r="AW447" s="71">
        <v>1</v>
      </c>
      <c r="AX447" s="71"/>
      <c r="AY447" s="72"/>
      <c r="AZ447" s="71">
        <v>35028.453000000358</v>
      </c>
      <c r="BA447" s="71">
        <v>96899.890999999931</v>
      </c>
      <c r="BB447" s="71">
        <v>0.5</v>
      </c>
      <c r="BC447" s="71">
        <v>0</v>
      </c>
      <c r="BD447" s="71">
        <v>0</v>
      </c>
      <c r="BE447" s="71">
        <v>74800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2109</v>
      </c>
      <c r="B448" s="70">
        <v>306</v>
      </c>
      <c r="C448" s="70">
        <v>20</v>
      </c>
      <c r="D448" s="70">
        <v>18</v>
      </c>
      <c r="E448" s="70">
        <v>2023</v>
      </c>
      <c r="F448" s="70" t="s">
        <v>1539</v>
      </c>
      <c r="G448" s="70" t="s">
        <v>2089</v>
      </c>
      <c r="H448" s="70" t="s">
        <v>2090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7459</v>
      </c>
      <c r="AS448" s="71">
        <v>1811</v>
      </c>
      <c r="AT448" s="71">
        <v>1</v>
      </c>
      <c r="AU448" s="71">
        <v>0</v>
      </c>
      <c r="AV448" s="71">
        <v>0</v>
      </c>
      <c r="AW448" s="71">
        <v>1</v>
      </c>
      <c r="AX448" s="71"/>
      <c r="AY448" s="72"/>
      <c r="AZ448" s="71">
        <v>38551.663000000495</v>
      </c>
      <c r="BA448" s="71">
        <v>98012.890999999945</v>
      </c>
      <c r="BB448" s="71">
        <v>0.5</v>
      </c>
      <c r="BC448" s="71">
        <v>0</v>
      </c>
      <c r="BD448" s="71">
        <v>0</v>
      </c>
      <c r="BE448" s="71">
        <v>74800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2110</v>
      </c>
      <c r="B449" s="70">
        <v>306</v>
      </c>
      <c r="C449" s="70">
        <v>21</v>
      </c>
      <c r="D449" s="70">
        <v>18</v>
      </c>
      <c r="E449" s="70">
        <v>2024</v>
      </c>
      <c r="F449" s="70" t="s">
        <v>1554</v>
      </c>
      <c r="G449" s="70" t="s">
        <v>2089</v>
      </c>
      <c r="H449" s="70" t="s">
        <v>2090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2111</v>
      </c>
      <c r="B450" s="70">
        <v>409</v>
      </c>
      <c r="C450" s="70">
        <v>1</v>
      </c>
      <c r="D450" s="70">
        <v>25</v>
      </c>
      <c r="E450" s="70">
        <v>1990</v>
      </c>
      <c r="F450" s="70" t="s">
        <v>787</v>
      </c>
      <c r="G450" s="70" t="s">
        <v>2112</v>
      </c>
      <c r="H450" s="70" t="s">
        <v>2113</v>
      </c>
      <c r="I450" s="148"/>
      <c r="J450" s="71">
        <v>783.21153041983541</v>
      </c>
      <c r="K450" s="71">
        <v>15.055223611985751</v>
      </c>
      <c r="L450" s="71">
        <v>10.863286823106129</v>
      </c>
      <c r="M450" s="71">
        <v>149.13560050180021</v>
      </c>
      <c r="N450" s="71">
        <v>178.8100339687978</v>
      </c>
      <c r="O450" s="71">
        <v>140.71080613699669</v>
      </c>
      <c r="P450" s="71">
        <v>89.814677299914294</v>
      </c>
      <c r="Q450" s="71">
        <v>12.001644664184299</v>
      </c>
      <c r="R450" s="71">
        <v>0</v>
      </c>
      <c r="S450" s="71">
        <v>17.719372356865719</v>
      </c>
      <c r="T450" s="72"/>
      <c r="U450" s="71">
        <v>64202119</v>
      </c>
      <c r="V450" s="71">
        <v>6303</v>
      </c>
      <c r="W450" s="71">
        <v>99</v>
      </c>
      <c r="X450" s="71">
        <v>50872</v>
      </c>
      <c r="Y450" s="71">
        <v>71034</v>
      </c>
      <c r="Z450" s="71">
        <v>57876</v>
      </c>
      <c r="AA450" s="71">
        <v>21808</v>
      </c>
      <c r="AB450" s="71">
        <v>194866</v>
      </c>
      <c r="AC450" s="71">
        <v>0</v>
      </c>
      <c r="AD450" s="71">
        <v>17.719372356865719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2114</v>
      </c>
      <c r="B451" s="70">
        <v>410</v>
      </c>
      <c r="C451" s="70">
        <v>2</v>
      </c>
      <c r="D451" s="70">
        <v>25</v>
      </c>
      <c r="E451" s="70">
        <v>2005</v>
      </c>
      <c r="F451" s="70" t="s">
        <v>789</v>
      </c>
      <c r="G451" s="70" t="s">
        <v>2112</v>
      </c>
      <c r="H451" s="70" t="s">
        <v>2113</v>
      </c>
      <c r="I451" s="148"/>
      <c r="J451" s="71">
        <v>358.38608279241191</v>
      </c>
      <c r="K451" s="71">
        <v>9.4950152203639249</v>
      </c>
      <c r="L451" s="71">
        <v>1.9871528453774161</v>
      </c>
      <c r="M451" s="71">
        <v>289.66166476748452</v>
      </c>
      <c r="N451" s="71">
        <v>267.38461508253869</v>
      </c>
      <c r="O451" s="71">
        <v>167.83129644959459</v>
      </c>
      <c r="P451" s="71">
        <v>83.38529829022346</v>
      </c>
      <c r="Q451" s="71">
        <v>12.8706573360843</v>
      </c>
      <c r="R451" s="71">
        <v>0</v>
      </c>
      <c r="S451" s="71">
        <v>33.591830205000001</v>
      </c>
      <c r="T451" s="72"/>
      <c r="U451" s="71">
        <v>24068307</v>
      </c>
      <c r="V451" s="71">
        <v>4806</v>
      </c>
      <c r="W451" s="71">
        <v>22</v>
      </c>
      <c r="X451" s="71">
        <v>55186</v>
      </c>
      <c r="Y451" s="71">
        <v>94120</v>
      </c>
      <c r="Z451" s="71">
        <v>79882</v>
      </c>
      <c r="AA451" s="71">
        <v>16582</v>
      </c>
      <c r="AB451" s="71">
        <v>218464</v>
      </c>
      <c r="AC451" s="71">
        <v>0</v>
      </c>
      <c r="AD451" s="71">
        <v>33.591830205000001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2115</v>
      </c>
      <c r="B452" s="70">
        <v>411</v>
      </c>
      <c r="C452" s="70">
        <v>3</v>
      </c>
      <c r="D452" s="70">
        <v>25</v>
      </c>
      <c r="E452" s="70">
        <v>2006</v>
      </c>
      <c r="F452" s="70" t="s">
        <v>790</v>
      </c>
      <c r="G452" s="70" t="s">
        <v>2112</v>
      </c>
      <c r="H452" s="70" t="s">
        <v>2113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2116</v>
      </c>
      <c r="B453" s="70">
        <v>412</v>
      </c>
      <c r="C453" s="70">
        <v>4</v>
      </c>
      <c r="D453" s="70">
        <v>25</v>
      </c>
      <c r="E453" s="70">
        <v>2007</v>
      </c>
      <c r="F453" s="70" t="s">
        <v>791</v>
      </c>
      <c r="G453" s="70" t="s">
        <v>2112</v>
      </c>
      <c r="H453" s="70" t="s">
        <v>2113</v>
      </c>
      <c r="I453" s="148"/>
      <c r="J453" s="71">
        <v>414.80738628038381</v>
      </c>
      <c r="K453" s="71">
        <v>10.22964911541426</v>
      </c>
      <c r="L453" s="71">
        <v>1.3751923902627901</v>
      </c>
      <c r="M453" s="71">
        <v>282.81436517517818</v>
      </c>
      <c r="N453" s="71">
        <v>293.15415772145332</v>
      </c>
      <c r="O453" s="71">
        <v>160.11397778096361</v>
      </c>
      <c r="P453" s="71">
        <v>82.148288188908282</v>
      </c>
      <c r="Q453" s="71">
        <v>13.6759025215789</v>
      </c>
      <c r="R453" s="71">
        <v>0</v>
      </c>
      <c r="S453" s="71">
        <v>24.698224344</v>
      </c>
      <c r="T453" s="72"/>
      <c r="U453" s="71">
        <v>27988835</v>
      </c>
      <c r="V453" s="71">
        <v>4861</v>
      </c>
      <c r="W453" s="71">
        <v>14</v>
      </c>
      <c r="X453" s="71">
        <v>62434</v>
      </c>
      <c r="Y453" s="71">
        <v>96416</v>
      </c>
      <c r="Z453" s="71">
        <v>79223</v>
      </c>
      <c r="AA453" s="71">
        <v>16087</v>
      </c>
      <c r="AB453" s="71">
        <v>219857</v>
      </c>
      <c r="AC453" s="71">
        <v>0</v>
      </c>
      <c r="AD453" s="71">
        <v>24.698224344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2117</v>
      </c>
      <c r="B454" s="70">
        <v>413</v>
      </c>
      <c r="C454" s="70">
        <v>5</v>
      </c>
      <c r="D454" s="70">
        <v>25</v>
      </c>
      <c r="E454" s="70">
        <v>2008</v>
      </c>
      <c r="F454" s="70" t="s">
        <v>792</v>
      </c>
      <c r="G454" s="70" t="s">
        <v>2112</v>
      </c>
      <c r="H454" s="70" t="s">
        <v>2113</v>
      </c>
      <c r="I454" s="148"/>
      <c r="J454" s="71">
        <v>382.58133270090809</v>
      </c>
      <c r="K454" s="71">
        <v>7.7516897502095112</v>
      </c>
      <c r="L454" s="71">
        <v>1.0933501226833511</v>
      </c>
      <c r="M454" s="71">
        <v>295.81374568018879</v>
      </c>
      <c r="N454" s="71">
        <v>284.81349575930489</v>
      </c>
      <c r="O454" s="71">
        <v>154.22401629020379</v>
      </c>
      <c r="P454" s="71">
        <v>80.483658061633804</v>
      </c>
      <c r="Q454" s="71">
        <v>13.546643379815499</v>
      </c>
      <c r="R454" s="71">
        <v>0</v>
      </c>
      <c r="S454" s="71">
        <v>26.684759024000002</v>
      </c>
      <c r="T454" s="72"/>
      <c r="U454" s="71">
        <v>27085464</v>
      </c>
      <c r="V454" s="71">
        <v>4861</v>
      </c>
      <c r="W454" s="71">
        <v>14</v>
      </c>
      <c r="X454" s="71">
        <v>62434</v>
      </c>
      <c r="Y454" s="71">
        <v>97763</v>
      </c>
      <c r="Z454" s="71">
        <v>78987</v>
      </c>
      <c r="AA454" s="71">
        <v>15779</v>
      </c>
      <c r="AB454" s="71">
        <v>221361</v>
      </c>
      <c r="AC454" s="71">
        <v>0</v>
      </c>
      <c r="AD454" s="71">
        <v>26.684759024000002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2118</v>
      </c>
      <c r="B455" s="70">
        <v>414</v>
      </c>
      <c r="C455" s="70">
        <v>6</v>
      </c>
      <c r="D455" s="70">
        <v>25</v>
      </c>
      <c r="E455" s="70">
        <v>2009</v>
      </c>
      <c r="F455" s="70" t="s">
        <v>176</v>
      </c>
      <c r="G455" s="70" t="s">
        <v>2112</v>
      </c>
      <c r="H455" s="70" t="s">
        <v>2113</v>
      </c>
      <c r="I455" s="148"/>
      <c r="J455" s="71">
        <v>399.5048524473728</v>
      </c>
      <c r="K455" s="71">
        <v>8.1188951107620255</v>
      </c>
      <c r="L455" s="71">
        <v>1.7449969898288189</v>
      </c>
      <c r="M455" s="71">
        <v>265.49162532204627</v>
      </c>
      <c r="N455" s="71">
        <v>246.57844451174651</v>
      </c>
      <c r="O455" s="71">
        <v>155.75904199300561</v>
      </c>
      <c r="P455" s="71">
        <v>77.378747423874117</v>
      </c>
      <c r="Q455" s="71">
        <v>12.9793238645121</v>
      </c>
      <c r="R455" s="71">
        <v>0</v>
      </c>
      <c r="S455" s="71">
        <v>33.149280962500001</v>
      </c>
      <c r="T455" s="72"/>
      <c r="U455" s="71">
        <v>22350450</v>
      </c>
      <c r="V455" s="71">
        <v>6212</v>
      </c>
      <c r="W455" s="71">
        <v>33</v>
      </c>
      <c r="X455" s="71">
        <v>65418</v>
      </c>
      <c r="Y455" s="71">
        <v>99100</v>
      </c>
      <c r="Z455" s="71">
        <v>78740</v>
      </c>
      <c r="AA455" s="71">
        <v>15574</v>
      </c>
      <c r="AB455" s="71">
        <v>222640</v>
      </c>
      <c r="AC455" s="71">
        <v>0</v>
      </c>
      <c r="AD455" s="71">
        <v>33.149280962500001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46.31</v>
      </c>
      <c r="BK455" s="71">
        <v>0</v>
      </c>
      <c r="BL455" s="71">
        <v>55.929999999999993</v>
      </c>
      <c r="BM455" s="71">
        <v>0</v>
      </c>
      <c r="BN455" s="72"/>
      <c r="BO455" s="71">
        <v>0</v>
      </c>
      <c r="BP455" s="71">
        <v>0</v>
      </c>
      <c r="BQ455" s="71">
        <v>9</v>
      </c>
      <c r="BR455" s="71">
        <v>0</v>
      </c>
      <c r="BS455" s="71">
        <v>8</v>
      </c>
      <c r="BT455" s="71">
        <v>0</v>
      </c>
      <c r="BU455"/>
      <c r="BV455" s="70">
        <v>102.24</v>
      </c>
      <c r="BW455" s="70">
        <v>0</v>
      </c>
      <c r="BX455" s="70">
        <v>0</v>
      </c>
      <c r="BY455" s="70">
        <v>0</v>
      </c>
      <c r="BZ455" s="70">
        <v>0</v>
      </c>
      <c r="CA455" s="70">
        <v>0</v>
      </c>
      <c r="CB455" s="70">
        <v>0</v>
      </c>
      <c r="CC455" s="70">
        <v>0</v>
      </c>
      <c r="CD455" s="70">
        <v>0</v>
      </c>
    </row>
    <row r="456" spans="1:82">
      <c r="A456" s="70" t="s">
        <v>2119</v>
      </c>
      <c r="B456" s="70">
        <v>415</v>
      </c>
      <c r="C456" s="70">
        <v>7</v>
      </c>
      <c r="D456" s="70">
        <v>25</v>
      </c>
      <c r="E456" s="70">
        <v>2010</v>
      </c>
      <c r="F456" s="70" t="s">
        <v>177</v>
      </c>
      <c r="G456" s="70" t="s">
        <v>2112</v>
      </c>
      <c r="H456" s="70" t="s">
        <v>2113</v>
      </c>
      <c r="I456" s="148"/>
      <c r="J456" s="71">
        <v>338.50082274525812</v>
      </c>
      <c r="K456" s="71">
        <v>8.6802095011293332</v>
      </c>
      <c r="L456" s="71">
        <v>1.6168216554615711</v>
      </c>
      <c r="M456" s="71">
        <v>268.837265575468</v>
      </c>
      <c r="N456" s="71">
        <v>264.06130579507561</v>
      </c>
      <c r="O456" s="71">
        <v>154.7196315872919</v>
      </c>
      <c r="P456" s="71">
        <v>79.202709126384789</v>
      </c>
      <c r="Q456" s="71">
        <v>13.622939633804201</v>
      </c>
      <c r="R456" s="71">
        <v>0</v>
      </c>
      <c r="S456" s="71">
        <v>27.49367590684</v>
      </c>
      <c r="T456" s="72"/>
      <c r="U456" s="71">
        <v>22236046</v>
      </c>
      <c r="V456" s="71">
        <v>6212</v>
      </c>
      <c r="W456" s="71">
        <v>33</v>
      </c>
      <c r="X456" s="71">
        <v>65418</v>
      </c>
      <c r="Y456" s="71">
        <v>100259</v>
      </c>
      <c r="Z456" s="71">
        <v>78578</v>
      </c>
      <c r="AA456" s="71">
        <v>15543</v>
      </c>
      <c r="AB456" s="71">
        <v>223918</v>
      </c>
      <c r="AC456" s="71">
        <v>0</v>
      </c>
      <c r="AD456" s="71">
        <v>27.49367590684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52.957999999999998</v>
      </c>
      <c r="BK456" s="71">
        <v>0</v>
      </c>
      <c r="BL456" s="71">
        <v>91.218000000000004</v>
      </c>
      <c r="BM456" s="71">
        <v>0</v>
      </c>
      <c r="BN456" s="72"/>
      <c r="BO456" s="71">
        <v>0</v>
      </c>
      <c r="BP456" s="71">
        <v>0</v>
      </c>
      <c r="BQ456" s="71">
        <v>10</v>
      </c>
      <c r="BR456" s="71">
        <v>0</v>
      </c>
      <c r="BS456" s="71">
        <v>11</v>
      </c>
      <c r="BT456" s="71">
        <v>0</v>
      </c>
      <c r="BU456"/>
      <c r="BV456" s="70">
        <v>110.926</v>
      </c>
      <c r="BW456" s="70">
        <v>0</v>
      </c>
      <c r="BX456" s="70">
        <v>25.2</v>
      </c>
      <c r="BY456" s="70">
        <v>0</v>
      </c>
      <c r="BZ456" s="70">
        <v>8.0500000000000007</v>
      </c>
      <c r="CA456" s="70">
        <v>0</v>
      </c>
      <c r="CB456" s="70">
        <v>0</v>
      </c>
      <c r="CC456" s="70">
        <v>0</v>
      </c>
      <c r="CD456" s="70">
        <v>0</v>
      </c>
    </row>
    <row r="457" spans="1:82">
      <c r="A457" s="70" t="s">
        <v>2120</v>
      </c>
      <c r="B457" s="70">
        <v>416</v>
      </c>
      <c r="C457" s="70">
        <v>8</v>
      </c>
      <c r="D457" s="70">
        <v>25</v>
      </c>
      <c r="E457" s="70">
        <v>2011</v>
      </c>
      <c r="F457" s="70" t="s">
        <v>178</v>
      </c>
      <c r="G457" s="70" t="s">
        <v>2112</v>
      </c>
      <c r="H457" s="70" t="s">
        <v>2113</v>
      </c>
      <c r="I457" s="148"/>
      <c r="J457" s="71">
        <v>454.00042206677409</v>
      </c>
      <c r="K457" s="71">
        <v>13.58222777168444</v>
      </c>
      <c r="L457" s="71">
        <v>1.4818791306970089</v>
      </c>
      <c r="M457" s="71">
        <v>339.66954998541092</v>
      </c>
      <c r="N457" s="71">
        <v>281.46577246287148</v>
      </c>
      <c r="O457" s="71">
        <v>152.96381243459987</v>
      </c>
      <c r="P457" s="71">
        <v>77.24542529319568</v>
      </c>
      <c r="Q457" s="71">
        <v>15.8495550683951</v>
      </c>
      <c r="R457" s="71">
        <v>0</v>
      </c>
      <c r="S457" s="71">
        <v>33.443464367040001</v>
      </c>
      <c r="T457" s="72"/>
      <c r="U457" s="71">
        <v>29997165</v>
      </c>
      <c r="V457" s="71">
        <v>6212</v>
      </c>
      <c r="W457" s="71">
        <v>33</v>
      </c>
      <c r="X457" s="71">
        <v>65418</v>
      </c>
      <c r="Y457" s="71">
        <v>101694</v>
      </c>
      <c r="Z457" s="71">
        <v>79374</v>
      </c>
      <c r="AA457" s="71">
        <v>15610</v>
      </c>
      <c r="AB457" s="71">
        <v>225851</v>
      </c>
      <c r="AC457" s="71">
        <v>0</v>
      </c>
      <c r="AD457" s="71">
        <v>33.443464367040001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52.695999999999998</v>
      </c>
      <c r="BK457" s="71">
        <v>0</v>
      </c>
      <c r="BL457" s="71">
        <v>91.863</v>
      </c>
      <c r="BM457" s="71">
        <v>0</v>
      </c>
      <c r="BN457" s="72"/>
      <c r="BO457" s="71">
        <v>0</v>
      </c>
      <c r="BP457" s="71">
        <v>0</v>
      </c>
      <c r="BQ457" s="71">
        <v>11</v>
      </c>
      <c r="BR457" s="71">
        <v>0</v>
      </c>
      <c r="BS457" s="71">
        <v>12</v>
      </c>
      <c r="BT457" s="71">
        <v>0</v>
      </c>
      <c r="BU457"/>
      <c r="BV457" s="70">
        <v>106.71899999999999</v>
      </c>
      <c r="BW457" s="70">
        <v>0</v>
      </c>
      <c r="BX457" s="70">
        <v>30.7</v>
      </c>
      <c r="BY457" s="70">
        <v>0</v>
      </c>
      <c r="BZ457" s="70">
        <v>7.14</v>
      </c>
      <c r="CA457" s="70">
        <v>0</v>
      </c>
      <c r="CB457" s="70">
        <v>0</v>
      </c>
      <c r="CC457" s="70">
        <v>0</v>
      </c>
      <c r="CD457" s="70">
        <v>0</v>
      </c>
    </row>
    <row r="458" spans="1:82">
      <c r="A458" s="70" t="s">
        <v>2121</v>
      </c>
      <c r="B458" s="70">
        <v>417</v>
      </c>
      <c r="C458" s="70">
        <v>9</v>
      </c>
      <c r="D458" s="70">
        <v>25</v>
      </c>
      <c r="E458" s="70">
        <v>2012</v>
      </c>
      <c r="F458" s="70" t="s">
        <v>179</v>
      </c>
      <c r="G458" s="70" t="s">
        <v>2112</v>
      </c>
      <c r="H458" s="70" t="s">
        <v>2113</v>
      </c>
      <c r="I458" s="148"/>
      <c r="J458" s="71">
        <v>503.02580097141032</v>
      </c>
      <c r="K458" s="71">
        <v>12.87755597533603</v>
      </c>
      <c r="L458" s="71">
        <v>1.461274670755079</v>
      </c>
      <c r="M458" s="71">
        <v>349.37990335299179</v>
      </c>
      <c r="N458" s="71">
        <v>302.6243611740901</v>
      </c>
      <c r="O458" s="71">
        <v>153.00862831744752</v>
      </c>
      <c r="P458" s="71">
        <v>77.958627132644068</v>
      </c>
      <c r="Q458" s="71">
        <v>17.675486732248299</v>
      </c>
      <c r="R458" s="71">
        <v>0</v>
      </c>
      <c r="S458" s="71">
        <v>38.882568208039999</v>
      </c>
      <c r="T458" s="72"/>
      <c r="U458" s="71">
        <v>32540963</v>
      </c>
      <c r="V458" s="71">
        <v>6212</v>
      </c>
      <c r="W458" s="71">
        <v>33</v>
      </c>
      <c r="X458" s="71">
        <v>65418</v>
      </c>
      <c r="Y458" s="71">
        <v>104668</v>
      </c>
      <c r="Z458" s="71">
        <v>80027</v>
      </c>
      <c r="AA458" s="71">
        <v>15665</v>
      </c>
      <c r="AB458" s="71">
        <v>231822</v>
      </c>
      <c r="AC458" s="71">
        <v>0</v>
      </c>
      <c r="AD458" s="71">
        <v>38.882568208039999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65.259</v>
      </c>
      <c r="BK458" s="71">
        <v>0</v>
      </c>
      <c r="BL458" s="71">
        <v>101.518</v>
      </c>
      <c r="BM458" s="71">
        <v>0</v>
      </c>
      <c r="BN458" s="72"/>
      <c r="BO458" s="71">
        <v>0</v>
      </c>
      <c r="BP458" s="71">
        <v>0</v>
      </c>
      <c r="BQ458" s="71">
        <v>13</v>
      </c>
      <c r="BR458" s="71">
        <v>0</v>
      </c>
      <c r="BS458" s="71">
        <v>12</v>
      </c>
      <c r="BT458" s="71">
        <v>0</v>
      </c>
      <c r="BU458"/>
      <c r="BV458" s="70">
        <v>123.227</v>
      </c>
      <c r="BW458" s="70">
        <v>0</v>
      </c>
      <c r="BX458" s="70">
        <v>36.799999999999997</v>
      </c>
      <c r="BY458" s="70">
        <v>0</v>
      </c>
      <c r="BZ458" s="70">
        <v>6.75</v>
      </c>
      <c r="CA458" s="70">
        <v>0</v>
      </c>
      <c r="CB458" s="70">
        <v>0</v>
      </c>
      <c r="CC458" s="70">
        <v>0</v>
      </c>
      <c r="CD458" s="70">
        <v>0</v>
      </c>
    </row>
    <row r="459" spans="1:82">
      <c r="A459" s="70" t="s">
        <v>2122</v>
      </c>
      <c r="B459" s="70">
        <v>418</v>
      </c>
      <c r="C459" s="70">
        <v>10</v>
      </c>
      <c r="D459" s="70">
        <v>25</v>
      </c>
      <c r="E459" s="70">
        <v>2013</v>
      </c>
      <c r="F459" s="70" t="s">
        <v>180</v>
      </c>
      <c r="G459" s="70" t="s">
        <v>2112</v>
      </c>
      <c r="H459" s="70" t="s">
        <v>2113</v>
      </c>
      <c r="I459" s="148"/>
      <c r="J459" s="71">
        <v>510.27820047729318</v>
      </c>
      <c r="K459" s="71">
        <v>11.55338275751461</v>
      </c>
      <c r="L459" s="71">
        <v>1.3367922535346239</v>
      </c>
      <c r="M459" s="71">
        <v>369.10452544373351</v>
      </c>
      <c r="N459" s="71">
        <v>321.70617609157767</v>
      </c>
      <c r="O459" s="71">
        <v>147.50680414659791</v>
      </c>
      <c r="P459" s="71">
        <v>78.152468526637293</v>
      </c>
      <c r="Q459" s="71">
        <v>18.025082643022699</v>
      </c>
      <c r="R459" s="71">
        <v>0</v>
      </c>
      <c r="S459" s="71">
        <v>39.719312079360002</v>
      </c>
      <c r="T459" s="72"/>
      <c r="U459" s="71">
        <v>30742654</v>
      </c>
      <c r="V459" s="71">
        <v>6212</v>
      </c>
      <c r="W459" s="71">
        <v>33</v>
      </c>
      <c r="X459" s="71">
        <v>65418</v>
      </c>
      <c r="Y459" s="71">
        <v>105520</v>
      </c>
      <c r="Z459" s="71">
        <v>80594</v>
      </c>
      <c r="AA459" s="71">
        <v>15645</v>
      </c>
      <c r="AB459" s="71">
        <v>233018</v>
      </c>
      <c r="AC459" s="71">
        <v>0</v>
      </c>
      <c r="AD459" s="71">
        <v>39.719312079360002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72.382999999999996</v>
      </c>
      <c r="BK459" s="71">
        <v>0</v>
      </c>
      <c r="BL459" s="71">
        <v>105.571</v>
      </c>
      <c r="BM459" s="71">
        <v>0</v>
      </c>
      <c r="BN459" s="72"/>
      <c r="BO459" s="71">
        <v>0</v>
      </c>
      <c r="BP459" s="71">
        <v>0</v>
      </c>
      <c r="BQ459" s="71">
        <v>12</v>
      </c>
      <c r="BR459" s="71">
        <v>0</v>
      </c>
      <c r="BS459" s="71">
        <v>11</v>
      </c>
      <c r="BT459" s="71">
        <v>0</v>
      </c>
      <c r="BU459"/>
      <c r="BV459" s="70">
        <v>132.81399999999999</v>
      </c>
      <c r="BW459" s="70">
        <v>0</v>
      </c>
      <c r="BX459" s="70">
        <v>37.5</v>
      </c>
      <c r="BY459" s="70">
        <v>0</v>
      </c>
      <c r="BZ459" s="70">
        <v>7.64</v>
      </c>
      <c r="CA459" s="70">
        <v>0</v>
      </c>
      <c r="CB459" s="70">
        <v>0</v>
      </c>
      <c r="CC459" s="70">
        <v>0</v>
      </c>
      <c r="CD459" s="70">
        <v>0</v>
      </c>
    </row>
    <row r="460" spans="1:82">
      <c r="A460" s="70" t="s">
        <v>2123</v>
      </c>
      <c r="B460" s="70">
        <v>419</v>
      </c>
      <c r="C460" s="70">
        <v>11</v>
      </c>
      <c r="D460" s="70">
        <v>25</v>
      </c>
      <c r="E460" s="70">
        <v>2014</v>
      </c>
      <c r="F460" s="70" t="s">
        <v>181</v>
      </c>
      <c r="G460" s="70" t="s">
        <v>2112</v>
      </c>
      <c r="H460" s="70" t="s">
        <v>2113</v>
      </c>
      <c r="I460" s="148"/>
      <c r="J460" s="71">
        <v>456.25064711398733</v>
      </c>
      <c r="K460" s="71">
        <v>11.742875640726959</v>
      </c>
      <c r="L460" s="71">
        <v>1.793974343028623</v>
      </c>
      <c r="M460" s="71">
        <v>319.10786687924679</v>
      </c>
      <c r="N460" s="71">
        <v>322.6729538662467</v>
      </c>
      <c r="O460" s="71">
        <v>141.17890236703647</v>
      </c>
      <c r="P460" s="71">
        <v>78.930271472223168</v>
      </c>
      <c r="Q460" s="71">
        <v>17.336148653127001</v>
      </c>
      <c r="R460" s="71">
        <v>0</v>
      </c>
      <c r="S460" s="71">
        <v>37.189998374349997</v>
      </c>
      <c r="T460" s="72"/>
      <c r="U460" s="71">
        <v>29868139</v>
      </c>
      <c r="V460" s="71">
        <v>5669</v>
      </c>
      <c r="W460" s="71">
        <v>28</v>
      </c>
      <c r="X460" s="71">
        <v>65527</v>
      </c>
      <c r="Y460" s="71">
        <v>106593</v>
      </c>
      <c r="Z460" s="71">
        <v>81242</v>
      </c>
      <c r="AA460" s="71">
        <v>15719</v>
      </c>
      <c r="AB460" s="71">
        <v>233586</v>
      </c>
      <c r="AC460" s="71">
        <v>0</v>
      </c>
      <c r="AD460" s="71">
        <v>37.189998374349997</v>
      </c>
      <c r="AE460" s="72"/>
      <c r="AF460" s="71"/>
      <c r="AG460" s="71"/>
      <c r="AH460" s="71"/>
      <c r="AI460" s="71"/>
      <c r="AJ460" s="71"/>
      <c r="AK460" s="71"/>
      <c r="AL460" s="71"/>
      <c r="AM460" s="71"/>
      <c r="AN460" s="71"/>
      <c r="AO460" s="71"/>
      <c r="AP460" s="71"/>
      <c r="AQ460" s="72"/>
      <c r="AR460" s="71">
        <v>2841</v>
      </c>
      <c r="AS460" s="71">
        <v>102</v>
      </c>
      <c r="AT460" s="71">
        <v>0</v>
      </c>
      <c r="AU460" s="71">
        <v>0</v>
      </c>
      <c r="AV460" s="71">
        <v>0</v>
      </c>
      <c r="AW460" s="71">
        <v>0</v>
      </c>
      <c r="AX460" s="71"/>
      <c r="AY460" s="72"/>
      <c r="AZ460" s="71">
        <v>9512.7000000000007</v>
      </c>
      <c r="BA460" s="71">
        <v>1773.9</v>
      </c>
      <c r="BB460" s="71">
        <v>0</v>
      </c>
      <c r="BC460" s="71">
        <v>0</v>
      </c>
      <c r="BD460" s="71">
        <v>0</v>
      </c>
      <c r="BE460" s="71">
        <v>0</v>
      </c>
      <c r="BF460" s="71"/>
      <c r="BG460" s="72"/>
      <c r="BH460" s="71">
        <v>0</v>
      </c>
      <c r="BI460" s="71">
        <v>0</v>
      </c>
      <c r="BJ460" s="71">
        <v>77.227999999999994</v>
      </c>
      <c r="BK460" s="71">
        <v>0</v>
      </c>
      <c r="BL460" s="71">
        <v>103.084</v>
      </c>
      <c r="BM460" s="71">
        <v>0</v>
      </c>
      <c r="BN460" s="72"/>
      <c r="BO460" s="71">
        <v>0</v>
      </c>
      <c r="BP460" s="71">
        <v>0</v>
      </c>
      <c r="BQ460" s="71">
        <v>13</v>
      </c>
      <c r="BR460" s="71">
        <v>0</v>
      </c>
      <c r="BS460" s="71">
        <v>11</v>
      </c>
      <c r="BT460" s="71">
        <v>0</v>
      </c>
      <c r="BU460"/>
      <c r="BV460" s="70">
        <v>137.11199999999999</v>
      </c>
      <c r="BW460" s="70">
        <v>0</v>
      </c>
      <c r="BX460" s="70">
        <v>35.299999999999997</v>
      </c>
      <c r="BY460" s="70">
        <v>0</v>
      </c>
      <c r="BZ460" s="70">
        <v>7.9</v>
      </c>
      <c r="CA460" s="70">
        <v>0</v>
      </c>
      <c r="CB460" s="70">
        <v>0</v>
      </c>
      <c r="CC460" s="70">
        <v>0</v>
      </c>
      <c r="CD460" s="70">
        <v>0</v>
      </c>
    </row>
    <row r="461" spans="1:82">
      <c r="A461" s="70" t="s">
        <v>2124</v>
      </c>
      <c r="B461" s="70">
        <v>420</v>
      </c>
      <c r="C461" s="70">
        <v>12</v>
      </c>
      <c r="D461" s="70">
        <v>25</v>
      </c>
      <c r="E461" s="70">
        <v>2015</v>
      </c>
      <c r="F461" s="70" t="s">
        <v>182</v>
      </c>
      <c r="G461" s="70" t="s">
        <v>2112</v>
      </c>
      <c r="H461" s="70" t="s">
        <v>2113</v>
      </c>
      <c r="I461" s="148"/>
      <c r="J461" s="71">
        <v>463.59846135835443</v>
      </c>
      <c r="K461" s="71">
        <v>11.212692677990271</v>
      </c>
      <c r="L461" s="71">
        <v>1.981761017244603</v>
      </c>
      <c r="M461" s="71">
        <v>320.79621491314191</v>
      </c>
      <c r="N461" s="71">
        <v>287.94709939205319</v>
      </c>
      <c r="O461" s="71">
        <v>140.65416877015377</v>
      </c>
      <c r="P461" s="71">
        <v>79.319275252198992</v>
      </c>
      <c r="Q461" s="71">
        <v>17.046605117812199</v>
      </c>
      <c r="R461" s="71">
        <v>0</v>
      </c>
      <c r="S461" s="71">
        <v>30.854671148520001</v>
      </c>
      <c r="T461" s="72"/>
      <c r="U461" s="71">
        <v>30761693</v>
      </c>
      <c r="V461" s="71">
        <v>5669</v>
      </c>
      <c r="W461" s="71">
        <v>28</v>
      </c>
      <c r="X461" s="71">
        <v>65527</v>
      </c>
      <c r="Y461" s="71">
        <v>107710</v>
      </c>
      <c r="Z461" s="71">
        <v>81719</v>
      </c>
      <c r="AA461" s="71">
        <v>15784</v>
      </c>
      <c r="AB461" s="71">
        <v>234627</v>
      </c>
      <c r="AC461" s="71">
        <v>0</v>
      </c>
      <c r="AD461" s="71">
        <v>30.854671148520001</v>
      </c>
      <c r="AE461" s="72"/>
      <c r="AF461" s="71">
        <v>219482388.42748389</v>
      </c>
      <c r="AG461" s="71">
        <v>9513261.6055985</v>
      </c>
      <c r="AH461" s="71">
        <v>378663.91289790871</v>
      </c>
      <c r="AI461" s="71">
        <v>461882376.92105699</v>
      </c>
      <c r="AJ461" s="71">
        <v>423387460.40642321</v>
      </c>
      <c r="AK461" s="71">
        <v>0</v>
      </c>
      <c r="AL461" s="71">
        <v>0</v>
      </c>
      <c r="AM461" s="71">
        <v>32154646.126752339</v>
      </c>
      <c r="AN461" s="71">
        <v>0</v>
      </c>
      <c r="AO461" s="71">
        <v>0</v>
      </c>
      <c r="AP461" s="71">
        <v>1146798797.4002128</v>
      </c>
      <c r="AQ461" s="72"/>
      <c r="AR461" s="71">
        <v>3108</v>
      </c>
      <c r="AS461" s="71">
        <v>162</v>
      </c>
      <c r="AT461" s="71">
        <v>0</v>
      </c>
      <c r="AU461" s="71">
        <v>0</v>
      </c>
      <c r="AV461" s="71">
        <v>0</v>
      </c>
      <c r="AW461" s="71">
        <v>0</v>
      </c>
      <c r="AX461" s="71"/>
      <c r="AY461" s="72"/>
      <c r="AZ461" s="71">
        <v>10663.3</v>
      </c>
      <c r="BA461" s="71">
        <v>2849.2</v>
      </c>
      <c r="BB461" s="71">
        <v>0</v>
      </c>
      <c r="BC461" s="71">
        <v>0</v>
      </c>
      <c r="BD461" s="71">
        <v>0</v>
      </c>
      <c r="BE461" s="71">
        <v>0</v>
      </c>
      <c r="BF461" s="71"/>
      <c r="BG461" s="72"/>
      <c r="BH461" s="71">
        <v>0</v>
      </c>
      <c r="BI461" s="71">
        <v>0</v>
      </c>
      <c r="BJ461" s="71">
        <v>68.436999999999998</v>
      </c>
      <c r="BK461" s="71">
        <v>0</v>
      </c>
      <c r="BL461" s="71">
        <v>91.331000000000003</v>
      </c>
      <c r="BM461" s="71">
        <v>0</v>
      </c>
      <c r="BN461" s="72"/>
      <c r="BO461" s="71">
        <v>0</v>
      </c>
      <c r="BP461" s="71">
        <v>0</v>
      </c>
      <c r="BQ461" s="71">
        <v>12</v>
      </c>
      <c r="BR461" s="71">
        <v>0</v>
      </c>
      <c r="BS461" s="71">
        <v>10</v>
      </c>
      <c r="BT461" s="71">
        <v>0</v>
      </c>
      <c r="BU461"/>
      <c r="BV461" s="70">
        <v>122.998</v>
      </c>
      <c r="BW461" s="70">
        <v>0</v>
      </c>
      <c r="BX461" s="70">
        <v>28.9</v>
      </c>
      <c r="BY461" s="70">
        <v>0</v>
      </c>
      <c r="BZ461" s="70">
        <v>7.87</v>
      </c>
      <c r="CA461" s="70">
        <v>0</v>
      </c>
      <c r="CB461" s="70">
        <v>0</v>
      </c>
      <c r="CC461" s="70">
        <v>0</v>
      </c>
      <c r="CD461" s="70">
        <v>0</v>
      </c>
    </row>
    <row r="462" spans="1:82">
      <c r="A462" s="70" t="s">
        <v>2125</v>
      </c>
      <c r="B462" s="70">
        <v>421</v>
      </c>
      <c r="C462" s="70">
        <v>13</v>
      </c>
      <c r="D462" s="70">
        <v>25</v>
      </c>
      <c r="E462" s="70">
        <v>2016</v>
      </c>
      <c r="F462" s="70" t="s">
        <v>155</v>
      </c>
      <c r="G462" s="1064" t="s">
        <v>2112</v>
      </c>
      <c r="H462" s="70" t="s">
        <v>2113</v>
      </c>
      <c r="I462" s="148"/>
      <c r="J462" s="71">
        <v>440.39887831921743</v>
      </c>
      <c r="K462" s="71">
        <v>11.042963878670138</v>
      </c>
      <c r="L462" s="71">
        <v>2.1743270744652961</v>
      </c>
      <c r="M462" s="71">
        <v>271.92522043213035</v>
      </c>
      <c r="N462" s="71">
        <v>278.86343620125569</v>
      </c>
      <c r="O462" s="71">
        <v>139.49363145142897</v>
      </c>
      <c r="P462" s="71">
        <v>79.91139964949663</v>
      </c>
      <c r="Q462" s="71">
        <v>16.629180845144393</v>
      </c>
      <c r="R462" s="71">
        <v>0</v>
      </c>
      <c r="S462" s="71">
        <v>27.567927622119992</v>
      </c>
      <c r="T462" s="72"/>
      <c r="U462" s="71">
        <v>27858338</v>
      </c>
      <c r="V462" s="71">
        <v>5669</v>
      </c>
      <c r="W462" s="71">
        <v>28</v>
      </c>
      <c r="X462" s="71">
        <v>65527</v>
      </c>
      <c r="Y462" s="71">
        <v>108851</v>
      </c>
      <c r="Z462" s="71">
        <v>82041</v>
      </c>
      <c r="AA462" s="71">
        <v>16447</v>
      </c>
      <c r="AB462" s="71">
        <v>235434</v>
      </c>
      <c r="AC462" s="71">
        <v>0</v>
      </c>
      <c r="AD462" s="71">
        <v>27.567927622119988</v>
      </c>
      <c r="AE462" s="72"/>
      <c r="AF462" s="71">
        <v>213419709.98233831</v>
      </c>
      <c r="AG462" s="71">
        <v>8838504.4535611272</v>
      </c>
      <c r="AH462" s="71">
        <v>397963.58982782537</v>
      </c>
      <c r="AI462" s="71">
        <v>429887359.83676058</v>
      </c>
      <c r="AJ462" s="71">
        <v>404911846.02049279</v>
      </c>
      <c r="AK462" s="71">
        <v>0</v>
      </c>
      <c r="AL462" s="71">
        <v>0</v>
      </c>
      <c r="AM462" s="71">
        <v>32290309.01878259</v>
      </c>
      <c r="AN462" s="71">
        <v>0</v>
      </c>
      <c r="AO462" s="71">
        <v>0</v>
      </c>
      <c r="AP462" s="71">
        <v>1089745692.9017632</v>
      </c>
      <c r="AQ462" s="72"/>
      <c r="AR462" s="71">
        <v>3281</v>
      </c>
      <c r="AS462" s="71">
        <v>190</v>
      </c>
      <c r="AT462" s="71">
        <v>0</v>
      </c>
      <c r="AU462" s="71">
        <v>0</v>
      </c>
      <c r="AV462" s="71">
        <v>0</v>
      </c>
      <c r="AW462" s="71">
        <v>0</v>
      </c>
      <c r="AX462" s="71"/>
      <c r="AY462" s="72"/>
      <c r="AZ462" s="71">
        <v>11456.5</v>
      </c>
      <c r="BA462" s="71">
        <v>3338.7</v>
      </c>
      <c r="BB462" s="71">
        <v>0</v>
      </c>
      <c r="BC462" s="71">
        <v>0</v>
      </c>
      <c r="BD462" s="71">
        <v>0</v>
      </c>
      <c r="BE462" s="71">
        <v>0</v>
      </c>
      <c r="BF462" s="71"/>
      <c r="BG462" s="72"/>
      <c r="BH462" s="71">
        <v>0</v>
      </c>
      <c r="BI462" s="71">
        <v>0</v>
      </c>
      <c r="BJ462" s="71">
        <v>52.473999999999997</v>
      </c>
      <c r="BK462" s="71">
        <v>0</v>
      </c>
      <c r="BL462" s="71">
        <v>87.953000000000003</v>
      </c>
      <c r="BM462" s="71">
        <v>0</v>
      </c>
      <c r="BN462" s="72"/>
      <c r="BO462" s="71">
        <v>0</v>
      </c>
      <c r="BP462" s="71">
        <v>0</v>
      </c>
      <c r="BQ462" s="71">
        <v>11</v>
      </c>
      <c r="BR462" s="71">
        <v>0</v>
      </c>
      <c r="BS462" s="71">
        <v>10</v>
      </c>
      <c r="BT462" s="71">
        <v>0</v>
      </c>
      <c r="BU462"/>
      <c r="BV462" s="70">
        <v>107.23699999999999</v>
      </c>
      <c r="BW462" s="70">
        <v>0</v>
      </c>
      <c r="BX462" s="70">
        <v>25.2</v>
      </c>
      <c r="BY462" s="70">
        <v>0</v>
      </c>
      <c r="BZ462" s="70">
        <v>7.99</v>
      </c>
      <c r="CA462" s="70">
        <v>0</v>
      </c>
      <c r="CB462" s="70">
        <v>0</v>
      </c>
      <c r="CC462" s="70">
        <v>0</v>
      </c>
      <c r="CD462" s="70">
        <v>0</v>
      </c>
    </row>
    <row r="463" spans="1:82">
      <c r="A463" s="70" t="s">
        <v>2126</v>
      </c>
      <c r="B463" s="70">
        <v>422</v>
      </c>
      <c r="C463" s="70">
        <v>14</v>
      </c>
      <c r="D463" s="70">
        <v>25</v>
      </c>
      <c r="E463" s="70">
        <v>2017</v>
      </c>
      <c r="F463" s="70" t="s">
        <v>156</v>
      </c>
      <c r="G463" s="1064" t="s">
        <v>2112</v>
      </c>
      <c r="H463" s="70" t="s">
        <v>2113</v>
      </c>
      <c r="I463" s="148"/>
      <c r="J463" s="71">
        <v>445.51069786212031</v>
      </c>
      <c r="K463" s="71">
        <v>11.397238797266287</v>
      </c>
      <c r="L463" s="71">
        <v>2.5715007501994043</v>
      </c>
      <c r="M463" s="71">
        <v>271.26250549042038</v>
      </c>
      <c r="N463" s="71">
        <v>287.54199849532631</v>
      </c>
      <c r="O463" s="71">
        <v>138.3815204701034</v>
      </c>
      <c r="P463" s="71">
        <v>79.921779440265354</v>
      </c>
      <c r="Q463" s="71">
        <v>16.165551730345701</v>
      </c>
      <c r="R463" s="71">
        <v>0</v>
      </c>
      <c r="S463" s="71">
        <v>30.458787418349996</v>
      </c>
      <c r="T463" s="72"/>
      <c r="U463" s="71">
        <v>30815858</v>
      </c>
      <c r="V463" s="71">
        <v>5669</v>
      </c>
      <c r="W463" s="71">
        <v>28</v>
      </c>
      <c r="X463" s="71">
        <v>65527</v>
      </c>
      <c r="Y463" s="71">
        <v>110397</v>
      </c>
      <c r="Z463" s="71">
        <v>82737</v>
      </c>
      <c r="AA463" s="71">
        <v>16554</v>
      </c>
      <c r="AB463" s="71">
        <v>236675</v>
      </c>
      <c r="AC463" s="71">
        <v>0</v>
      </c>
      <c r="AD463" s="71">
        <v>30.458787418349999</v>
      </c>
      <c r="AE463" s="72"/>
      <c r="AF463" s="71">
        <v>221725883.71393779</v>
      </c>
      <c r="AG463" s="71">
        <v>9190864.4254355393</v>
      </c>
      <c r="AH463" s="71">
        <v>566501.42477878218</v>
      </c>
      <c r="AI463" s="71">
        <v>445230456.904845</v>
      </c>
      <c r="AJ463" s="71">
        <v>436089292.03734368</v>
      </c>
      <c r="AK463" s="71">
        <v>0</v>
      </c>
      <c r="AL463" s="71">
        <v>0</v>
      </c>
      <c r="AM463" s="71">
        <v>32511306.83886968</v>
      </c>
      <c r="AN463" s="71">
        <v>0</v>
      </c>
      <c r="AO463" s="71">
        <v>0</v>
      </c>
      <c r="AP463" s="71">
        <v>1145314305.3452103</v>
      </c>
      <c r="AQ463" s="72"/>
      <c r="AR463" s="71">
        <v>3485</v>
      </c>
      <c r="AS463" s="71">
        <v>206</v>
      </c>
      <c r="AT463" s="71">
        <v>0</v>
      </c>
      <c r="AU463" s="71">
        <v>0</v>
      </c>
      <c r="AV463" s="71">
        <v>0</v>
      </c>
      <c r="AW463" s="71">
        <v>0</v>
      </c>
      <c r="AX463" s="71"/>
      <c r="AY463" s="72"/>
      <c r="AZ463" s="71">
        <v>12359.6</v>
      </c>
      <c r="BA463" s="71">
        <v>3787.1</v>
      </c>
      <c r="BB463" s="71">
        <v>0</v>
      </c>
      <c r="BC463" s="71">
        <v>0</v>
      </c>
      <c r="BD463" s="71">
        <v>0</v>
      </c>
      <c r="BE463" s="71">
        <v>0</v>
      </c>
      <c r="BF463" s="71"/>
      <c r="BG463" s="72"/>
      <c r="BH463" s="71">
        <v>0</v>
      </c>
      <c r="BI463" s="71">
        <v>0</v>
      </c>
      <c r="BJ463" s="71">
        <v>63.758000000000003</v>
      </c>
      <c r="BK463" s="71">
        <v>0</v>
      </c>
      <c r="BL463" s="71">
        <v>83.048000000000002</v>
      </c>
      <c r="BM463" s="71">
        <v>0</v>
      </c>
      <c r="BN463" s="72"/>
      <c r="BO463" s="71">
        <v>0</v>
      </c>
      <c r="BP463" s="71">
        <v>0</v>
      </c>
      <c r="BQ463" s="71">
        <v>13</v>
      </c>
      <c r="BR463" s="71">
        <v>0</v>
      </c>
      <c r="BS463" s="71">
        <v>8</v>
      </c>
      <c r="BT463" s="71">
        <v>0</v>
      </c>
      <c r="BU463"/>
      <c r="BV463" s="70">
        <v>108.82599999999999</v>
      </c>
      <c r="BW463" s="70">
        <v>0</v>
      </c>
      <c r="BX463" s="70">
        <v>30</v>
      </c>
      <c r="BY463" s="70">
        <v>0</v>
      </c>
      <c r="BZ463" s="70">
        <v>7.98</v>
      </c>
      <c r="CA463" s="70">
        <v>0</v>
      </c>
      <c r="CB463" s="70">
        <v>0</v>
      </c>
      <c r="CC463" s="70">
        <v>0</v>
      </c>
      <c r="CD463" s="70">
        <v>0</v>
      </c>
    </row>
    <row r="464" spans="1:82">
      <c r="A464" s="70" t="s">
        <v>2127</v>
      </c>
      <c r="B464" s="70">
        <v>423</v>
      </c>
      <c r="C464" s="70">
        <v>15</v>
      </c>
      <c r="D464" s="70">
        <v>25</v>
      </c>
      <c r="E464" s="70">
        <v>2018</v>
      </c>
      <c r="F464" s="70" t="s">
        <v>183</v>
      </c>
      <c r="G464" s="70" t="s">
        <v>2112</v>
      </c>
      <c r="H464" s="70" t="s">
        <v>2113</v>
      </c>
      <c r="I464" s="148"/>
      <c r="J464" s="71">
        <v>418.74638177091822</v>
      </c>
      <c r="K464" s="71">
        <v>10.645346530784833</v>
      </c>
      <c r="L464" s="71">
        <v>1.6882546308262143</v>
      </c>
      <c r="M464" s="71">
        <v>267.33154947310845</v>
      </c>
      <c r="N464" s="71">
        <v>279.72785325887753</v>
      </c>
      <c r="O464" s="71">
        <v>135.44684451954322</v>
      </c>
      <c r="P464" s="71">
        <v>79.350873680646274</v>
      </c>
      <c r="Q464" s="71">
        <v>15.0283561644457</v>
      </c>
      <c r="R464" s="71">
        <v>0</v>
      </c>
      <c r="S464" s="71">
        <v>25.999932521886002</v>
      </c>
      <c r="T464" s="72"/>
      <c r="U464" s="71">
        <v>30430031</v>
      </c>
      <c r="V464" s="71">
        <v>5669</v>
      </c>
      <c r="W464" s="71">
        <v>28</v>
      </c>
      <c r="X464" s="71">
        <v>65527</v>
      </c>
      <c r="Y464" s="71">
        <v>111822</v>
      </c>
      <c r="Z464" s="71">
        <v>82533</v>
      </c>
      <c r="AA464" s="71">
        <v>16601</v>
      </c>
      <c r="AB464" s="71">
        <v>237112</v>
      </c>
      <c r="AC464" s="71">
        <v>0</v>
      </c>
      <c r="AD464" s="71">
        <v>25.999932521885999</v>
      </c>
      <c r="AE464" s="72"/>
      <c r="AF464" s="71">
        <v>202067872.2885749</v>
      </c>
      <c r="AG464" s="71">
        <v>8160804.3213982191</v>
      </c>
      <c r="AH464" s="71">
        <v>337501.39264837932</v>
      </c>
      <c r="AI464" s="71">
        <v>431674714.11675179</v>
      </c>
      <c r="AJ464" s="71">
        <v>410168128.28883052</v>
      </c>
      <c r="AK464" s="71">
        <v>0</v>
      </c>
      <c r="AL464" s="71">
        <v>0</v>
      </c>
      <c r="AM464" s="71">
        <v>32638730.16306049</v>
      </c>
      <c r="AN464" s="71">
        <v>0</v>
      </c>
      <c r="AO464" s="71">
        <v>0</v>
      </c>
      <c r="AP464" s="71">
        <v>1085047750.5712643</v>
      </c>
      <c r="AQ464" s="72"/>
      <c r="AR464" s="71">
        <v>3679</v>
      </c>
      <c r="AS464" s="71">
        <v>234</v>
      </c>
      <c r="AT464" s="71">
        <v>0</v>
      </c>
      <c r="AU464" s="71">
        <v>0</v>
      </c>
      <c r="AV464" s="71">
        <v>0</v>
      </c>
      <c r="AW464" s="71">
        <v>0</v>
      </c>
      <c r="AX464" s="71"/>
      <c r="AY464" s="72"/>
      <c r="AZ464" s="71">
        <v>13263.200000000003</v>
      </c>
      <c r="BA464" s="71">
        <v>4238.6000000000004</v>
      </c>
      <c r="BB464" s="71">
        <v>0</v>
      </c>
      <c r="BC464" s="71">
        <v>0</v>
      </c>
      <c r="BD464" s="71">
        <v>0</v>
      </c>
      <c r="BE464" s="71">
        <v>0</v>
      </c>
      <c r="BF464" s="71"/>
      <c r="BG464" s="72"/>
      <c r="BH464" s="71">
        <v>0</v>
      </c>
      <c r="BI464" s="71">
        <v>0</v>
      </c>
      <c r="BJ464" s="71">
        <v>61.942999999999998</v>
      </c>
      <c r="BK464" s="71">
        <v>0</v>
      </c>
      <c r="BL464" s="71">
        <v>76.241</v>
      </c>
      <c r="BM464" s="71">
        <v>0</v>
      </c>
      <c r="BN464" s="72"/>
      <c r="BO464" s="71">
        <v>0</v>
      </c>
      <c r="BP464" s="71">
        <v>0</v>
      </c>
      <c r="BQ464" s="71">
        <v>12</v>
      </c>
      <c r="BR464" s="71">
        <v>0</v>
      </c>
      <c r="BS464" s="71">
        <v>8</v>
      </c>
      <c r="BT464" s="71">
        <v>0</v>
      </c>
      <c r="BU464"/>
      <c r="BV464" s="70">
        <v>104.52500000000001</v>
      </c>
      <c r="BW464" s="70">
        <v>0</v>
      </c>
      <c r="BX464" s="70">
        <v>25.8</v>
      </c>
      <c r="BY464" s="70">
        <v>0</v>
      </c>
      <c r="BZ464" s="70">
        <v>7.859</v>
      </c>
      <c r="CA464" s="70">
        <v>0</v>
      </c>
      <c r="CB464" s="70">
        <v>0</v>
      </c>
      <c r="CC464" s="70">
        <v>0</v>
      </c>
      <c r="CD464" s="70">
        <v>0</v>
      </c>
    </row>
    <row r="465" spans="1:82">
      <c r="A465" s="70" t="s">
        <v>2128</v>
      </c>
      <c r="B465" s="70">
        <v>424</v>
      </c>
      <c r="C465" s="70">
        <v>16</v>
      </c>
      <c r="D465" s="70">
        <v>25</v>
      </c>
      <c r="E465" s="70">
        <v>2019</v>
      </c>
      <c r="F465" s="70" t="s">
        <v>158</v>
      </c>
      <c r="G465" s="70" t="s">
        <v>2112</v>
      </c>
      <c r="H465" s="70" t="s">
        <v>2113</v>
      </c>
      <c r="I465" s="148"/>
      <c r="J465" s="71">
        <v>411.06288660548802</v>
      </c>
      <c r="K465" s="71">
        <v>9.682189283903778</v>
      </c>
      <c r="L465" s="71">
        <v>1.7026317966930313</v>
      </c>
      <c r="M465" s="71">
        <v>267.24451236319828</v>
      </c>
      <c r="N465" s="71">
        <v>290.82744689198302</v>
      </c>
      <c r="O465" s="71">
        <v>131.33737779779997</v>
      </c>
      <c r="P465" s="71">
        <v>77.743602587423865</v>
      </c>
      <c r="Q465" s="71">
        <v>14.760590833162301</v>
      </c>
      <c r="R465" s="71">
        <v>0</v>
      </c>
      <c r="S465" s="71">
        <v>24.218167946249999</v>
      </c>
      <c r="T465" s="72"/>
      <c r="U465" s="71">
        <v>30097240</v>
      </c>
      <c r="V465" s="71">
        <v>5669</v>
      </c>
      <c r="W465" s="71">
        <v>28</v>
      </c>
      <c r="X465" s="71">
        <v>65527</v>
      </c>
      <c r="Y465" s="71">
        <v>114191</v>
      </c>
      <c r="Z465" s="71">
        <v>82226</v>
      </c>
      <c r="AA465" s="71">
        <v>16143</v>
      </c>
      <c r="AB465" s="71">
        <v>239192</v>
      </c>
      <c r="AC465" s="71">
        <v>0</v>
      </c>
      <c r="AD465" s="71">
        <v>24.218167946249999</v>
      </c>
      <c r="AE465" s="72"/>
      <c r="AF465" s="71">
        <v>205152746.2332074</v>
      </c>
      <c r="AG465" s="71">
        <v>7851984.2763893092</v>
      </c>
      <c r="AH465" s="71">
        <v>356217.04824222048</v>
      </c>
      <c r="AI465" s="71">
        <v>448267657.0587697</v>
      </c>
      <c r="AJ465" s="71">
        <v>426176408.3830182</v>
      </c>
      <c r="AK465" s="71">
        <v>0</v>
      </c>
      <c r="AL465" s="71">
        <v>0</v>
      </c>
      <c r="AM465" s="71">
        <v>32576149.763588056</v>
      </c>
      <c r="AN465" s="71">
        <v>0</v>
      </c>
      <c r="AO465" s="71">
        <v>0</v>
      </c>
      <c r="AP465" s="71">
        <v>1120381162.7632148</v>
      </c>
      <c r="AQ465" s="72"/>
      <c r="AR465" s="71">
        <v>3922</v>
      </c>
      <c r="AS465" s="71">
        <v>253</v>
      </c>
      <c r="AT465" s="71">
        <v>0</v>
      </c>
      <c r="AU465" s="71">
        <v>0</v>
      </c>
      <c r="AV465" s="71">
        <v>0</v>
      </c>
      <c r="AW465" s="71">
        <v>0</v>
      </c>
      <c r="AX465" s="71"/>
      <c r="AY465" s="72"/>
      <c r="AZ465" s="71">
        <v>14347.3</v>
      </c>
      <c r="BA465" s="71">
        <v>4521.3999999999987</v>
      </c>
      <c r="BB465" s="71">
        <v>0</v>
      </c>
      <c r="BC465" s="71">
        <v>0</v>
      </c>
      <c r="BD465" s="71">
        <v>0</v>
      </c>
      <c r="BE465" s="71">
        <v>0</v>
      </c>
      <c r="BF465" s="71"/>
      <c r="BG465" s="72"/>
      <c r="BH465" s="71">
        <v>0</v>
      </c>
      <c r="BI465" s="71">
        <v>0</v>
      </c>
      <c r="BJ465" s="71">
        <v>58.654000000000003</v>
      </c>
      <c r="BK465" s="71">
        <v>0</v>
      </c>
      <c r="BL465" s="71">
        <v>72.39500000000001</v>
      </c>
      <c r="BM465" s="71">
        <v>0</v>
      </c>
      <c r="BN465" s="72"/>
      <c r="BO465" s="71">
        <v>0</v>
      </c>
      <c r="BP465" s="71">
        <v>0</v>
      </c>
      <c r="BQ465" s="71">
        <v>12</v>
      </c>
      <c r="BR465" s="71">
        <v>0</v>
      </c>
      <c r="BS465" s="71">
        <v>8</v>
      </c>
      <c r="BT465" s="71">
        <v>0</v>
      </c>
      <c r="BU465"/>
      <c r="BV465" s="70">
        <v>98.962000000000003</v>
      </c>
      <c r="BW465" s="70">
        <v>0</v>
      </c>
      <c r="BX465" s="70">
        <v>24.1</v>
      </c>
      <c r="BY465" s="70">
        <v>0</v>
      </c>
      <c r="BZ465" s="70">
        <v>7.9870000000000001</v>
      </c>
      <c r="CA465" s="70">
        <v>0</v>
      </c>
      <c r="CB465" s="70">
        <v>0</v>
      </c>
      <c r="CC465" s="70">
        <v>0</v>
      </c>
      <c r="CD465" s="70">
        <v>0</v>
      </c>
    </row>
    <row r="466" spans="1:82">
      <c r="A466" s="70" t="s">
        <v>2129</v>
      </c>
      <c r="B466" s="70">
        <v>425</v>
      </c>
      <c r="C466" s="70">
        <v>17</v>
      </c>
      <c r="D466" s="70">
        <v>25</v>
      </c>
      <c r="E466" s="70">
        <v>2020</v>
      </c>
      <c r="F466" s="70" t="s">
        <v>159</v>
      </c>
      <c r="G466" s="70" t="s">
        <v>2112</v>
      </c>
      <c r="H466" s="70" t="s">
        <v>2113</v>
      </c>
      <c r="I466" s="148"/>
      <c r="J466" s="71">
        <v>394.99169680760559</v>
      </c>
      <c r="K466" s="71">
        <v>12.313585511286185</v>
      </c>
      <c r="L466" s="71">
        <v>1.6482850754073148</v>
      </c>
      <c r="M466" s="71">
        <v>224.47968720060717</v>
      </c>
      <c r="N466" s="71">
        <v>300.81022760903477</v>
      </c>
      <c r="O466" s="71">
        <v>115.90277687316372</v>
      </c>
      <c r="P466" s="71">
        <v>73.795738360772773</v>
      </c>
      <c r="Q466" s="71">
        <v>14.2094164176928</v>
      </c>
      <c r="R466" s="71">
        <v>0</v>
      </c>
      <c r="S466" s="71">
        <v>28.90712258456</v>
      </c>
      <c r="T466" s="72"/>
      <c r="U466" s="71">
        <v>28398628</v>
      </c>
      <c r="V466" s="71">
        <v>6768</v>
      </c>
      <c r="W466" s="71">
        <v>28</v>
      </c>
      <c r="X466" s="71">
        <v>62452</v>
      </c>
      <c r="Y466" s="71">
        <v>116296</v>
      </c>
      <c r="Z466" s="71">
        <v>82821</v>
      </c>
      <c r="AA466" s="71">
        <v>16287</v>
      </c>
      <c r="AB466" s="71">
        <v>240998</v>
      </c>
      <c r="AC466" s="71">
        <v>0</v>
      </c>
      <c r="AD466" s="71">
        <v>28.90712258456</v>
      </c>
      <c r="AE466" s="72"/>
      <c r="AF466" s="71">
        <v>197831598.76780409</v>
      </c>
      <c r="AG466" s="71">
        <v>9409854.9401326403</v>
      </c>
      <c r="AH466" s="71">
        <v>341444.70801393635</v>
      </c>
      <c r="AI466" s="71">
        <v>379190689.63219863</v>
      </c>
      <c r="AJ466" s="71">
        <v>485850546.41162872</v>
      </c>
      <c r="AK466" s="71"/>
      <c r="AL466" s="71"/>
      <c r="AM466" s="71">
        <v>31452916.543625653</v>
      </c>
      <c r="AN466" s="71"/>
      <c r="AO466" s="71"/>
      <c r="AP466" s="71">
        <v>1104077051.0034037</v>
      </c>
      <c r="AQ466" s="72"/>
      <c r="AR466" s="71">
        <v>4113</v>
      </c>
      <c r="AS466" s="71">
        <v>257</v>
      </c>
      <c r="AT466" s="71">
        <v>0</v>
      </c>
      <c r="AU466" s="71">
        <v>0</v>
      </c>
      <c r="AV466" s="71">
        <v>0</v>
      </c>
      <c r="AW466" s="71">
        <v>0</v>
      </c>
      <c r="AX466" s="71"/>
      <c r="AY466" s="72"/>
      <c r="AZ466" s="71">
        <v>15238.49999999998</v>
      </c>
      <c r="BA466" s="71">
        <v>4585.2</v>
      </c>
      <c r="BB466" s="71">
        <v>0</v>
      </c>
      <c r="BC466" s="71">
        <v>0</v>
      </c>
      <c r="BD466" s="71">
        <v>0</v>
      </c>
      <c r="BE466" s="71">
        <v>0</v>
      </c>
      <c r="BF466" s="71"/>
      <c r="BG466" s="72"/>
      <c r="BH466" s="71">
        <v>0</v>
      </c>
      <c r="BI466" s="71">
        <v>0</v>
      </c>
      <c r="BJ466" s="71">
        <v>50.634</v>
      </c>
      <c r="BK466" s="71">
        <v>0</v>
      </c>
      <c r="BL466" s="71">
        <v>75.472999999999999</v>
      </c>
      <c r="BM466" s="71">
        <v>0</v>
      </c>
      <c r="BN466" s="72"/>
      <c r="BO466" s="71">
        <v>0</v>
      </c>
      <c r="BP466" s="71">
        <v>0</v>
      </c>
      <c r="BQ466" s="71">
        <v>12</v>
      </c>
      <c r="BR466" s="71">
        <v>0</v>
      </c>
      <c r="BS466" s="71">
        <v>8</v>
      </c>
      <c r="BT466" s="71">
        <v>0</v>
      </c>
      <c r="BU466"/>
      <c r="BV466" s="70">
        <v>89.37</v>
      </c>
      <c r="BW466" s="70">
        <v>0</v>
      </c>
      <c r="BX466" s="70">
        <v>28.4</v>
      </c>
      <c r="BY466" s="70">
        <v>0</v>
      </c>
      <c r="BZ466" s="70">
        <v>8.3369999999999997</v>
      </c>
      <c r="CA466" s="70">
        <v>0</v>
      </c>
      <c r="CB466" s="70">
        <v>0</v>
      </c>
      <c r="CC466" s="70">
        <v>0</v>
      </c>
      <c r="CD466" s="70">
        <v>0</v>
      </c>
    </row>
    <row r="467" spans="1:82">
      <c r="A467" s="70" t="s">
        <v>2130</v>
      </c>
      <c r="B467" s="70">
        <v>425</v>
      </c>
      <c r="C467" s="70">
        <v>18</v>
      </c>
      <c r="D467" s="70">
        <v>25</v>
      </c>
      <c r="E467" s="70">
        <v>2021</v>
      </c>
      <c r="F467" s="70" t="s">
        <v>160</v>
      </c>
      <c r="G467" s="70" t="s">
        <v>2112</v>
      </c>
      <c r="H467" s="70" t="s">
        <v>2113</v>
      </c>
      <c r="I467" s="148"/>
      <c r="J467" s="71">
        <v>381.8699721850806</v>
      </c>
      <c r="K467" s="71">
        <v>15.46428015323297</v>
      </c>
      <c r="L467" s="71">
        <v>1.6066148795138337</v>
      </c>
      <c r="M467" s="71">
        <v>241.86215296821828</v>
      </c>
      <c r="N467" s="71">
        <v>290.54886824468213</v>
      </c>
      <c r="O467" s="71">
        <v>112.88437197892064</v>
      </c>
      <c r="P467" s="71">
        <v>76.20440238669832</v>
      </c>
      <c r="Q467" s="71">
        <v>14.1843887098109</v>
      </c>
      <c r="R467" s="71">
        <v>0</v>
      </c>
      <c r="S467" s="71">
        <v>20.996519341104001</v>
      </c>
      <c r="T467" s="72"/>
      <c r="U467" s="71">
        <v>28709342</v>
      </c>
      <c r="V467" s="71">
        <v>6768</v>
      </c>
      <c r="W467" s="71">
        <v>28</v>
      </c>
      <c r="X467" s="71">
        <v>62452</v>
      </c>
      <c r="Y467" s="71">
        <v>118269</v>
      </c>
      <c r="Z467" s="71">
        <v>83056</v>
      </c>
      <c r="AA467" s="71">
        <v>16400</v>
      </c>
      <c r="AB467" s="71">
        <v>242937</v>
      </c>
      <c r="AC467" s="71">
        <v>0</v>
      </c>
      <c r="AD467" s="71">
        <v>20.996519341104001</v>
      </c>
      <c r="AE467" s="72"/>
      <c r="AF467" s="71">
        <v>176743900.67456207</v>
      </c>
      <c r="AG467" s="71">
        <v>11662498.247133946</v>
      </c>
      <c r="AH467" s="71">
        <v>323203.11206716998</v>
      </c>
      <c r="AI467" s="71">
        <v>403634215.65764976</v>
      </c>
      <c r="AJ467" s="71">
        <v>432727477.46113932</v>
      </c>
      <c r="AK467" s="71">
        <v>0</v>
      </c>
      <c r="AL467" s="71">
        <v>0</v>
      </c>
      <c r="AM467" s="71">
        <v>31888855.112364218</v>
      </c>
      <c r="AN467" s="71">
        <v>0</v>
      </c>
      <c r="AO467" s="71">
        <v>0</v>
      </c>
      <c r="AP467" s="71">
        <v>1056980150.2649164</v>
      </c>
      <c r="AQ467" s="72"/>
      <c r="AR467" s="71">
        <v>4390</v>
      </c>
      <c r="AS467" s="71">
        <v>257</v>
      </c>
      <c r="AT467" s="71">
        <v>0</v>
      </c>
      <c r="AU467" s="71">
        <v>0</v>
      </c>
      <c r="AV467" s="71">
        <v>0</v>
      </c>
      <c r="AW467" s="71">
        <v>0</v>
      </c>
      <c r="AX467" s="71"/>
      <c r="AY467" s="72"/>
      <c r="AZ467" s="71">
        <v>16547.19999999999</v>
      </c>
      <c r="BA467" s="71">
        <v>4583.7</v>
      </c>
      <c r="BB467" s="71">
        <v>0</v>
      </c>
      <c r="BC467" s="71">
        <v>0</v>
      </c>
      <c r="BD467" s="71">
        <v>0</v>
      </c>
      <c r="BE467" s="71">
        <v>0</v>
      </c>
      <c r="BF467" s="71"/>
      <c r="BG467" s="72"/>
      <c r="BH467" s="71">
        <v>0</v>
      </c>
      <c r="BI467" s="71">
        <v>0</v>
      </c>
      <c r="BJ467" s="71">
        <v>48.823</v>
      </c>
      <c r="BK467" s="71">
        <v>0</v>
      </c>
      <c r="BL467" s="71">
        <v>59.733999999999995</v>
      </c>
      <c r="BM467" s="71">
        <v>0</v>
      </c>
      <c r="BN467" s="72"/>
      <c r="BO467" s="71">
        <v>0</v>
      </c>
      <c r="BP467" s="71">
        <v>0</v>
      </c>
      <c r="BQ467" s="71">
        <v>11</v>
      </c>
      <c r="BR467" s="71">
        <v>0</v>
      </c>
      <c r="BS467" s="71">
        <v>8</v>
      </c>
      <c r="BT467" s="71">
        <v>0</v>
      </c>
      <c r="BU467"/>
      <c r="BV467" s="70">
        <v>85.037000000000006</v>
      </c>
      <c r="BW467" s="70">
        <v>0</v>
      </c>
      <c r="BX467" s="70">
        <v>16.2</v>
      </c>
      <c r="BY467" s="70">
        <v>0</v>
      </c>
      <c r="BZ467" s="70">
        <v>7.32</v>
      </c>
      <c r="CA467" s="70">
        <v>0</v>
      </c>
      <c r="CB467" s="70">
        <v>0</v>
      </c>
      <c r="CC467" s="70">
        <v>0</v>
      </c>
      <c r="CD467" s="70">
        <v>0</v>
      </c>
    </row>
    <row r="468" spans="1:82">
      <c r="A468" s="70" t="s">
        <v>2131</v>
      </c>
      <c r="B468" s="70">
        <v>425</v>
      </c>
      <c r="C468" s="70">
        <v>19</v>
      </c>
      <c r="D468" s="70">
        <v>25</v>
      </c>
      <c r="E468" s="70">
        <v>2022</v>
      </c>
      <c r="F468" s="70" t="s">
        <v>161</v>
      </c>
      <c r="G468" s="70" t="s">
        <v>2112</v>
      </c>
      <c r="H468" s="70" t="s">
        <v>2113</v>
      </c>
      <c r="I468" s="148"/>
      <c r="J468" s="71">
        <v>376.69147764027593</v>
      </c>
      <c r="K468" s="71">
        <v>13.620318358517833</v>
      </c>
      <c r="L468" s="71">
        <v>1.1413068454342077</v>
      </c>
      <c r="M468" s="71">
        <v>239.59518617759622</v>
      </c>
      <c r="N468" s="71">
        <v>300.40601405235719</v>
      </c>
      <c r="O468" s="71">
        <v>119.31713381855973</v>
      </c>
      <c r="P468" s="71">
        <v>75.67802700147341</v>
      </c>
      <c r="Q468" s="71">
        <v>14.389025775424043</v>
      </c>
      <c r="R468" s="71">
        <v>0</v>
      </c>
      <c r="S468" s="71">
        <v>16.030059508192</v>
      </c>
      <c r="T468" s="72"/>
      <c r="U468" s="71">
        <v>30862553</v>
      </c>
      <c r="V468" s="71">
        <v>6768</v>
      </c>
      <c r="W468" s="71">
        <v>28</v>
      </c>
      <c r="X468" s="71">
        <v>62452</v>
      </c>
      <c r="Y468" s="71">
        <v>119807</v>
      </c>
      <c r="Z468" s="71">
        <v>83409</v>
      </c>
      <c r="AA468" s="71">
        <v>16535</v>
      </c>
      <c r="AB468" s="71">
        <v>244421</v>
      </c>
      <c r="AC468" s="71">
        <v>0</v>
      </c>
      <c r="AD468" s="71">
        <v>16.030059508192</v>
      </c>
      <c r="AE468" s="72"/>
      <c r="AF468" s="71">
        <v>180714053.02179626</v>
      </c>
      <c r="AG468" s="71">
        <v>11155736.507854851</v>
      </c>
      <c r="AH468" s="71">
        <v>262202.32743219624</v>
      </c>
      <c r="AI468" s="71">
        <v>393960969.37689847</v>
      </c>
      <c r="AJ468" s="71">
        <v>460531964.65764254</v>
      </c>
      <c r="AK468" s="71">
        <v>0</v>
      </c>
      <c r="AL468" s="71">
        <v>0</v>
      </c>
      <c r="AM468" s="71">
        <v>31561422.42628159</v>
      </c>
      <c r="AN468" s="71">
        <v>0</v>
      </c>
      <c r="AO468" s="71">
        <v>0</v>
      </c>
      <c r="AP468" s="71">
        <v>1078186348.3179059</v>
      </c>
      <c r="AQ468" s="72"/>
      <c r="AR468" s="71">
        <v>4719</v>
      </c>
      <c r="AS468" s="71">
        <v>258</v>
      </c>
      <c r="AT468" s="71">
        <v>0</v>
      </c>
      <c r="AU468" s="71">
        <v>0</v>
      </c>
      <c r="AV468" s="71">
        <v>0</v>
      </c>
      <c r="AW468" s="71">
        <v>0</v>
      </c>
      <c r="AX468" s="71"/>
      <c r="AY468" s="72"/>
      <c r="AZ468" s="71">
        <v>17963.899999999987</v>
      </c>
      <c r="BA468" s="71">
        <v>4594.7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2132</v>
      </c>
      <c r="B469" s="70">
        <v>425</v>
      </c>
      <c r="C469" s="70">
        <v>20</v>
      </c>
      <c r="D469" s="70">
        <v>25</v>
      </c>
      <c r="E469" s="70">
        <v>2023</v>
      </c>
      <c r="F469" s="70" t="s">
        <v>1539</v>
      </c>
      <c r="G469" s="70" t="s">
        <v>2112</v>
      </c>
      <c r="H469" s="70" t="s">
        <v>2113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5064</v>
      </c>
      <c r="AS469" s="71">
        <v>259</v>
      </c>
      <c r="AT469" s="71">
        <v>0</v>
      </c>
      <c r="AU469" s="71">
        <v>0</v>
      </c>
      <c r="AV469" s="71">
        <v>0</v>
      </c>
      <c r="AW469" s="71">
        <v>0</v>
      </c>
      <c r="AX469" s="71"/>
      <c r="AY469" s="72"/>
      <c r="AZ469" s="71">
        <v>19313.300000000028</v>
      </c>
      <c r="BA469" s="71">
        <v>4611.2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2133</v>
      </c>
      <c r="B470" s="70">
        <v>425</v>
      </c>
      <c r="C470" s="70">
        <v>21</v>
      </c>
      <c r="D470" s="70">
        <v>25</v>
      </c>
      <c r="E470" s="70">
        <v>2024</v>
      </c>
      <c r="F470" s="70" t="s">
        <v>1554</v>
      </c>
      <c r="G470" s="70" t="s">
        <v>2112</v>
      </c>
      <c r="H470" s="70" t="s">
        <v>2113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2134</v>
      </c>
      <c r="B471" s="70">
        <v>239</v>
      </c>
      <c r="C471" s="70">
        <v>1</v>
      </c>
      <c r="D471" s="70">
        <v>15</v>
      </c>
      <c r="E471" s="70">
        <v>1990</v>
      </c>
      <c r="F471" s="70" t="s">
        <v>787</v>
      </c>
      <c r="G471" s="70" t="s">
        <v>2135</v>
      </c>
      <c r="H471" s="70" t="s">
        <v>2136</v>
      </c>
      <c r="I471" s="148"/>
      <c r="J471" s="71">
        <v>1019.256714933755</v>
      </c>
      <c r="K471" s="71">
        <v>73.372643845708907</v>
      </c>
      <c r="L471" s="71">
        <v>90.02680333507972</v>
      </c>
      <c r="M471" s="71">
        <v>351.1659631521436</v>
      </c>
      <c r="N471" s="71">
        <v>561.64684091623508</v>
      </c>
      <c r="O471" s="71">
        <v>232.75535671997679</v>
      </c>
      <c r="P471" s="71">
        <v>200.81454810820901</v>
      </c>
      <c r="Q471" s="71">
        <v>20.231627172887499</v>
      </c>
      <c r="R471" s="71">
        <v>161.33755547929829</v>
      </c>
      <c r="S471" s="71">
        <v>16.474865891583931</v>
      </c>
      <c r="T471" s="72"/>
      <c r="U471" s="71">
        <v>28617112</v>
      </c>
      <c r="V471" s="71">
        <v>13425</v>
      </c>
      <c r="W471" s="71">
        <v>1053</v>
      </c>
      <c r="X471" s="71">
        <v>117755</v>
      </c>
      <c r="Y471" s="71">
        <v>120151</v>
      </c>
      <c r="Z471" s="71">
        <v>95735</v>
      </c>
      <c r="AA471" s="71">
        <v>48760</v>
      </c>
      <c r="AB471" s="71">
        <v>328493</v>
      </c>
      <c r="AC471" s="71">
        <v>27943955</v>
      </c>
      <c r="AD471" s="71">
        <v>16.474865891583931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2137</v>
      </c>
      <c r="B472" s="70">
        <v>240</v>
      </c>
      <c r="C472" s="70">
        <v>2</v>
      </c>
      <c r="D472" s="70">
        <v>15</v>
      </c>
      <c r="E472" s="70">
        <v>2005</v>
      </c>
      <c r="F472" s="70" t="s">
        <v>789</v>
      </c>
      <c r="G472" s="70" t="s">
        <v>2135</v>
      </c>
      <c r="H472" s="70" t="s">
        <v>2136</v>
      </c>
      <c r="I472" s="148"/>
      <c r="J472" s="71">
        <v>576.2492250212706</v>
      </c>
      <c r="K472" s="71">
        <v>34.464690754015677</v>
      </c>
      <c r="L472" s="71">
        <v>30.631025528306111</v>
      </c>
      <c r="M472" s="71">
        <v>590.10283999351304</v>
      </c>
      <c r="N472" s="71">
        <v>686.96353541611631</v>
      </c>
      <c r="O472" s="71">
        <v>303.52794830846102</v>
      </c>
      <c r="P472" s="71">
        <v>168.9278932253936</v>
      </c>
      <c r="Q472" s="71">
        <v>17.3616957164569</v>
      </c>
      <c r="R472" s="71">
        <v>204.58709164203779</v>
      </c>
      <c r="S472" s="71">
        <v>27.340591207999999</v>
      </c>
      <c r="T472" s="72"/>
      <c r="U472" s="71">
        <v>17797674</v>
      </c>
      <c r="V472" s="71">
        <v>10513</v>
      </c>
      <c r="W472" s="71">
        <v>272</v>
      </c>
      <c r="X472" s="71">
        <v>95831</v>
      </c>
      <c r="Y472" s="71">
        <v>140057</v>
      </c>
      <c r="Z472" s="71">
        <v>144469</v>
      </c>
      <c r="AA472" s="71">
        <v>33593</v>
      </c>
      <c r="AB472" s="71">
        <v>294694</v>
      </c>
      <c r="AC472" s="71">
        <v>36176991</v>
      </c>
      <c r="AD472" s="71">
        <v>27.340591207999999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2138</v>
      </c>
      <c r="B473" s="70">
        <v>241</v>
      </c>
      <c r="C473" s="70">
        <v>3</v>
      </c>
      <c r="D473" s="70">
        <v>15</v>
      </c>
      <c r="E473" s="70">
        <v>2006</v>
      </c>
      <c r="F473" s="70" t="s">
        <v>790</v>
      </c>
      <c r="G473" s="70" t="s">
        <v>2135</v>
      </c>
      <c r="H473" s="70" t="s">
        <v>2136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2139</v>
      </c>
      <c r="B474" s="70">
        <v>242</v>
      </c>
      <c r="C474" s="70">
        <v>4</v>
      </c>
      <c r="D474" s="70">
        <v>15</v>
      </c>
      <c r="E474" s="70">
        <v>2007</v>
      </c>
      <c r="F474" s="70" t="s">
        <v>791</v>
      </c>
      <c r="G474" s="70" t="s">
        <v>2135</v>
      </c>
      <c r="H474" s="70" t="s">
        <v>2136</v>
      </c>
      <c r="I474" s="148"/>
      <c r="J474" s="71">
        <v>591.35107321643829</v>
      </c>
      <c r="K474" s="71">
        <v>29.120938725554289</v>
      </c>
      <c r="L474" s="71">
        <v>24.210300889649162</v>
      </c>
      <c r="M474" s="71">
        <v>548.08860137973306</v>
      </c>
      <c r="N474" s="71">
        <v>688.09083060329749</v>
      </c>
      <c r="O474" s="71">
        <v>288.33369905357239</v>
      </c>
      <c r="P474" s="71">
        <v>164.29657637781659</v>
      </c>
      <c r="Q474" s="71">
        <v>17.8954232630098</v>
      </c>
      <c r="R474" s="71">
        <v>198.7076721523523</v>
      </c>
      <c r="S474" s="71">
        <v>24.953276600000009</v>
      </c>
      <c r="T474" s="72"/>
      <c r="U474" s="71">
        <v>19420096</v>
      </c>
      <c r="V474" s="71">
        <v>9689</v>
      </c>
      <c r="W474" s="71">
        <v>295</v>
      </c>
      <c r="X474" s="71">
        <v>111487</v>
      </c>
      <c r="Y474" s="71">
        <v>140656</v>
      </c>
      <c r="Z474" s="71">
        <v>142665</v>
      </c>
      <c r="AA474" s="71">
        <v>32174</v>
      </c>
      <c r="AB474" s="71">
        <v>287691</v>
      </c>
      <c r="AC474" s="71">
        <v>36145518</v>
      </c>
      <c r="AD474" s="71">
        <v>24.953276600000009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2140</v>
      </c>
      <c r="B475" s="70">
        <v>243</v>
      </c>
      <c r="C475" s="70">
        <v>5</v>
      </c>
      <c r="D475" s="70">
        <v>15</v>
      </c>
      <c r="E475" s="70">
        <v>2008</v>
      </c>
      <c r="F475" s="70" t="s">
        <v>792</v>
      </c>
      <c r="G475" s="70" t="s">
        <v>2135</v>
      </c>
      <c r="H475" s="70" t="s">
        <v>2136</v>
      </c>
      <c r="I475" s="148"/>
      <c r="J475" s="71">
        <v>535.17218191056566</v>
      </c>
      <c r="K475" s="71">
        <v>25.558209534895241</v>
      </c>
      <c r="L475" s="71">
        <v>20.904681074741209</v>
      </c>
      <c r="M475" s="71">
        <v>641.31673803443755</v>
      </c>
      <c r="N475" s="71">
        <v>701.04610517967808</v>
      </c>
      <c r="O475" s="71">
        <v>277.15688232698858</v>
      </c>
      <c r="P475" s="71">
        <v>158.5903984062563</v>
      </c>
      <c r="Q475" s="71">
        <v>17.435655627428702</v>
      </c>
      <c r="R475" s="71">
        <v>208.20583756358781</v>
      </c>
      <c r="S475" s="71">
        <v>24.607388315000001</v>
      </c>
      <c r="T475" s="72"/>
      <c r="U475" s="71">
        <v>18466050</v>
      </c>
      <c r="V475" s="71">
        <v>9689</v>
      </c>
      <c r="W475" s="71">
        <v>295</v>
      </c>
      <c r="X475" s="71">
        <v>111487</v>
      </c>
      <c r="Y475" s="71">
        <v>141401</v>
      </c>
      <c r="Z475" s="71">
        <v>141948</v>
      </c>
      <c r="AA475" s="71">
        <v>31092</v>
      </c>
      <c r="AB475" s="71">
        <v>284910</v>
      </c>
      <c r="AC475" s="71">
        <v>39327218</v>
      </c>
      <c r="AD475" s="71">
        <v>24.607388315000001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2141</v>
      </c>
      <c r="B476" s="70">
        <v>244</v>
      </c>
      <c r="C476" s="70">
        <v>6</v>
      </c>
      <c r="D476" s="70">
        <v>15</v>
      </c>
      <c r="E476" s="70">
        <v>2009</v>
      </c>
      <c r="F476" s="70" t="s">
        <v>176</v>
      </c>
      <c r="G476" s="70" t="s">
        <v>2135</v>
      </c>
      <c r="H476" s="70" t="s">
        <v>2136</v>
      </c>
      <c r="I476" s="148"/>
      <c r="J476" s="71">
        <v>516.24782673818208</v>
      </c>
      <c r="K476" s="71">
        <v>21.259894838387559</v>
      </c>
      <c r="L476" s="71">
        <v>30.425032012717679</v>
      </c>
      <c r="M476" s="71">
        <v>506.09784766919131</v>
      </c>
      <c r="N476" s="71">
        <v>604.23988072958525</v>
      </c>
      <c r="O476" s="71">
        <v>280.4968330775236</v>
      </c>
      <c r="P476" s="71">
        <v>151.92050597019389</v>
      </c>
      <c r="Q476" s="71">
        <v>16.466613544045298</v>
      </c>
      <c r="R476" s="71">
        <v>159.37888080265029</v>
      </c>
      <c r="S476" s="71">
        <v>27.008413255800001</v>
      </c>
      <c r="T476" s="72"/>
      <c r="U476" s="71">
        <v>17988698</v>
      </c>
      <c r="V476" s="71">
        <v>9871</v>
      </c>
      <c r="W476" s="71">
        <v>492</v>
      </c>
      <c r="X476" s="71">
        <v>111111</v>
      </c>
      <c r="Y476" s="71">
        <v>141892</v>
      </c>
      <c r="Z476" s="71">
        <v>141798</v>
      </c>
      <c r="AA476" s="71">
        <v>30577</v>
      </c>
      <c r="AB476" s="71">
        <v>282459</v>
      </c>
      <c r="AC476" s="71">
        <v>29369331</v>
      </c>
      <c r="AD476" s="71">
        <v>27.008413255800001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68.597999999999999</v>
      </c>
      <c r="BK476" s="71">
        <v>0</v>
      </c>
      <c r="BL476" s="71">
        <v>36.567999999999998</v>
      </c>
      <c r="BM476" s="71">
        <v>0</v>
      </c>
      <c r="BN476" s="72"/>
      <c r="BO476" s="71">
        <v>0</v>
      </c>
      <c r="BP476" s="71">
        <v>0</v>
      </c>
      <c r="BQ476" s="71">
        <v>5</v>
      </c>
      <c r="BR476" s="71">
        <v>0</v>
      </c>
      <c r="BS476" s="71">
        <v>7</v>
      </c>
      <c r="BT476" s="71">
        <v>0</v>
      </c>
      <c r="BU476"/>
      <c r="BV476" s="70">
        <v>105.166</v>
      </c>
      <c r="BW476" s="70">
        <v>0</v>
      </c>
      <c r="BX476" s="70">
        <v>0</v>
      </c>
      <c r="BY476" s="70">
        <v>0</v>
      </c>
      <c r="BZ476" s="70">
        <v>0</v>
      </c>
      <c r="CA476" s="70">
        <v>0</v>
      </c>
      <c r="CB476" s="70">
        <v>0</v>
      </c>
      <c r="CC476" s="70">
        <v>0</v>
      </c>
      <c r="CD476" s="70">
        <v>0</v>
      </c>
    </row>
    <row r="477" spans="1:82">
      <c r="A477" s="70" t="s">
        <v>2142</v>
      </c>
      <c r="B477" s="70">
        <v>245</v>
      </c>
      <c r="C477" s="70">
        <v>7</v>
      </c>
      <c r="D477" s="70">
        <v>15</v>
      </c>
      <c r="E477" s="70">
        <v>2010</v>
      </c>
      <c r="F477" s="70" t="s">
        <v>177</v>
      </c>
      <c r="G477" s="70" t="s">
        <v>2135</v>
      </c>
      <c r="H477" s="70" t="s">
        <v>2136</v>
      </c>
      <c r="I477" s="148"/>
      <c r="J477" s="71">
        <v>475.12662812468932</v>
      </c>
      <c r="K477" s="71">
        <v>22.172076661599419</v>
      </c>
      <c r="L477" s="71">
        <v>27.699017695448031</v>
      </c>
      <c r="M477" s="71">
        <v>453.02815803829111</v>
      </c>
      <c r="N477" s="71">
        <v>596.05546189276856</v>
      </c>
      <c r="O477" s="71">
        <v>278.44729339698739</v>
      </c>
      <c r="P477" s="71">
        <v>152.21412367716911</v>
      </c>
      <c r="Q477" s="71">
        <v>17.037039900107899</v>
      </c>
      <c r="R477" s="71">
        <v>162.96795919144989</v>
      </c>
      <c r="S477" s="71">
        <v>28.063572356960002</v>
      </c>
      <c r="T477" s="72"/>
      <c r="U477" s="71">
        <v>18532871</v>
      </c>
      <c r="V477" s="71">
        <v>9871</v>
      </c>
      <c r="W477" s="71">
        <v>492</v>
      </c>
      <c r="X477" s="71">
        <v>111111</v>
      </c>
      <c r="Y477" s="71">
        <v>142354</v>
      </c>
      <c r="Z477" s="71">
        <v>141416</v>
      </c>
      <c r="AA477" s="71">
        <v>29871</v>
      </c>
      <c r="AB477" s="71">
        <v>280035</v>
      </c>
      <c r="AC477" s="71">
        <v>28458861</v>
      </c>
      <c r="AD477" s="71">
        <v>28.063572356960002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56.71</v>
      </c>
      <c r="BK477" s="71">
        <v>0</v>
      </c>
      <c r="BL477" s="71">
        <v>76.684000000000012</v>
      </c>
      <c r="BM477" s="71">
        <v>0</v>
      </c>
      <c r="BN477" s="72"/>
      <c r="BO477" s="71">
        <v>0</v>
      </c>
      <c r="BP477" s="71">
        <v>0</v>
      </c>
      <c r="BQ477" s="71">
        <v>5</v>
      </c>
      <c r="BR477" s="71">
        <v>0</v>
      </c>
      <c r="BS477" s="71">
        <v>11</v>
      </c>
      <c r="BT477" s="71">
        <v>0</v>
      </c>
      <c r="BU477"/>
      <c r="BV477" s="70">
        <v>97.816000000000003</v>
      </c>
      <c r="BW477" s="70">
        <v>0</v>
      </c>
      <c r="BX477" s="70">
        <v>35.578000000000003</v>
      </c>
      <c r="BY477" s="70">
        <v>0</v>
      </c>
      <c r="BZ477" s="70">
        <v>0</v>
      </c>
      <c r="CA477" s="70">
        <v>0</v>
      </c>
      <c r="CB477" s="70">
        <v>0</v>
      </c>
      <c r="CC477" s="70">
        <v>0</v>
      </c>
      <c r="CD477" s="70">
        <v>0</v>
      </c>
    </row>
    <row r="478" spans="1:82">
      <c r="A478" s="70" t="s">
        <v>2143</v>
      </c>
      <c r="B478" s="70">
        <v>246</v>
      </c>
      <c r="C478" s="70">
        <v>8</v>
      </c>
      <c r="D478" s="70">
        <v>15</v>
      </c>
      <c r="E478" s="70">
        <v>2011</v>
      </c>
      <c r="F478" s="70" t="s">
        <v>178</v>
      </c>
      <c r="G478" s="70" t="s">
        <v>2135</v>
      </c>
      <c r="H478" s="70" t="s">
        <v>2136</v>
      </c>
      <c r="I478" s="148"/>
      <c r="J478" s="71">
        <v>497.34725200999969</v>
      </c>
      <c r="K478" s="71">
        <v>31.067203554871899</v>
      </c>
      <c r="L478" s="71">
        <v>25.845201794376251</v>
      </c>
      <c r="M478" s="71">
        <v>572.30192996142193</v>
      </c>
      <c r="N478" s="71">
        <v>718.41185993598253</v>
      </c>
      <c r="O478" s="71">
        <v>274.32658931218401</v>
      </c>
      <c r="P478" s="71">
        <v>145.04424476418058</v>
      </c>
      <c r="Q478" s="71">
        <v>19.4429704939507</v>
      </c>
      <c r="R478" s="71">
        <v>178.87498779902819</v>
      </c>
      <c r="S478" s="71">
        <v>25.794587036789999</v>
      </c>
      <c r="T478" s="72"/>
      <c r="U478" s="71">
        <v>18270484</v>
      </c>
      <c r="V478" s="71">
        <v>9871</v>
      </c>
      <c r="W478" s="71">
        <v>492</v>
      </c>
      <c r="X478" s="71">
        <v>111111</v>
      </c>
      <c r="Y478" s="71">
        <v>142543</v>
      </c>
      <c r="Z478" s="71">
        <v>142350</v>
      </c>
      <c r="AA478" s="71">
        <v>29311</v>
      </c>
      <c r="AB478" s="71">
        <v>277056</v>
      </c>
      <c r="AC478" s="71">
        <v>31185021</v>
      </c>
      <c r="AD478" s="71">
        <v>25.794587036789999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33.36</v>
      </c>
      <c r="BK478" s="71">
        <v>0</v>
      </c>
      <c r="BL478" s="71">
        <v>63.287999999999997</v>
      </c>
      <c r="BM478" s="71">
        <v>0</v>
      </c>
      <c r="BN478" s="72"/>
      <c r="BO478" s="71">
        <v>0</v>
      </c>
      <c r="BP478" s="71">
        <v>0</v>
      </c>
      <c r="BQ478" s="71">
        <v>4</v>
      </c>
      <c r="BR478" s="71">
        <v>0</v>
      </c>
      <c r="BS478" s="71">
        <v>11</v>
      </c>
      <c r="BT478" s="71">
        <v>0</v>
      </c>
      <c r="BU478"/>
      <c r="BV478" s="70">
        <v>67.441999999999993</v>
      </c>
      <c r="BW478" s="70">
        <v>0</v>
      </c>
      <c r="BX478" s="70">
        <v>29.206</v>
      </c>
      <c r="BY478" s="70">
        <v>0</v>
      </c>
      <c r="BZ478" s="70">
        <v>0</v>
      </c>
      <c r="CA478" s="70">
        <v>0</v>
      </c>
      <c r="CB478" s="70">
        <v>0</v>
      </c>
      <c r="CC478" s="70">
        <v>0</v>
      </c>
      <c r="CD478" s="70">
        <v>0</v>
      </c>
    </row>
    <row r="479" spans="1:82">
      <c r="A479" s="70" t="s">
        <v>2144</v>
      </c>
      <c r="B479" s="70">
        <v>247</v>
      </c>
      <c r="C479" s="70">
        <v>9</v>
      </c>
      <c r="D479" s="70">
        <v>15</v>
      </c>
      <c r="E479" s="70">
        <v>2012</v>
      </c>
      <c r="F479" s="70" t="s">
        <v>179</v>
      </c>
      <c r="G479" s="70" t="s">
        <v>2135</v>
      </c>
      <c r="H479" s="70" t="s">
        <v>2136</v>
      </c>
      <c r="I479" s="148"/>
      <c r="J479" s="71">
        <v>504.6647891543966</v>
      </c>
      <c r="K479" s="71">
        <v>34.998406360506678</v>
      </c>
      <c r="L479" s="71">
        <v>26.077040082933259</v>
      </c>
      <c r="M479" s="71">
        <v>710.79717861603058</v>
      </c>
      <c r="N479" s="71">
        <v>792.64823915113925</v>
      </c>
      <c r="O479" s="71">
        <v>273.89054962828385</v>
      </c>
      <c r="P479" s="71">
        <v>142.78895178358272</v>
      </c>
      <c r="Q479" s="71">
        <v>20.9876866922849</v>
      </c>
      <c r="R479" s="71">
        <v>186.71663334731019</v>
      </c>
      <c r="S479" s="71">
        <v>33.602036992439999</v>
      </c>
      <c r="T479" s="72"/>
      <c r="U479" s="71">
        <v>17763181</v>
      </c>
      <c r="V479" s="71">
        <v>9871</v>
      </c>
      <c r="W479" s="71">
        <v>492</v>
      </c>
      <c r="X479" s="71">
        <v>111111</v>
      </c>
      <c r="Y479" s="71">
        <v>143169</v>
      </c>
      <c r="Z479" s="71">
        <v>143251</v>
      </c>
      <c r="AA479" s="71">
        <v>28692</v>
      </c>
      <c r="AB479" s="71">
        <v>275263</v>
      </c>
      <c r="AC479" s="71">
        <v>31709005</v>
      </c>
      <c r="AD479" s="71">
        <v>33.602036992439999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61.427999999999997</v>
      </c>
      <c r="BK479" s="71">
        <v>0</v>
      </c>
      <c r="BL479" s="71">
        <v>79.905000000000001</v>
      </c>
      <c r="BM479" s="71">
        <v>0</v>
      </c>
      <c r="BN479" s="72"/>
      <c r="BO479" s="71">
        <v>0</v>
      </c>
      <c r="BP479" s="71">
        <v>0</v>
      </c>
      <c r="BQ479" s="71">
        <v>6</v>
      </c>
      <c r="BR479" s="71">
        <v>0</v>
      </c>
      <c r="BS479" s="71">
        <v>12</v>
      </c>
      <c r="BT479" s="71">
        <v>0</v>
      </c>
      <c r="BU479"/>
      <c r="BV479" s="70">
        <v>107.27500000000001</v>
      </c>
      <c r="BW479" s="70">
        <v>0</v>
      </c>
      <c r="BX479" s="70">
        <v>34.058</v>
      </c>
      <c r="BY479" s="70">
        <v>0</v>
      </c>
      <c r="BZ479" s="70">
        <v>0</v>
      </c>
      <c r="CA479" s="70">
        <v>0</v>
      </c>
      <c r="CB479" s="70">
        <v>0</v>
      </c>
      <c r="CC479" s="70">
        <v>0</v>
      </c>
      <c r="CD479" s="70">
        <v>0</v>
      </c>
    </row>
    <row r="480" spans="1:82">
      <c r="A480" s="70" t="s">
        <v>2145</v>
      </c>
      <c r="B480" s="70">
        <v>248</v>
      </c>
      <c r="C480" s="70">
        <v>10</v>
      </c>
      <c r="D480" s="70">
        <v>15</v>
      </c>
      <c r="E480" s="70">
        <v>2013</v>
      </c>
      <c r="F480" s="70" t="s">
        <v>180</v>
      </c>
      <c r="G480" s="70" t="s">
        <v>2135</v>
      </c>
      <c r="H480" s="70" t="s">
        <v>2136</v>
      </c>
      <c r="I480" s="148"/>
      <c r="J480" s="71">
        <v>475.03923374775729</v>
      </c>
      <c r="K480" s="71">
        <v>28.926302235353681</v>
      </c>
      <c r="L480" s="71">
        <v>23.02808261013265</v>
      </c>
      <c r="M480" s="71">
        <v>661.05836999483222</v>
      </c>
      <c r="N480" s="71">
        <v>772.23256995532995</v>
      </c>
      <c r="O480" s="71">
        <v>264.37712921770753</v>
      </c>
      <c r="P480" s="71">
        <v>141.51865985040808</v>
      </c>
      <c r="Q480" s="71">
        <v>21.232758024144399</v>
      </c>
      <c r="R480" s="71">
        <v>192.1044781518508</v>
      </c>
      <c r="S480" s="71">
        <v>35.911393110319999</v>
      </c>
      <c r="T480" s="72"/>
      <c r="U480" s="71">
        <v>17024824</v>
      </c>
      <c r="V480" s="71">
        <v>9871</v>
      </c>
      <c r="W480" s="71">
        <v>492</v>
      </c>
      <c r="X480" s="71">
        <v>111111</v>
      </c>
      <c r="Y480" s="71">
        <v>143924</v>
      </c>
      <c r="Z480" s="71">
        <v>144449</v>
      </c>
      <c r="AA480" s="71">
        <v>28330</v>
      </c>
      <c r="AB480" s="71">
        <v>274485</v>
      </c>
      <c r="AC480" s="71">
        <v>31845507</v>
      </c>
      <c r="AD480" s="71">
        <v>35.911393110319999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79.450999999999993</v>
      </c>
      <c r="BK480" s="71">
        <v>0</v>
      </c>
      <c r="BL480" s="71">
        <v>98.683999999999997</v>
      </c>
      <c r="BM480" s="71">
        <v>0</v>
      </c>
      <c r="BN480" s="72"/>
      <c r="BO480" s="71">
        <v>0</v>
      </c>
      <c r="BP480" s="71">
        <v>0</v>
      </c>
      <c r="BQ480" s="71">
        <v>5</v>
      </c>
      <c r="BR480" s="71">
        <v>0</v>
      </c>
      <c r="BS480" s="71">
        <v>13</v>
      </c>
      <c r="BT480" s="71">
        <v>0</v>
      </c>
      <c r="BU480"/>
      <c r="BV480" s="70">
        <v>140.07499999999999</v>
      </c>
      <c r="BW480" s="70">
        <v>0</v>
      </c>
      <c r="BX480" s="70">
        <v>38.06</v>
      </c>
      <c r="BY480" s="70">
        <v>0</v>
      </c>
      <c r="BZ480" s="70">
        <v>0</v>
      </c>
      <c r="CA480" s="70">
        <v>0</v>
      </c>
      <c r="CB480" s="70">
        <v>0</v>
      </c>
      <c r="CC480" s="70">
        <v>0</v>
      </c>
      <c r="CD480" s="70">
        <v>0</v>
      </c>
    </row>
    <row r="481" spans="1:82">
      <c r="A481" s="70" t="s">
        <v>2146</v>
      </c>
      <c r="B481" s="70">
        <v>249</v>
      </c>
      <c r="C481" s="70">
        <v>11</v>
      </c>
      <c r="D481" s="70">
        <v>15</v>
      </c>
      <c r="E481" s="70">
        <v>2014</v>
      </c>
      <c r="F481" s="70" t="s">
        <v>181</v>
      </c>
      <c r="G481" s="70" t="s">
        <v>2135</v>
      </c>
      <c r="H481" s="70" t="s">
        <v>2136</v>
      </c>
      <c r="I481" s="148"/>
      <c r="J481" s="71">
        <v>435.46803862347139</v>
      </c>
      <c r="K481" s="71">
        <v>29.520995625135772</v>
      </c>
      <c r="L481" s="71">
        <v>22.605559532773501</v>
      </c>
      <c r="M481" s="71">
        <v>658.16480106463018</v>
      </c>
      <c r="N481" s="71">
        <v>816.26856749871615</v>
      </c>
      <c r="O481" s="71">
        <v>251.64120152095978</v>
      </c>
      <c r="P481" s="71">
        <v>139.8841849146379</v>
      </c>
      <c r="Q481" s="71">
        <v>20.148469087198201</v>
      </c>
      <c r="R481" s="71">
        <v>205.39921702280449</v>
      </c>
      <c r="S481" s="71">
        <v>29.954141269739988</v>
      </c>
      <c r="T481" s="72"/>
      <c r="U481" s="71">
        <v>17332988</v>
      </c>
      <c r="V481" s="71">
        <v>8753</v>
      </c>
      <c r="W481" s="71">
        <v>493</v>
      </c>
      <c r="X481" s="71">
        <v>105171</v>
      </c>
      <c r="Y481" s="71">
        <v>143673</v>
      </c>
      <c r="Z481" s="71">
        <v>144808</v>
      </c>
      <c r="AA481" s="71">
        <v>27858</v>
      </c>
      <c r="AB481" s="71">
        <v>271479</v>
      </c>
      <c r="AC481" s="71">
        <v>34156464</v>
      </c>
      <c r="AD481" s="71">
        <v>29.954141269739988</v>
      </c>
      <c r="AE481" s="72"/>
      <c r="AF481" s="71"/>
      <c r="AG481" s="71"/>
      <c r="AH481" s="71"/>
      <c r="AI481" s="71"/>
      <c r="AJ481" s="71"/>
      <c r="AK481" s="71"/>
      <c r="AL481" s="71"/>
      <c r="AM481" s="71"/>
      <c r="AN481" s="71"/>
      <c r="AO481" s="71"/>
      <c r="AP481" s="71"/>
      <c r="AQ481" s="72"/>
      <c r="AR481" s="71">
        <v>939</v>
      </c>
      <c r="AS481" s="71">
        <v>68</v>
      </c>
      <c r="AT481" s="71">
        <v>2</v>
      </c>
      <c r="AU481" s="71">
        <v>0</v>
      </c>
      <c r="AV481" s="71">
        <v>0</v>
      </c>
      <c r="AW481" s="71">
        <v>0</v>
      </c>
      <c r="AX481" s="71"/>
      <c r="AY481" s="72"/>
      <c r="AZ481" s="71">
        <v>3599.502</v>
      </c>
      <c r="BA481" s="71">
        <v>5630.6020000000008</v>
      </c>
      <c r="BB481" s="71">
        <v>2901.1</v>
      </c>
      <c r="BC481" s="71">
        <v>0</v>
      </c>
      <c r="BD481" s="71">
        <v>0</v>
      </c>
      <c r="BE481" s="71">
        <v>0</v>
      </c>
      <c r="BF481" s="71"/>
      <c r="BG481" s="72"/>
      <c r="BH481" s="71">
        <v>0</v>
      </c>
      <c r="BI481" s="71">
        <v>0</v>
      </c>
      <c r="BJ481" s="71">
        <v>73.078000000000003</v>
      </c>
      <c r="BK481" s="71">
        <v>0</v>
      </c>
      <c r="BL481" s="71">
        <v>85.063000000000002</v>
      </c>
      <c r="BM481" s="71">
        <v>0</v>
      </c>
      <c r="BN481" s="72"/>
      <c r="BO481" s="71">
        <v>0</v>
      </c>
      <c r="BP481" s="71">
        <v>0</v>
      </c>
      <c r="BQ481" s="71">
        <v>5</v>
      </c>
      <c r="BR481" s="71">
        <v>0</v>
      </c>
      <c r="BS481" s="71">
        <v>12</v>
      </c>
      <c r="BT481" s="71">
        <v>0</v>
      </c>
      <c r="BU481"/>
      <c r="BV481" s="70">
        <v>127.746</v>
      </c>
      <c r="BW481" s="70">
        <v>0</v>
      </c>
      <c r="BX481" s="70">
        <v>30.395</v>
      </c>
      <c r="BY481" s="70">
        <v>0</v>
      </c>
      <c r="BZ481" s="70">
        <v>0</v>
      </c>
      <c r="CA481" s="70">
        <v>0</v>
      </c>
      <c r="CB481" s="70">
        <v>0</v>
      </c>
      <c r="CC481" s="70">
        <v>0</v>
      </c>
      <c r="CD481" s="70">
        <v>0</v>
      </c>
    </row>
    <row r="482" spans="1:82">
      <c r="A482" s="70" t="s">
        <v>2147</v>
      </c>
      <c r="B482" s="70">
        <v>250</v>
      </c>
      <c r="C482" s="70">
        <v>12</v>
      </c>
      <c r="D482" s="70">
        <v>15</v>
      </c>
      <c r="E482" s="70">
        <v>2015</v>
      </c>
      <c r="F482" s="70" t="s">
        <v>182</v>
      </c>
      <c r="G482" s="1064" t="s">
        <v>2135</v>
      </c>
      <c r="H482" s="70" t="s">
        <v>2136</v>
      </c>
      <c r="I482" s="148"/>
      <c r="J482" s="71">
        <v>504.82013033504018</v>
      </c>
      <c r="K482" s="71">
        <v>28.30756601470582</v>
      </c>
      <c r="L482" s="71">
        <v>23.794709704602891</v>
      </c>
      <c r="M482" s="71">
        <v>636.82238680023295</v>
      </c>
      <c r="N482" s="71">
        <v>751.67472343137854</v>
      </c>
      <c r="O482" s="71">
        <v>249.08416265178937</v>
      </c>
      <c r="P482" s="71">
        <v>138.35645503316923</v>
      </c>
      <c r="Q482" s="71">
        <v>19.516116759500701</v>
      </c>
      <c r="R482" s="71">
        <v>197.4639309169111</v>
      </c>
      <c r="S482" s="71">
        <v>33.458478996739998</v>
      </c>
      <c r="T482" s="72"/>
      <c r="U482" s="71">
        <v>20145873</v>
      </c>
      <c r="V482" s="71">
        <v>8753</v>
      </c>
      <c r="W482" s="71">
        <v>493</v>
      </c>
      <c r="X482" s="71">
        <v>105171</v>
      </c>
      <c r="Y482" s="71">
        <v>143746</v>
      </c>
      <c r="Z482" s="71">
        <v>144716</v>
      </c>
      <c r="AA482" s="71">
        <v>27532</v>
      </c>
      <c r="AB482" s="71">
        <v>268617</v>
      </c>
      <c r="AC482" s="71">
        <v>33753237</v>
      </c>
      <c r="AD482" s="71">
        <v>33.458478996739998</v>
      </c>
      <c r="AE482" s="72"/>
      <c r="AF482" s="71">
        <v>155471757.14970231</v>
      </c>
      <c r="AG482" s="71">
        <v>18859062.887907211</v>
      </c>
      <c r="AH482" s="71">
        <v>3076700.327315181</v>
      </c>
      <c r="AI482" s="71">
        <v>668896096.1223278</v>
      </c>
      <c r="AJ482" s="71">
        <v>636657879.48654675</v>
      </c>
      <c r="AK482" s="71">
        <v>0</v>
      </c>
      <c r="AL482" s="71">
        <v>0</v>
      </c>
      <c r="AM482" s="71">
        <v>36812833.044064976</v>
      </c>
      <c r="AN482" s="71">
        <v>0</v>
      </c>
      <c r="AO482" s="71">
        <v>0</v>
      </c>
      <c r="AP482" s="71">
        <v>1519774329.0178642</v>
      </c>
      <c r="AQ482" s="72"/>
      <c r="AR482" s="71">
        <v>1036</v>
      </c>
      <c r="AS482" s="71">
        <v>91</v>
      </c>
      <c r="AT482" s="71">
        <v>2</v>
      </c>
      <c r="AU482" s="71">
        <v>0</v>
      </c>
      <c r="AV482" s="71">
        <v>0</v>
      </c>
      <c r="AW482" s="71">
        <v>0</v>
      </c>
      <c r="AX482" s="71"/>
      <c r="AY482" s="72"/>
      <c r="AZ482" s="71">
        <v>4112.8220000000001</v>
      </c>
      <c r="BA482" s="71">
        <v>9914.3019999999997</v>
      </c>
      <c r="BB482" s="71">
        <v>2901.1</v>
      </c>
      <c r="BC482" s="71">
        <v>0</v>
      </c>
      <c r="BD482" s="71">
        <v>0</v>
      </c>
      <c r="BE482" s="71">
        <v>0</v>
      </c>
      <c r="BF482" s="71"/>
      <c r="BG482" s="72"/>
      <c r="BH482" s="71">
        <v>0</v>
      </c>
      <c r="BI482" s="71">
        <v>0</v>
      </c>
      <c r="BJ482" s="71">
        <v>71.209000000000003</v>
      </c>
      <c r="BK482" s="71">
        <v>0</v>
      </c>
      <c r="BL482" s="71">
        <v>90.239000000000004</v>
      </c>
      <c r="BM482" s="71">
        <v>0</v>
      </c>
      <c r="BN482" s="72"/>
      <c r="BO482" s="71">
        <v>0</v>
      </c>
      <c r="BP482" s="71">
        <v>0</v>
      </c>
      <c r="BQ482" s="71">
        <v>5</v>
      </c>
      <c r="BR482" s="71">
        <v>0</v>
      </c>
      <c r="BS482" s="71">
        <v>12</v>
      </c>
      <c r="BT482" s="71">
        <v>0</v>
      </c>
      <c r="BU482"/>
      <c r="BV482" s="70">
        <v>123.053</v>
      </c>
      <c r="BW482" s="70">
        <v>0</v>
      </c>
      <c r="BX482" s="70">
        <v>38.395000000000003</v>
      </c>
      <c r="BY482" s="70">
        <v>0</v>
      </c>
      <c r="BZ482" s="70">
        <v>0</v>
      </c>
      <c r="CA482" s="70">
        <v>0</v>
      </c>
      <c r="CB482" s="70">
        <v>0</v>
      </c>
      <c r="CC482" s="70">
        <v>0</v>
      </c>
      <c r="CD482" s="70">
        <v>0</v>
      </c>
    </row>
    <row r="483" spans="1:82">
      <c r="A483" s="70" t="s">
        <v>2148</v>
      </c>
      <c r="B483" s="70">
        <v>251</v>
      </c>
      <c r="C483" s="70">
        <v>13</v>
      </c>
      <c r="D483" s="70">
        <v>15</v>
      </c>
      <c r="E483" s="70">
        <v>2016</v>
      </c>
      <c r="F483" s="70" t="s">
        <v>155</v>
      </c>
      <c r="G483" s="1064" t="s">
        <v>2135</v>
      </c>
      <c r="H483" s="70" t="s">
        <v>2136</v>
      </c>
      <c r="I483" s="148"/>
      <c r="J483" s="71">
        <v>482.93088501306897</v>
      </c>
      <c r="K483" s="71">
        <v>26.701905899400032</v>
      </c>
      <c r="L483" s="71">
        <v>25.587597630228672</v>
      </c>
      <c r="M483" s="71">
        <v>546.00134202941808</v>
      </c>
      <c r="N483" s="71">
        <v>763.41975044051742</v>
      </c>
      <c r="O483" s="71">
        <v>247.14079934091615</v>
      </c>
      <c r="P483" s="71">
        <v>135.92274610534858</v>
      </c>
      <c r="Q483" s="71">
        <v>18.753015290605315</v>
      </c>
      <c r="R483" s="71">
        <v>201.89510057461951</v>
      </c>
      <c r="S483" s="71">
        <v>36.473233440000001</v>
      </c>
      <c r="T483" s="72"/>
      <c r="U483" s="71">
        <v>18344663</v>
      </c>
      <c r="V483" s="71">
        <v>8753</v>
      </c>
      <c r="W483" s="71">
        <v>493</v>
      </c>
      <c r="X483" s="71">
        <v>105171</v>
      </c>
      <c r="Y483" s="71">
        <v>143561</v>
      </c>
      <c r="Z483" s="71">
        <v>145352</v>
      </c>
      <c r="AA483" s="71">
        <v>27975</v>
      </c>
      <c r="AB483" s="71">
        <v>265503</v>
      </c>
      <c r="AC483" s="71">
        <v>34481695.827750832</v>
      </c>
      <c r="AD483" s="71">
        <v>36.473233440000001</v>
      </c>
      <c r="AE483" s="72"/>
      <c r="AF483" s="71">
        <v>151334222.11012289</v>
      </c>
      <c r="AG483" s="71">
        <v>17976543.813165881</v>
      </c>
      <c r="AH483" s="71">
        <v>2607655.1336632469</v>
      </c>
      <c r="AI483" s="71">
        <v>667691666.7874434</v>
      </c>
      <c r="AJ483" s="71">
        <v>631572256.28932273</v>
      </c>
      <c r="AK483" s="71">
        <v>0</v>
      </c>
      <c r="AL483" s="71">
        <v>0</v>
      </c>
      <c r="AM483" s="71">
        <v>36414340.814894363</v>
      </c>
      <c r="AN483" s="71">
        <v>0</v>
      </c>
      <c r="AO483" s="71">
        <v>0</v>
      </c>
      <c r="AP483" s="71">
        <v>1507596684.9486125</v>
      </c>
      <c r="AQ483" s="72"/>
      <c r="AR483" s="71">
        <v>1102</v>
      </c>
      <c r="AS483" s="71">
        <v>111</v>
      </c>
      <c r="AT483" s="71">
        <v>2</v>
      </c>
      <c r="AU483" s="71">
        <v>1</v>
      </c>
      <c r="AV483" s="71">
        <v>0</v>
      </c>
      <c r="AW483" s="71">
        <v>0</v>
      </c>
      <c r="AX483" s="71"/>
      <c r="AY483" s="72"/>
      <c r="AZ483" s="71">
        <v>4477.2219999999998</v>
      </c>
      <c r="BA483" s="71">
        <v>11216.102000000001</v>
      </c>
      <c r="BB483" s="71">
        <v>2901.1</v>
      </c>
      <c r="BC483" s="71">
        <v>199</v>
      </c>
      <c r="BD483" s="71">
        <v>0</v>
      </c>
      <c r="BE483" s="71">
        <v>0</v>
      </c>
      <c r="BF483" s="71"/>
      <c r="BG483" s="72"/>
      <c r="BH483" s="71">
        <v>0</v>
      </c>
      <c r="BI483" s="71">
        <v>0</v>
      </c>
      <c r="BJ483" s="71">
        <v>72.92</v>
      </c>
      <c r="BK483" s="71">
        <v>0</v>
      </c>
      <c r="BL483" s="71">
        <v>87.109000000000009</v>
      </c>
      <c r="BM483" s="71">
        <v>0</v>
      </c>
      <c r="BN483" s="72"/>
      <c r="BO483" s="71">
        <v>0</v>
      </c>
      <c r="BP483" s="71">
        <v>0</v>
      </c>
      <c r="BQ483" s="71">
        <v>5</v>
      </c>
      <c r="BR483" s="71">
        <v>0</v>
      </c>
      <c r="BS483" s="71">
        <v>12</v>
      </c>
      <c r="BT483" s="71">
        <v>0</v>
      </c>
      <c r="BU483"/>
      <c r="BV483" s="70">
        <v>125.285</v>
      </c>
      <c r="BW483" s="70">
        <v>0</v>
      </c>
      <c r="BX483" s="70">
        <v>34.744</v>
      </c>
      <c r="BY483" s="70">
        <v>0</v>
      </c>
      <c r="BZ483" s="70">
        <v>0</v>
      </c>
      <c r="CA483" s="70">
        <v>0</v>
      </c>
      <c r="CB483" s="70">
        <v>0</v>
      </c>
      <c r="CC483" s="70">
        <v>0</v>
      </c>
      <c r="CD483" s="70">
        <v>0</v>
      </c>
    </row>
    <row r="484" spans="1:82">
      <c r="A484" s="70" t="s">
        <v>2149</v>
      </c>
      <c r="B484" s="70">
        <v>252</v>
      </c>
      <c r="C484" s="70">
        <v>14</v>
      </c>
      <c r="D484" s="70">
        <v>15</v>
      </c>
      <c r="E484" s="70">
        <v>2017</v>
      </c>
      <c r="F484" s="70" t="s">
        <v>156</v>
      </c>
      <c r="G484" s="70" t="s">
        <v>2135</v>
      </c>
      <c r="H484" s="70" t="s">
        <v>2136</v>
      </c>
      <c r="I484" s="148"/>
      <c r="J484" s="71">
        <v>469.3084995231896</v>
      </c>
      <c r="K484" s="71">
        <v>27.285349805793714</v>
      </c>
      <c r="L484" s="71">
        <v>23.09818166550134</v>
      </c>
      <c r="M484" s="71">
        <v>547.47006952487675</v>
      </c>
      <c r="N484" s="71">
        <v>745.42673734956065</v>
      </c>
      <c r="O484" s="71">
        <v>243.82724557540902</v>
      </c>
      <c r="P484" s="71">
        <v>133.71955570599431</v>
      </c>
      <c r="Q484" s="71">
        <v>17.930767823803201</v>
      </c>
      <c r="R484" s="71">
        <v>225.89692512642719</v>
      </c>
      <c r="S484" s="71">
        <v>36.517908593759998</v>
      </c>
      <c r="T484" s="72"/>
      <c r="U484" s="71">
        <v>17541633</v>
      </c>
      <c r="V484" s="71">
        <v>8753</v>
      </c>
      <c r="W484" s="71">
        <v>493</v>
      </c>
      <c r="X484" s="71">
        <v>105171</v>
      </c>
      <c r="Y484" s="71">
        <v>143249</v>
      </c>
      <c r="Z484" s="71">
        <v>145782</v>
      </c>
      <c r="AA484" s="71">
        <v>27697</v>
      </c>
      <c r="AB484" s="71">
        <v>262519</v>
      </c>
      <c r="AC484" s="71">
        <v>39346497.999999993</v>
      </c>
      <c r="AD484" s="71">
        <v>36.517908593759998</v>
      </c>
      <c r="AE484" s="72"/>
      <c r="AF484" s="71">
        <v>142197272.76142421</v>
      </c>
      <c r="AG484" s="71">
        <v>18028775.527082209</v>
      </c>
      <c r="AH484" s="71">
        <v>3185526.6439599209</v>
      </c>
      <c r="AI484" s="71">
        <v>651172554.66340327</v>
      </c>
      <c r="AJ484" s="71">
        <v>571465178.18616807</v>
      </c>
      <c r="AK484" s="71">
        <v>0</v>
      </c>
      <c r="AL484" s="71">
        <v>0</v>
      </c>
      <c r="AM484" s="71">
        <v>36061416.541811474</v>
      </c>
      <c r="AN484" s="71">
        <v>0</v>
      </c>
      <c r="AO484" s="71">
        <v>0</v>
      </c>
      <c r="AP484" s="71">
        <v>1422110724.3238492</v>
      </c>
      <c r="AQ484" s="72"/>
      <c r="AR484" s="71">
        <v>1160</v>
      </c>
      <c r="AS484" s="71">
        <v>131</v>
      </c>
      <c r="AT484" s="71">
        <v>2</v>
      </c>
      <c r="AU484" s="71">
        <v>1</v>
      </c>
      <c r="AV484" s="71">
        <v>0</v>
      </c>
      <c r="AW484" s="71">
        <v>0</v>
      </c>
      <c r="AX484" s="71"/>
      <c r="AY484" s="72"/>
      <c r="AZ484" s="71">
        <v>4770.6219999999994</v>
      </c>
      <c r="BA484" s="71">
        <v>14256.602000000001</v>
      </c>
      <c r="BB484" s="71">
        <v>2901.1</v>
      </c>
      <c r="BC484" s="71">
        <v>199</v>
      </c>
      <c r="BD484" s="71">
        <v>0</v>
      </c>
      <c r="BE484" s="71">
        <v>0</v>
      </c>
      <c r="BF484" s="71"/>
      <c r="BG484" s="72"/>
      <c r="BH484" s="71">
        <v>0</v>
      </c>
      <c r="BI484" s="71">
        <v>0</v>
      </c>
      <c r="BJ484" s="71">
        <v>69.435000000000002</v>
      </c>
      <c r="BK484" s="71">
        <v>0</v>
      </c>
      <c r="BL484" s="71">
        <v>78.356000000000009</v>
      </c>
      <c r="BM484" s="71">
        <v>0</v>
      </c>
      <c r="BN484" s="72"/>
      <c r="BO484" s="71">
        <v>0</v>
      </c>
      <c r="BP484" s="71">
        <v>0</v>
      </c>
      <c r="BQ484" s="71">
        <v>5</v>
      </c>
      <c r="BR484" s="71">
        <v>0</v>
      </c>
      <c r="BS484" s="71">
        <v>11</v>
      </c>
      <c r="BT484" s="71">
        <v>0</v>
      </c>
      <c r="BU484"/>
      <c r="BV484" s="70">
        <v>108.57599999999999</v>
      </c>
      <c r="BW484" s="70">
        <v>0</v>
      </c>
      <c r="BX484" s="70">
        <v>39.215000000000003</v>
      </c>
      <c r="BY484" s="70">
        <v>0</v>
      </c>
      <c r="BZ484" s="70">
        <v>0</v>
      </c>
      <c r="CA484" s="70">
        <v>0</v>
      </c>
      <c r="CB484" s="70">
        <v>0</v>
      </c>
      <c r="CC484" s="70">
        <v>0</v>
      </c>
      <c r="CD484" s="70">
        <v>0</v>
      </c>
    </row>
    <row r="485" spans="1:82">
      <c r="A485" s="70" t="s">
        <v>2150</v>
      </c>
      <c r="B485" s="70">
        <v>253</v>
      </c>
      <c r="C485" s="70">
        <v>15</v>
      </c>
      <c r="D485" s="70">
        <v>15</v>
      </c>
      <c r="E485" s="70">
        <v>2018</v>
      </c>
      <c r="F485" s="70" t="s">
        <v>183</v>
      </c>
      <c r="G485" s="70" t="s">
        <v>2135</v>
      </c>
      <c r="H485" s="70" t="s">
        <v>2136</v>
      </c>
      <c r="I485" s="148"/>
      <c r="J485" s="71">
        <v>446.31891650774566</v>
      </c>
      <c r="K485" s="71">
        <v>25.395270319924915</v>
      </c>
      <c r="L485" s="71">
        <v>21.189606550914498</v>
      </c>
      <c r="M485" s="71">
        <v>550.1702337235937</v>
      </c>
      <c r="N485" s="71">
        <v>683.05352734694884</v>
      </c>
      <c r="O485" s="71">
        <v>238.32887574257114</v>
      </c>
      <c r="P485" s="71">
        <v>131.76231455217732</v>
      </c>
      <c r="Q485" s="71">
        <v>16.412340042135799</v>
      </c>
      <c r="R485" s="71">
        <v>228.67950449602793</v>
      </c>
      <c r="S485" s="71">
        <v>45.229475839499997</v>
      </c>
      <c r="T485" s="72"/>
      <c r="U485" s="71">
        <v>17431070</v>
      </c>
      <c r="V485" s="71">
        <v>8753</v>
      </c>
      <c r="W485" s="71">
        <v>493</v>
      </c>
      <c r="X485" s="71">
        <v>105171</v>
      </c>
      <c r="Y485" s="71">
        <v>142571</v>
      </c>
      <c r="Z485" s="71">
        <v>145223</v>
      </c>
      <c r="AA485" s="71">
        <v>27566</v>
      </c>
      <c r="AB485" s="71">
        <v>258948</v>
      </c>
      <c r="AC485" s="71">
        <v>39675061</v>
      </c>
      <c r="AD485" s="71">
        <v>45.229475839499997</v>
      </c>
      <c r="AE485" s="72"/>
      <c r="AF485" s="71">
        <v>141841386.72727659</v>
      </c>
      <c r="AG485" s="71">
        <v>16311728.97463345</v>
      </c>
      <c r="AH485" s="71">
        <v>3002359.2538938578</v>
      </c>
      <c r="AI485" s="71">
        <v>665631362.31584108</v>
      </c>
      <c r="AJ485" s="71">
        <v>528343323.39445871</v>
      </c>
      <c r="AK485" s="71">
        <v>0</v>
      </c>
      <c r="AL485" s="71">
        <v>0</v>
      </c>
      <c r="AM485" s="71">
        <v>35644479.816560037</v>
      </c>
      <c r="AN485" s="71">
        <v>0</v>
      </c>
      <c r="AO485" s="71">
        <v>0</v>
      </c>
      <c r="AP485" s="71">
        <v>1390774640.4826636</v>
      </c>
      <c r="AQ485" s="72"/>
      <c r="AR485" s="71">
        <v>1231</v>
      </c>
      <c r="AS485" s="71">
        <v>154</v>
      </c>
      <c r="AT485" s="71">
        <v>7</v>
      </c>
      <c r="AU485" s="71">
        <v>1</v>
      </c>
      <c r="AV485" s="71">
        <v>0</v>
      </c>
      <c r="AW485" s="71">
        <v>0</v>
      </c>
      <c r="AX485" s="71"/>
      <c r="AY485" s="72"/>
      <c r="AZ485" s="71">
        <v>5179.8519999999999</v>
      </c>
      <c r="BA485" s="71">
        <v>15711.002</v>
      </c>
      <c r="BB485" s="71">
        <v>3000.1</v>
      </c>
      <c r="BC485" s="71">
        <v>199</v>
      </c>
      <c r="BD485" s="71">
        <v>0</v>
      </c>
      <c r="BE485" s="71">
        <v>0</v>
      </c>
      <c r="BF485" s="71"/>
      <c r="BG485" s="72"/>
      <c r="BH485" s="71">
        <v>0</v>
      </c>
      <c r="BI485" s="71">
        <v>0</v>
      </c>
      <c r="BJ485" s="71">
        <v>70.87</v>
      </c>
      <c r="BK485" s="71">
        <v>0</v>
      </c>
      <c r="BL485" s="71">
        <v>90.998999999999995</v>
      </c>
      <c r="BM485" s="71">
        <v>0</v>
      </c>
      <c r="BN485" s="72"/>
      <c r="BO485" s="71">
        <v>0</v>
      </c>
      <c r="BP485" s="71">
        <v>0</v>
      </c>
      <c r="BQ485" s="71">
        <v>5</v>
      </c>
      <c r="BR485" s="71">
        <v>0</v>
      </c>
      <c r="BS485" s="71">
        <v>10</v>
      </c>
      <c r="BT485" s="71">
        <v>0</v>
      </c>
      <c r="BU485"/>
      <c r="BV485" s="70">
        <v>113.57599999999999</v>
      </c>
      <c r="BW485" s="70">
        <v>0</v>
      </c>
      <c r="BX485" s="70">
        <v>48.292999999999999</v>
      </c>
      <c r="BY485" s="70">
        <v>0</v>
      </c>
      <c r="BZ485" s="70">
        <v>0</v>
      </c>
      <c r="CA485" s="70">
        <v>0</v>
      </c>
      <c r="CB485" s="70">
        <v>0</v>
      </c>
      <c r="CC485" s="70">
        <v>0</v>
      </c>
      <c r="CD485" s="70">
        <v>0</v>
      </c>
    </row>
    <row r="486" spans="1:82">
      <c r="A486" s="70" t="s">
        <v>2151</v>
      </c>
      <c r="B486" s="70">
        <v>254</v>
      </c>
      <c r="C486" s="70">
        <v>16</v>
      </c>
      <c r="D486" s="70">
        <v>15</v>
      </c>
      <c r="E486" s="70">
        <v>2019</v>
      </c>
      <c r="F486" s="70" t="s">
        <v>158</v>
      </c>
      <c r="G486" s="70" t="s">
        <v>2135</v>
      </c>
      <c r="H486" s="70" t="s">
        <v>2136</v>
      </c>
      <c r="I486" s="148"/>
      <c r="J486" s="71">
        <v>421.28581815822241</v>
      </c>
      <c r="K486" s="71">
        <v>23.564940870680378</v>
      </c>
      <c r="L486" s="71">
        <v>21.284543218390585</v>
      </c>
      <c r="M486" s="71">
        <v>493.55265672990186</v>
      </c>
      <c r="N486" s="71">
        <v>688.00690989325904</v>
      </c>
      <c r="O486" s="71">
        <v>230.13670530592287</v>
      </c>
      <c r="P486" s="71">
        <v>128.2723691331249</v>
      </c>
      <c r="Q486" s="71">
        <v>15.755112731333</v>
      </c>
      <c r="R486" s="71">
        <v>226.58681254954263</v>
      </c>
      <c r="S486" s="71">
        <v>35.036472614359994</v>
      </c>
      <c r="T486" s="72"/>
      <c r="U486" s="71">
        <v>17308148</v>
      </c>
      <c r="V486" s="71">
        <v>8753</v>
      </c>
      <c r="W486" s="71">
        <v>493</v>
      </c>
      <c r="X486" s="71">
        <v>105171</v>
      </c>
      <c r="Y486" s="71">
        <v>141853</v>
      </c>
      <c r="Z486" s="71">
        <v>144081</v>
      </c>
      <c r="AA486" s="71">
        <v>26635</v>
      </c>
      <c r="AB486" s="71">
        <v>255308</v>
      </c>
      <c r="AC486" s="71">
        <v>39955870</v>
      </c>
      <c r="AD486" s="71">
        <v>35.036472614359987</v>
      </c>
      <c r="AE486" s="72"/>
      <c r="AF486" s="71">
        <v>138202621.23576409</v>
      </c>
      <c r="AG486" s="71">
        <v>16306898.613899071</v>
      </c>
      <c r="AH486" s="71">
        <v>3241651.1830378822</v>
      </c>
      <c r="AI486" s="71">
        <v>652263477.52859569</v>
      </c>
      <c r="AJ486" s="71">
        <v>554513674.3153069</v>
      </c>
      <c r="AK486" s="71">
        <v>0</v>
      </c>
      <c r="AL486" s="71">
        <v>0</v>
      </c>
      <c r="AM486" s="71">
        <v>34771027.642405011</v>
      </c>
      <c r="AN486" s="71">
        <v>0</v>
      </c>
      <c r="AO486" s="71">
        <v>0</v>
      </c>
      <c r="AP486" s="71">
        <v>1399299350.5190086</v>
      </c>
      <c r="AQ486" s="72"/>
      <c r="AR486" s="71">
        <v>1302</v>
      </c>
      <c r="AS486" s="71">
        <v>171</v>
      </c>
      <c r="AT486" s="71">
        <v>9</v>
      </c>
      <c r="AU486" s="71">
        <v>1</v>
      </c>
      <c r="AV486" s="71">
        <v>0</v>
      </c>
      <c r="AW486" s="71">
        <v>0</v>
      </c>
      <c r="AX486" s="71"/>
      <c r="AY486" s="72"/>
      <c r="AZ486" s="71">
        <v>5575.4400000000023</v>
      </c>
      <c r="BA486" s="71">
        <v>17426.601999999999</v>
      </c>
      <c r="BB486" s="71">
        <v>3039.4</v>
      </c>
      <c r="BC486" s="71">
        <v>199</v>
      </c>
      <c r="BD486" s="71">
        <v>0</v>
      </c>
      <c r="BE486" s="71">
        <v>0</v>
      </c>
      <c r="BF486" s="71"/>
      <c r="BG486" s="72"/>
      <c r="BH486" s="71">
        <v>0</v>
      </c>
      <c r="BI486" s="71">
        <v>0</v>
      </c>
      <c r="BJ486" s="71">
        <v>72.167000000000002</v>
      </c>
      <c r="BK486" s="71">
        <v>0</v>
      </c>
      <c r="BL486" s="71">
        <v>88.039000000000001</v>
      </c>
      <c r="BM486" s="71">
        <v>0</v>
      </c>
      <c r="BN486" s="72"/>
      <c r="BO486" s="71">
        <v>0</v>
      </c>
      <c r="BP486" s="71">
        <v>0</v>
      </c>
      <c r="BQ486" s="71">
        <v>5</v>
      </c>
      <c r="BR486" s="71">
        <v>0</v>
      </c>
      <c r="BS486" s="71">
        <v>10</v>
      </c>
      <c r="BT486" s="71">
        <v>0</v>
      </c>
      <c r="BU486"/>
      <c r="BV486" s="70">
        <v>118.822</v>
      </c>
      <c r="BW486" s="70">
        <v>0</v>
      </c>
      <c r="BX486" s="70">
        <v>41.384</v>
      </c>
      <c r="BY486" s="70">
        <v>0</v>
      </c>
      <c r="BZ486" s="70">
        <v>0</v>
      </c>
      <c r="CA486" s="70">
        <v>0</v>
      </c>
      <c r="CB486" s="70">
        <v>0</v>
      </c>
      <c r="CC486" s="70">
        <v>0</v>
      </c>
      <c r="CD486" s="70">
        <v>0</v>
      </c>
    </row>
    <row r="487" spans="1:82">
      <c r="A487" s="70" t="s">
        <v>2152</v>
      </c>
      <c r="B487" s="70">
        <v>255</v>
      </c>
      <c r="C487" s="70">
        <v>17</v>
      </c>
      <c r="D487" s="70">
        <v>15</v>
      </c>
      <c r="E487" s="70">
        <v>2020</v>
      </c>
      <c r="F487" s="70" t="s">
        <v>159</v>
      </c>
      <c r="G487" s="70" t="s">
        <v>2135</v>
      </c>
      <c r="H487" s="70" t="s">
        <v>2136</v>
      </c>
      <c r="I487" s="148"/>
      <c r="J487" s="71">
        <v>387.83569312872419</v>
      </c>
      <c r="K487" s="71">
        <v>24.283185167298033</v>
      </c>
      <c r="L487" s="71">
        <v>26.626120607311158</v>
      </c>
      <c r="M487" s="71">
        <v>438.26532575044939</v>
      </c>
      <c r="N487" s="71">
        <v>628.65007879159009</v>
      </c>
      <c r="O487" s="71">
        <v>200.72685548381887</v>
      </c>
      <c r="P487" s="71">
        <v>120.39212648026607</v>
      </c>
      <c r="Q487" s="71">
        <v>14.8516755776773</v>
      </c>
      <c r="R487" s="71">
        <v>221.97018562709155</v>
      </c>
      <c r="S487" s="71">
        <v>38.330078015599987</v>
      </c>
      <c r="T487" s="72"/>
      <c r="U487" s="71">
        <v>18062457</v>
      </c>
      <c r="V487" s="71">
        <v>8345</v>
      </c>
      <c r="W487" s="71">
        <v>548</v>
      </c>
      <c r="X487" s="71">
        <v>98206</v>
      </c>
      <c r="Y487" s="71">
        <v>141415</v>
      </c>
      <c r="Z487" s="71">
        <v>143434</v>
      </c>
      <c r="AA487" s="71">
        <v>26571</v>
      </c>
      <c r="AB487" s="71">
        <v>251891</v>
      </c>
      <c r="AC487" s="71">
        <v>39348602.999999993</v>
      </c>
      <c r="AD487" s="71">
        <v>38.330078015599987</v>
      </c>
      <c r="AE487" s="72"/>
      <c r="AF487" s="71">
        <v>141029992.29017219</v>
      </c>
      <c r="AG487" s="71">
        <v>15558251.207976257</v>
      </c>
      <c r="AH487" s="71">
        <v>3904675.0052809436</v>
      </c>
      <c r="AI487" s="71">
        <v>563867588.91186547</v>
      </c>
      <c r="AJ487" s="71">
        <v>580718975.14387584</v>
      </c>
      <c r="AK487" s="71"/>
      <c r="AL487" s="71"/>
      <c r="AM487" s="71">
        <v>32874574.067379847</v>
      </c>
      <c r="AN487" s="71"/>
      <c r="AO487" s="71"/>
      <c r="AP487" s="71">
        <v>1337954056.6265507</v>
      </c>
      <c r="AQ487" s="72"/>
      <c r="AR487" s="71">
        <v>1357</v>
      </c>
      <c r="AS487" s="71">
        <v>187</v>
      </c>
      <c r="AT487" s="71">
        <v>9</v>
      </c>
      <c r="AU487" s="71">
        <v>1</v>
      </c>
      <c r="AV487" s="71">
        <v>0</v>
      </c>
      <c r="AW487" s="71">
        <v>0</v>
      </c>
      <c r="AX487" s="71"/>
      <c r="AY487" s="72"/>
      <c r="AZ487" s="71">
        <v>5903.7700000000059</v>
      </c>
      <c r="BA487" s="71">
        <v>18183.302</v>
      </c>
      <c r="BB487" s="71">
        <v>3039.4</v>
      </c>
      <c r="BC487" s="71">
        <v>199</v>
      </c>
      <c r="BD487" s="71">
        <v>0</v>
      </c>
      <c r="BE487" s="71">
        <v>0</v>
      </c>
      <c r="BF487" s="71"/>
      <c r="BG487" s="72"/>
      <c r="BH487" s="71">
        <v>0</v>
      </c>
      <c r="BI487" s="71">
        <v>0</v>
      </c>
      <c r="BJ487" s="71">
        <v>63.582999999999998</v>
      </c>
      <c r="BK487" s="71">
        <v>0</v>
      </c>
      <c r="BL487" s="71">
        <v>77.841999999999999</v>
      </c>
      <c r="BM487" s="71">
        <v>0</v>
      </c>
      <c r="BN487" s="72"/>
      <c r="BO487" s="71">
        <v>0</v>
      </c>
      <c r="BP487" s="71">
        <v>0</v>
      </c>
      <c r="BQ487" s="71">
        <v>5</v>
      </c>
      <c r="BR487" s="71">
        <v>0</v>
      </c>
      <c r="BS487" s="71">
        <v>9</v>
      </c>
      <c r="BT487" s="71">
        <v>0</v>
      </c>
      <c r="BU487"/>
      <c r="BV487" s="70">
        <v>100.095</v>
      </c>
      <c r="BW487" s="70">
        <v>0</v>
      </c>
      <c r="BX487" s="70">
        <v>41.33</v>
      </c>
      <c r="BY487" s="70">
        <v>0</v>
      </c>
      <c r="BZ487" s="70">
        <v>0</v>
      </c>
      <c r="CA487" s="70">
        <v>0</v>
      </c>
      <c r="CB487" s="70">
        <v>0</v>
      </c>
      <c r="CC487" s="70">
        <v>0</v>
      </c>
      <c r="CD487" s="70">
        <v>0</v>
      </c>
    </row>
    <row r="488" spans="1:82">
      <c r="A488" s="70" t="s">
        <v>2153</v>
      </c>
      <c r="B488" s="70">
        <v>255</v>
      </c>
      <c r="C488" s="70">
        <v>18</v>
      </c>
      <c r="D488" s="70">
        <v>15</v>
      </c>
      <c r="E488" s="70">
        <v>2021</v>
      </c>
      <c r="F488" s="70" t="s">
        <v>160</v>
      </c>
      <c r="G488" s="70" t="s">
        <v>2135</v>
      </c>
      <c r="H488" s="70" t="s">
        <v>2136</v>
      </c>
      <c r="I488" s="148"/>
      <c r="J488" s="71">
        <v>392.45586937098335</v>
      </c>
      <c r="K488" s="71">
        <v>23.391447913879343</v>
      </c>
      <c r="L488" s="71">
        <v>24.298703281286507</v>
      </c>
      <c r="M488" s="71">
        <v>445.10949348507137</v>
      </c>
      <c r="N488" s="71">
        <v>617.39949928934186</v>
      </c>
      <c r="O488" s="71">
        <v>193.14133312989424</v>
      </c>
      <c r="P488" s="71">
        <v>123.29779373969755</v>
      </c>
      <c r="Q488" s="71">
        <v>14.4861916679482</v>
      </c>
      <c r="R488" s="71">
        <v>233.01264554457575</v>
      </c>
      <c r="S488" s="71">
        <v>34.757864493509999</v>
      </c>
      <c r="T488" s="72"/>
      <c r="U488" s="71">
        <v>18769872</v>
      </c>
      <c r="V488" s="71">
        <v>8345</v>
      </c>
      <c r="W488" s="71">
        <v>548</v>
      </c>
      <c r="X488" s="71">
        <v>98206</v>
      </c>
      <c r="Y488" s="71">
        <v>140577</v>
      </c>
      <c r="Z488" s="71">
        <v>142106</v>
      </c>
      <c r="AA488" s="71">
        <v>26535</v>
      </c>
      <c r="AB488" s="71">
        <v>248106</v>
      </c>
      <c r="AC488" s="71">
        <v>40071758.999999993</v>
      </c>
      <c r="AD488" s="71">
        <v>34.757864493509999</v>
      </c>
      <c r="AE488" s="72"/>
      <c r="AF488" s="71">
        <v>143769140.29962325</v>
      </c>
      <c r="AG488" s="71">
        <v>15826917.785104152</v>
      </c>
      <c r="AH488" s="71">
        <v>3500768.3801882779</v>
      </c>
      <c r="AI488" s="71">
        <v>618729892.83758032</v>
      </c>
      <c r="AJ488" s="71">
        <v>562336657.73532033</v>
      </c>
      <c r="AK488" s="71">
        <v>0</v>
      </c>
      <c r="AL488" s="71">
        <v>0</v>
      </c>
      <c r="AM488" s="71">
        <v>32567358.148442749</v>
      </c>
      <c r="AN488" s="71">
        <v>0</v>
      </c>
      <c r="AO488" s="71">
        <v>0</v>
      </c>
      <c r="AP488" s="71">
        <v>1376730735.186259</v>
      </c>
      <c r="AQ488" s="72"/>
      <c r="AR488" s="71">
        <v>1430</v>
      </c>
      <c r="AS488" s="71">
        <v>211</v>
      </c>
      <c r="AT488" s="71">
        <v>9</v>
      </c>
      <c r="AU488" s="71">
        <v>1</v>
      </c>
      <c r="AV488" s="71">
        <v>0</v>
      </c>
      <c r="AW488" s="71">
        <v>0</v>
      </c>
      <c r="AX488" s="71"/>
      <c r="AY488" s="72"/>
      <c r="AZ488" s="71">
        <v>6378.2659999999987</v>
      </c>
      <c r="BA488" s="71">
        <v>19316.3</v>
      </c>
      <c r="BB488" s="71">
        <v>3039.4</v>
      </c>
      <c r="BC488" s="71">
        <v>199</v>
      </c>
      <c r="BD488" s="71">
        <v>0</v>
      </c>
      <c r="BE488" s="71">
        <v>0</v>
      </c>
      <c r="BF488" s="71"/>
      <c r="BG488" s="72"/>
      <c r="BH488" s="71">
        <v>0</v>
      </c>
      <c r="BI488" s="71">
        <v>0</v>
      </c>
      <c r="BJ488" s="71">
        <v>62.271000000000001</v>
      </c>
      <c r="BK488" s="71">
        <v>0</v>
      </c>
      <c r="BL488" s="71">
        <v>74.525999999999996</v>
      </c>
      <c r="BM488" s="71">
        <v>0</v>
      </c>
      <c r="BN488" s="72"/>
      <c r="BO488" s="71">
        <v>0</v>
      </c>
      <c r="BP488" s="71">
        <v>0</v>
      </c>
      <c r="BQ488" s="71">
        <v>5</v>
      </c>
      <c r="BR488" s="71">
        <v>0</v>
      </c>
      <c r="BS488" s="71">
        <v>9</v>
      </c>
      <c r="BT488" s="71">
        <v>0</v>
      </c>
      <c r="BU488"/>
      <c r="BV488" s="70">
        <v>97.447999999999993</v>
      </c>
      <c r="BW488" s="70">
        <v>0</v>
      </c>
      <c r="BX488" s="70">
        <v>39.348999999999997</v>
      </c>
      <c r="BY488" s="70">
        <v>0</v>
      </c>
      <c r="BZ488" s="70">
        <v>0</v>
      </c>
      <c r="CA488" s="70">
        <v>0</v>
      </c>
      <c r="CB488" s="70">
        <v>0</v>
      </c>
      <c r="CC488" s="70">
        <v>0</v>
      </c>
      <c r="CD488" s="70">
        <v>0</v>
      </c>
    </row>
    <row r="489" spans="1:82">
      <c r="A489" s="70" t="s">
        <v>2154</v>
      </c>
      <c r="B489" s="70">
        <v>255</v>
      </c>
      <c r="C489" s="70">
        <v>19</v>
      </c>
      <c r="D489" s="70">
        <v>15</v>
      </c>
      <c r="E489" s="70">
        <v>2022</v>
      </c>
      <c r="F489" s="70" t="s">
        <v>161</v>
      </c>
      <c r="G489" s="70" t="s">
        <v>2135</v>
      </c>
      <c r="H489" s="70" t="s">
        <v>2136</v>
      </c>
      <c r="I489" s="148"/>
      <c r="J489" s="71">
        <v>348.67580508326273</v>
      </c>
      <c r="K489" s="71">
        <v>22.375184872555621</v>
      </c>
      <c r="L489" s="71">
        <v>21.786995689186494</v>
      </c>
      <c r="M489" s="71">
        <v>453.81246644389802</v>
      </c>
      <c r="N489" s="71">
        <v>605.89245787879361</v>
      </c>
      <c r="O489" s="71">
        <v>203.26498933784853</v>
      </c>
      <c r="P489" s="71">
        <v>122.50366318242742</v>
      </c>
      <c r="Q489" s="71">
        <v>14.389614473849115</v>
      </c>
      <c r="R489" s="71">
        <v>231.76049422918922</v>
      </c>
      <c r="S489" s="71">
        <v>31.59427325175</v>
      </c>
      <c r="T489" s="72"/>
      <c r="U489" s="71">
        <v>20510082</v>
      </c>
      <c r="V489" s="71">
        <v>8345</v>
      </c>
      <c r="W489" s="71">
        <v>548</v>
      </c>
      <c r="X489" s="71">
        <v>98206</v>
      </c>
      <c r="Y489" s="71">
        <v>140081</v>
      </c>
      <c r="Z489" s="71">
        <v>142093</v>
      </c>
      <c r="AA489" s="71">
        <v>26766</v>
      </c>
      <c r="AB489" s="71">
        <v>244431</v>
      </c>
      <c r="AC489" s="71">
        <v>40356997.999999993</v>
      </c>
      <c r="AD489" s="71">
        <v>31.59427325175</v>
      </c>
      <c r="AE489" s="72"/>
      <c r="AF489" s="71">
        <v>140053623.92774522</v>
      </c>
      <c r="AG489" s="71">
        <v>15965950.47984566</v>
      </c>
      <c r="AH489" s="71">
        <v>3885885.0852038059</v>
      </c>
      <c r="AI489" s="71">
        <v>614475738.39051795</v>
      </c>
      <c r="AJ489" s="71">
        <v>570390876.77194035</v>
      </c>
      <c r="AK489" s="71">
        <v>0</v>
      </c>
      <c r="AL489" s="71">
        <v>0</v>
      </c>
      <c r="AM489" s="71">
        <v>31562713.699225664</v>
      </c>
      <c r="AN489" s="71">
        <v>0</v>
      </c>
      <c r="AO489" s="71">
        <v>0</v>
      </c>
      <c r="AP489" s="71">
        <v>1376334788.3544786</v>
      </c>
      <c r="AQ489" s="72"/>
      <c r="AR489" s="71">
        <v>1550</v>
      </c>
      <c r="AS489" s="71">
        <v>218</v>
      </c>
      <c r="AT489" s="71">
        <v>15</v>
      </c>
      <c r="AU489" s="71">
        <v>1</v>
      </c>
      <c r="AV489" s="71">
        <v>0</v>
      </c>
      <c r="AW489" s="71">
        <v>0</v>
      </c>
      <c r="AX489" s="71"/>
      <c r="AY489" s="72"/>
      <c r="AZ489" s="71">
        <v>7134.5669999999855</v>
      </c>
      <c r="BA489" s="71">
        <v>19646</v>
      </c>
      <c r="BB489" s="71">
        <v>3158.2</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2155</v>
      </c>
      <c r="B490" s="70">
        <v>255</v>
      </c>
      <c r="C490" s="70">
        <v>20</v>
      </c>
      <c r="D490" s="70">
        <v>15</v>
      </c>
      <c r="E490" s="70">
        <v>2023</v>
      </c>
      <c r="F490" s="70" t="s">
        <v>1539</v>
      </c>
      <c r="G490" s="70" t="s">
        <v>2135</v>
      </c>
      <c r="H490" s="70" t="s">
        <v>2136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1689</v>
      </c>
      <c r="AS490" s="71">
        <v>226</v>
      </c>
      <c r="AT490" s="71">
        <v>22</v>
      </c>
      <c r="AU490" s="71">
        <v>1</v>
      </c>
      <c r="AV490" s="71">
        <v>0</v>
      </c>
      <c r="AW490" s="71">
        <v>0</v>
      </c>
      <c r="AX490" s="71"/>
      <c r="AY490" s="72"/>
      <c r="AZ490" s="71">
        <v>7973.5459999999766</v>
      </c>
      <c r="BA490" s="71">
        <v>20019.400000000001</v>
      </c>
      <c r="BB490" s="71">
        <v>3296.8</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2156</v>
      </c>
      <c r="B491" s="70">
        <v>255</v>
      </c>
      <c r="C491" s="70">
        <v>21</v>
      </c>
      <c r="D491" s="70">
        <v>15</v>
      </c>
      <c r="E491" s="70">
        <v>2024</v>
      </c>
      <c r="F491" s="70" t="s">
        <v>1554</v>
      </c>
      <c r="G491" s="70" t="s">
        <v>2135</v>
      </c>
      <c r="H491" s="70" t="s">
        <v>2136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2157</v>
      </c>
      <c r="B492" s="70">
        <v>426</v>
      </c>
      <c r="C492" s="70">
        <v>1</v>
      </c>
      <c r="D492" s="70">
        <v>26</v>
      </c>
      <c r="E492" s="70">
        <v>1990</v>
      </c>
      <c r="F492" s="70" t="s">
        <v>787</v>
      </c>
      <c r="G492" s="70" t="s">
        <v>2158</v>
      </c>
      <c r="H492" s="70" t="s">
        <v>2159</v>
      </c>
      <c r="I492" s="148"/>
      <c r="J492" s="71">
        <v>117.05794273891441</v>
      </c>
      <c r="K492" s="71">
        <v>12.75156928895286</v>
      </c>
      <c r="L492" s="71">
        <v>3.6125959037123869</v>
      </c>
      <c r="M492" s="71">
        <v>135.75050666997541</v>
      </c>
      <c r="N492" s="71">
        <v>185.25423691249321</v>
      </c>
      <c r="O492" s="71">
        <v>118.9122525426862</v>
      </c>
      <c r="P492" s="71">
        <v>71.948936740164285</v>
      </c>
      <c r="Q492" s="71">
        <v>12.174771957560299</v>
      </c>
      <c r="R492" s="71">
        <v>0</v>
      </c>
      <c r="S492" s="71">
        <v>15.31036669818296</v>
      </c>
      <c r="T492" s="72"/>
      <c r="U492" s="71">
        <v>29199592</v>
      </c>
      <c r="V492" s="71">
        <v>4896</v>
      </c>
      <c r="W492" s="71">
        <v>33</v>
      </c>
      <c r="X492" s="71">
        <v>56624</v>
      </c>
      <c r="Y492" s="71">
        <v>81097</v>
      </c>
      <c r="Z492" s="71">
        <v>48910</v>
      </c>
      <c r="AA492" s="71">
        <v>17470</v>
      </c>
      <c r="AB492" s="71">
        <v>197677</v>
      </c>
      <c r="AC492" s="71">
        <v>0</v>
      </c>
      <c r="AD492" s="71">
        <v>15.31036669818296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2160</v>
      </c>
      <c r="B493" s="70">
        <v>427</v>
      </c>
      <c r="C493" s="70">
        <v>2</v>
      </c>
      <c r="D493" s="70">
        <v>26</v>
      </c>
      <c r="E493" s="70">
        <v>2005</v>
      </c>
      <c r="F493" s="70" t="s">
        <v>789</v>
      </c>
      <c r="G493" s="70" t="s">
        <v>2158</v>
      </c>
      <c r="H493" s="70" t="s">
        <v>2159</v>
      </c>
      <c r="I493" s="148"/>
      <c r="J493" s="71">
        <v>76.071476567981733</v>
      </c>
      <c r="K493" s="71">
        <v>8.9750224588671514</v>
      </c>
      <c r="L493" s="71">
        <v>6.4104404219189508</v>
      </c>
      <c r="M493" s="71">
        <v>230.9262936845038</v>
      </c>
      <c r="N493" s="71">
        <v>269.83763366375001</v>
      </c>
      <c r="O493" s="71">
        <v>120.8552573254304</v>
      </c>
      <c r="P493" s="71">
        <v>59.785780447018858</v>
      </c>
      <c r="Q493" s="71">
        <v>12.351327632254</v>
      </c>
      <c r="R493" s="71">
        <v>0</v>
      </c>
      <c r="S493" s="71">
        <v>11.743622213657209</v>
      </c>
      <c r="T493" s="72"/>
      <c r="U493" s="71">
        <v>9666897</v>
      </c>
      <c r="V493" s="71">
        <v>4206</v>
      </c>
      <c r="W493" s="71">
        <v>77</v>
      </c>
      <c r="X493" s="71">
        <v>54995</v>
      </c>
      <c r="Y493" s="71">
        <v>101950</v>
      </c>
      <c r="Z493" s="71">
        <v>57523</v>
      </c>
      <c r="AA493" s="71">
        <v>11889</v>
      </c>
      <c r="AB493" s="71">
        <v>209649</v>
      </c>
      <c r="AC493" s="71">
        <v>0</v>
      </c>
      <c r="AD493" s="71">
        <v>11.743622213657209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2161</v>
      </c>
      <c r="B494" s="70">
        <v>428</v>
      </c>
      <c r="C494" s="70">
        <v>3</v>
      </c>
      <c r="D494" s="70">
        <v>26</v>
      </c>
      <c r="E494" s="70">
        <v>2006</v>
      </c>
      <c r="F494" s="70" t="s">
        <v>790</v>
      </c>
      <c r="G494" s="70" t="s">
        <v>2158</v>
      </c>
      <c r="H494" s="70" t="s">
        <v>2159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2162</v>
      </c>
      <c r="B495" s="70">
        <v>429</v>
      </c>
      <c r="C495" s="70">
        <v>4</v>
      </c>
      <c r="D495" s="70">
        <v>26</v>
      </c>
      <c r="E495" s="70">
        <v>2007</v>
      </c>
      <c r="F495" s="70" t="s">
        <v>791</v>
      </c>
      <c r="G495" s="70" t="s">
        <v>2158</v>
      </c>
      <c r="H495" s="70" t="s">
        <v>2159</v>
      </c>
      <c r="I495" s="148"/>
      <c r="J495" s="71">
        <v>83.65868393830084</v>
      </c>
      <c r="K495" s="71">
        <v>10.156198397150931</v>
      </c>
      <c r="L495" s="71">
        <v>8.4830317657533563</v>
      </c>
      <c r="M495" s="71">
        <v>253.13604165480029</v>
      </c>
      <c r="N495" s="71">
        <v>290.74609796835313</v>
      </c>
      <c r="O495" s="71">
        <v>115.8023641984481</v>
      </c>
      <c r="P495" s="71">
        <v>59.332439887295664</v>
      </c>
      <c r="Q495" s="71">
        <v>13.263430279982799</v>
      </c>
      <c r="R495" s="71">
        <v>0</v>
      </c>
      <c r="S495" s="71">
        <v>0</v>
      </c>
      <c r="T495" s="72"/>
      <c r="U495" s="71">
        <v>9201461</v>
      </c>
      <c r="V495" s="71">
        <v>4285</v>
      </c>
      <c r="W495" s="71">
        <v>76</v>
      </c>
      <c r="X495" s="71">
        <v>64573</v>
      </c>
      <c r="Y495" s="71">
        <v>104659</v>
      </c>
      <c r="Z495" s="71">
        <v>57298</v>
      </c>
      <c r="AA495" s="71">
        <v>11619</v>
      </c>
      <c r="AB495" s="71">
        <v>213226</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2163</v>
      </c>
      <c r="B496" s="70">
        <v>430</v>
      </c>
      <c r="C496" s="70">
        <v>5</v>
      </c>
      <c r="D496" s="70">
        <v>26</v>
      </c>
      <c r="E496" s="70">
        <v>2008</v>
      </c>
      <c r="F496" s="70" t="s">
        <v>792</v>
      </c>
      <c r="G496" s="70" t="s">
        <v>2158</v>
      </c>
      <c r="H496" s="70" t="s">
        <v>2159</v>
      </c>
      <c r="I496" s="148"/>
      <c r="J496" s="71">
        <v>67.071784993872186</v>
      </c>
      <c r="K496" s="71">
        <v>8.0565103360038197</v>
      </c>
      <c r="L496" s="71">
        <v>7.5912421556908773</v>
      </c>
      <c r="M496" s="71">
        <v>252.60376563486341</v>
      </c>
      <c r="N496" s="71">
        <v>290.13811330799177</v>
      </c>
      <c r="O496" s="71">
        <v>110.5675312960571</v>
      </c>
      <c r="P496" s="71">
        <v>57.153139525990667</v>
      </c>
      <c r="Q496" s="71">
        <v>13.2024098923834</v>
      </c>
      <c r="R496" s="71">
        <v>0</v>
      </c>
      <c r="S496" s="71">
        <v>0</v>
      </c>
      <c r="T496" s="72"/>
      <c r="U496" s="71">
        <v>9407748</v>
      </c>
      <c r="V496" s="71">
        <v>4285</v>
      </c>
      <c r="W496" s="71">
        <v>76</v>
      </c>
      <c r="X496" s="71">
        <v>64573</v>
      </c>
      <c r="Y496" s="71">
        <v>106233</v>
      </c>
      <c r="Z496" s="71">
        <v>56628</v>
      </c>
      <c r="AA496" s="71">
        <v>11205</v>
      </c>
      <c r="AB496" s="71">
        <v>215736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2164</v>
      </c>
      <c r="B497" s="70">
        <v>431</v>
      </c>
      <c r="C497" s="70">
        <v>6</v>
      </c>
      <c r="D497" s="70">
        <v>26</v>
      </c>
      <c r="E497" s="70">
        <v>2009</v>
      </c>
      <c r="F497" s="70" t="s">
        <v>176</v>
      </c>
      <c r="G497" s="70" t="s">
        <v>2158</v>
      </c>
      <c r="H497" s="70" t="s">
        <v>2159</v>
      </c>
      <c r="I497" s="148"/>
      <c r="J497" s="71">
        <v>62.587670696202458</v>
      </c>
      <c r="K497" s="71">
        <v>8.0722811287707152</v>
      </c>
      <c r="L497" s="71">
        <v>5.7025281760524047</v>
      </c>
      <c r="M497" s="71">
        <v>245.4844985807913</v>
      </c>
      <c r="N497" s="71">
        <v>266.26600773083578</v>
      </c>
      <c r="O497" s="71">
        <v>112.0915178376132</v>
      </c>
      <c r="P497" s="71">
        <v>54.260517568776763</v>
      </c>
      <c r="Q497" s="71">
        <v>12.655248849407799</v>
      </c>
      <c r="R497" s="71">
        <v>0</v>
      </c>
      <c r="S497" s="71">
        <v>0</v>
      </c>
      <c r="T497" s="72"/>
      <c r="U497" s="71">
        <v>7731671</v>
      </c>
      <c r="V497" s="71">
        <v>4950</v>
      </c>
      <c r="W497" s="71">
        <v>55</v>
      </c>
      <c r="X497" s="71">
        <v>71705</v>
      </c>
      <c r="Y497" s="71">
        <v>106832</v>
      </c>
      <c r="Z497" s="71">
        <v>56665</v>
      </c>
      <c r="AA497" s="71">
        <v>10921</v>
      </c>
      <c r="AB497" s="71">
        <v>217081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v>
      </c>
      <c r="BK497" s="71">
        <v>0</v>
      </c>
      <c r="BL497" s="71">
        <v>54.337000000000003</v>
      </c>
      <c r="BM497" s="71">
        <v>0</v>
      </c>
      <c r="BN497" s="72"/>
      <c r="BO497" s="71">
        <v>0</v>
      </c>
      <c r="BP497" s="71">
        <v>0</v>
      </c>
      <c r="BQ497" s="71">
        <v>1</v>
      </c>
      <c r="BR497" s="71">
        <v>0</v>
      </c>
      <c r="BS497" s="71">
        <v>10</v>
      </c>
      <c r="BT497" s="71">
        <v>0</v>
      </c>
      <c r="BU497"/>
      <c r="BV497" s="70">
        <v>58.337000000000003</v>
      </c>
      <c r="BW497" s="70">
        <v>0</v>
      </c>
      <c r="BX497" s="70">
        <v>0</v>
      </c>
      <c r="BY497" s="70">
        <v>0</v>
      </c>
      <c r="BZ497" s="70">
        <v>0</v>
      </c>
      <c r="CA497" s="70">
        <v>0</v>
      </c>
      <c r="CB497" s="70">
        <v>0</v>
      </c>
      <c r="CC497" s="70">
        <v>0</v>
      </c>
      <c r="CD497" s="70">
        <v>0</v>
      </c>
    </row>
    <row r="498" spans="1:82">
      <c r="A498" s="70" t="s">
        <v>2165</v>
      </c>
      <c r="B498" s="70">
        <v>432</v>
      </c>
      <c r="C498" s="70">
        <v>7</v>
      </c>
      <c r="D498" s="70">
        <v>26</v>
      </c>
      <c r="E498" s="70">
        <v>2010</v>
      </c>
      <c r="F498" s="70" t="s">
        <v>177</v>
      </c>
      <c r="G498" s="70" t="s">
        <v>2158</v>
      </c>
      <c r="H498" s="70" t="s">
        <v>2159</v>
      </c>
      <c r="I498" s="148"/>
      <c r="J498" s="71">
        <v>54.778284642015478</v>
      </c>
      <c r="K498" s="71">
        <v>7.2364841860675666</v>
      </c>
      <c r="L498" s="71">
        <v>5.3264625562625518</v>
      </c>
      <c r="M498" s="71">
        <v>248.3401515007958</v>
      </c>
      <c r="N498" s="71">
        <v>271.10017992096709</v>
      </c>
      <c r="O498" s="71">
        <v>111.0079588387124</v>
      </c>
      <c r="P498" s="71">
        <v>55.11016529639398</v>
      </c>
      <c r="Q498" s="71">
        <v>13.2517002620454</v>
      </c>
      <c r="R498" s="71">
        <v>0</v>
      </c>
      <c r="S498" s="71">
        <v>0</v>
      </c>
      <c r="T498" s="72"/>
      <c r="U498" s="71">
        <v>7233265</v>
      </c>
      <c r="V498" s="71">
        <v>4950</v>
      </c>
      <c r="W498" s="71">
        <v>55</v>
      </c>
      <c r="X498" s="71">
        <v>71705</v>
      </c>
      <c r="Y498" s="71">
        <v>107293</v>
      </c>
      <c r="Z498" s="71">
        <v>56378</v>
      </c>
      <c r="AA498" s="71">
        <v>10815</v>
      </c>
      <c r="AB498" s="71">
        <v>217816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5.1109999999999998</v>
      </c>
      <c r="BK498" s="71">
        <v>0</v>
      </c>
      <c r="BL498" s="71">
        <v>45.065999999999995</v>
      </c>
      <c r="BM498" s="71">
        <v>0</v>
      </c>
      <c r="BN498" s="72"/>
      <c r="BO498" s="71">
        <v>0</v>
      </c>
      <c r="BP498" s="71">
        <v>0</v>
      </c>
      <c r="BQ498" s="71">
        <v>2</v>
      </c>
      <c r="BR498" s="71">
        <v>0</v>
      </c>
      <c r="BS498" s="71">
        <v>11</v>
      </c>
      <c r="BT498" s="71">
        <v>0</v>
      </c>
      <c r="BU498"/>
      <c r="BV498" s="70">
        <v>50.177</v>
      </c>
      <c r="BW498" s="70">
        <v>0</v>
      </c>
      <c r="BX498" s="70">
        <v>0</v>
      </c>
      <c r="BY498" s="70">
        <v>0</v>
      </c>
      <c r="BZ498" s="70">
        <v>0</v>
      </c>
      <c r="CA498" s="70">
        <v>0</v>
      </c>
      <c r="CB498" s="70">
        <v>0</v>
      </c>
      <c r="CC498" s="70">
        <v>0</v>
      </c>
      <c r="CD498" s="70">
        <v>0</v>
      </c>
    </row>
    <row r="499" spans="1:82">
      <c r="A499" s="70" t="s">
        <v>2166</v>
      </c>
      <c r="B499" s="70">
        <v>433</v>
      </c>
      <c r="C499" s="70">
        <v>8</v>
      </c>
      <c r="D499" s="70">
        <v>26</v>
      </c>
      <c r="E499" s="70">
        <v>2011</v>
      </c>
      <c r="F499" s="70" t="s">
        <v>178</v>
      </c>
      <c r="G499" s="70" t="s">
        <v>2158</v>
      </c>
      <c r="H499" s="70" t="s">
        <v>2159</v>
      </c>
      <c r="I499" s="148"/>
      <c r="J499" s="71">
        <v>48.071218879143267</v>
      </c>
      <c r="K499" s="71">
        <v>10.924567737952961</v>
      </c>
      <c r="L499" s="71">
        <v>2.3485889901303332</v>
      </c>
      <c r="M499" s="71">
        <v>315.79456255320957</v>
      </c>
      <c r="N499" s="71">
        <v>315.07822488754368</v>
      </c>
      <c r="O499" s="71">
        <v>108.66108000258163</v>
      </c>
      <c r="P499" s="71">
        <v>53.28994138260245</v>
      </c>
      <c r="Q499" s="71">
        <v>15.3465260327465</v>
      </c>
      <c r="R499" s="71">
        <v>0</v>
      </c>
      <c r="S499" s="71">
        <v>0</v>
      </c>
      <c r="T499" s="72"/>
      <c r="U499" s="71">
        <v>5963992</v>
      </c>
      <c r="V499" s="71">
        <v>4950</v>
      </c>
      <c r="W499" s="71">
        <v>55</v>
      </c>
      <c r="X499" s="71">
        <v>71705</v>
      </c>
      <c r="Y499" s="71">
        <v>107955</v>
      </c>
      <c r="Z499" s="71">
        <v>56385</v>
      </c>
      <c r="AA499" s="71">
        <v>10769</v>
      </c>
      <c r="AB499" s="71">
        <v>218683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40.338000000000001</v>
      </c>
      <c r="BM499" s="71">
        <v>0</v>
      </c>
      <c r="BN499" s="72"/>
      <c r="BO499" s="71">
        <v>0</v>
      </c>
      <c r="BP499" s="71">
        <v>0</v>
      </c>
      <c r="BQ499" s="71">
        <v>0</v>
      </c>
      <c r="BR499" s="71">
        <v>0</v>
      </c>
      <c r="BS499" s="71">
        <v>9</v>
      </c>
      <c r="BT499" s="71">
        <v>0</v>
      </c>
      <c r="BU499"/>
      <c r="BV499" s="70">
        <v>40.338000000000001</v>
      </c>
      <c r="BW499" s="70">
        <v>0</v>
      </c>
      <c r="BX499" s="70">
        <v>0</v>
      </c>
      <c r="BY499" s="70">
        <v>0</v>
      </c>
      <c r="BZ499" s="70">
        <v>0</v>
      </c>
      <c r="CA499" s="70">
        <v>0</v>
      </c>
      <c r="CB499" s="70">
        <v>0</v>
      </c>
      <c r="CC499" s="70">
        <v>0</v>
      </c>
      <c r="CD499" s="70">
        <v>0</v>
      </c>
    </row>
    <row r="500" spans="1:82">
      <c r="A500" s="70" t="s">
        <v>2167</v>
      </c>
      <c r="B500" s="70">
        <v>434</v>
      </c>
      <c r="C500" s="70">
        <v>9</v>
      </c>
      <c r="D500" s="70">
        <v>26</v>
      </c>
      <c r="E500" s="70">
        <v>2012</v>
      </c>
      <c r="F500" s="70" t="s">
        <v>179</v>
      </c>
      <c r="G500" s="70" t="s">
        <v>2158</v>
      </c>
      <c r="H500" s="70" t="s">
        <v>2159</v>
      </c>
      <c r="I500" s="148"/>
      <c r="J500" s="71">
        <v>37.684163268526298</v>
      </c>
      <c r="K500" s="71">
        <v>10.77631525343739</v>
      </c>
      <c r="L500" s="71">
        <v>2.325226713180502</v>
      </c>
      <c r="M500" s="71">
        <v>332.50449800965993</v>
      </c>
      <c r="N500" s="71">
        <v>339.66630287701918</v>
      </c>
      <c r="O500" s="71">
        <v>107.63775661198522</v>
      </c>
      <c r="P500" s="71">
        <v>52.697344571182128</v>
      </c>
      <c r="Q500" s="71">
        <v>17.019619140428699</v>
      </c>
      <c r="R500" s="71">
        <v>0</v>
      </c>
      <c r="S500" s="71">
        <v>0</v>
      </c>
      <c r="T500" s="72"/>
      <c r="U500" s="71">
        <v>5041431</v>
      </c>
      <c r="V500" s="71">
        <v>4950</v>
      </c>
      <c r="W500" s="71">
        <v>55</v>
      </c>
      <c r="X500" s="71">
        <v>71705</v>
      </c>
      <c r="Y500" s="71">
        <v>110231</v>
      </c>
      <c r="Z500" s="71">
        <v>56297</v>
      </c>
      <c r="AA500" s="71">
        <v>10589</v>
      </c>
      <c r="AB500" s="71">
        <v>223220</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48.419999999999995</v>
      </c>
      <c r="BM500" s="71">
        <v>0</v>
      </c>
      <c r="BN500" s="72"/>
      <c r="BO500" s="71">
        <v>0</v>
      </c>
      <c r="BP500" s="71">
        <v>0</v>
      </c>
      <c r="BQ500" s="71">
        <v>0</v>
      </c>
      <c r="BR500" s="71">
        <v>0</v>
      </c>
      <c r="BS500" s="71">
        <v>9</v>
      </c>
      <c r="BT500" s="71">
        <v>0</v>
      </c>
      <c r="BU500"/>
      <c r="BV500" s="70">
        <v>48.42</v>
      </c>
      <c r="BW500" s="70">
        <v>0</v>
      </c>
      <c r="BX500" s="70">
        <v>0</v>
      </c>
      <c r="BY500" s="70">
        <v>0</v>
      </c>
      <c r="BZ500" s="70">
        <v>0</v>
      </c>
      <c r="CA500" s="70">
        <v>0</v>
      </c>
      <c r="CB500" s="70">
        <v>0</v>
      </c>
      <c r="CC500" s="70">
        <v>0</v>
      </c>
      <c r="CD500" s="70">
        <v>0</v>
      </c>
    </row>
    <row r="501" spans="1:82">
      <c r="A501" s="70" t="s">
        <v>2168</v>
      </c>
      <c r="B501" s="70">
        <v>435</v>
      </c>
      <c r="C501" s="70">
        <v>10</v>
      </c>
      <c r="D501" s="70">
        <v>26</v>
      </c>
      <c r="E501" s="70">
        <v>2013</v>
      </c>
      <c r="F501" s="70" t="s">
        <v>180</v>
      </c>
      <c r="G501" s="1064" t="s">
        <v>2158</v>
      </c>
      <c r="H501" s="70" t="s">
        <v>2159</v>
      </c>
      <c r="I501" s="148"/>
      <c r="J501" s="71">
        <v>38.149275197095577</v>
      </c>
      <c r="K501" s="71">
        <v>9.2927213346731961</v>
      </c>
      <c r="L501" s="71">
        <v>2.1311281774055799</v>
      </c>
      <c r="M501" s="71">
        <v>353.79123313572973</v>
      </c>
      <c r="N501" s="71">
        <v>327.674426658149</v>
      </c>
      <c r="O501" s="71">
        <v>103.18008888706922</v>
      </c>
      <c r="P501" s="71">
        <v>51.866863580190156</v>
      </c>
      <c r="Q501" s="71">
        <v>17.303593548568699</v>
      </c>
      <c r="R501" s="71">
        <v>0</v>
      </c>
      <c r="S501" s="71">
        <v>11.084940885973619</v>
      </c>
      <c r="T501" s="72"/>
      <c r="U501" s="71">
        <v>4938386</v>
      </c>
      <c r="V501" s="71">
        <v>4950</v>
      </c>
      <c r="W501" s="71">
        <v>55</v>
      </c>
      <c r="X501" s="71">
        <v>71705</v>
      </c>
      <c r="Y501" s="71">
        <v>110610</v>
      </c>
      <c r="Z501" s="71">
        <v>56375</v>
      </c>
      <c r="AA501" s="71">
        <v>10383</v>
      </c>
      <c r="AB501" s="71">
        <v>223691</v>
      </c>
      <c r="AC501" s="71">
        <v>0</v>
      </c>
      <c r="AD501" s="71">
        <v>11.084940885973619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55.568000000000005</v>
      </c>
      <c r="BM501" s="71">
        <v>0</v>
      </c>
      <c r="BN501" s="72"/>
      <c r="BO501" s="71">
        <v>0</v>
      </c>
      <c r="BP501" s="71">
        <v>0</v>
      </c>
      <c r="BQ501" s="71">
        <v>0</v>
      </c>
      <c r="BR501" s="71">
        <v>0</v>
      </c>
      <c r="BS501" s="71">
        <v>9</v>
      </c>
      <c r="BT501" s="71">
        <v>0</v>
      </c>
      <c r="BU501"/>
      <c r="BV501" s="70">
        <v>55.567999999999998</v>
      </c>
      <c r="BW501" s="70">
        <v>0</v>
      </c>
      <c r="BX501" s="70">
        <v>0</v>
      </c>
      <c r="BY501" s="70">
        <v>0</v>
      </c>
      <c r="BZ501" s="70">
        <v>0</v>
      </c>
      <c r="CA501" s="70">
        <v>0</v>
      </c>
      <c r="CB501" s="70">
        <v>0</v>
      </c>
      <c r="CC501" s="70">
        <v>0</v>
      </c>
      <c r="CD501" s="70">
        <v>0</v>
      </c>
    </row>
    <row r="502" spans="1:82">
      <c r="A502" s="70" t="s">
        <v>2169</v>
      </c>
      <c r="B502" s="70">
        <v>436</v>
      </c>
      <c r="C502" s="70">
        <v>11</v>
      </c>
      <c r="D502" s="70">
        <v>26</v>
      </c>
      <c r="E502" s="70">
        <v>2014</v>
      </c>
      <c r="F502" s="70" t="s">
        <v>181</v>
      </c>
      <c r="G502" s="1064" t="s">
        <v>2158</v>
      </c>
      <c r="H502" s="70" t="s">
        <v>2159</v>
      </c>
      <c r="I502" s="148"/>
      <c r="J502" s="71">
        <v>33.7121083641537</v>
      </c>
      <c r="K502" s="71">
        <v>7.1271443688731582</v>
      </c>
      <c r="L502" s="71">
        <v>4.2476790136325064</v>
      </c>
      <c r="M502" s="71">
        <v>320.59173673546832</v>
      </c>
      <c r="N502" s="71">
        <v>295.73288470193683</v>
      </c>
      <c r="O502" s="71">
        <v>97.907000544806891</v>
      </c>
      <c r="P502" s="71">
        <v>52.071182337741227</v>
      </c>
      <c r="Q502" s="71">
        <v>16.6388760571832</v>
      </c>
      <c r="R502" s="71">
        <v>0</v>
      </c>
      <c r="S502" s="71">
        <v>11.67093590219196</v>
      </c>
      <c r="T502" s="72"/>
      <c r="U502" s="71">
        <v>5005639</v>
      </c>
      <c r="V502" s="71">
        <v>3630</v>
      </c>
      <c r="W502" s="71">
        <v>48</v>
      </c>
      <c r="X502" s="71">
        <v>71756</v>
      </c>
      <c r="Y502" s="71">
        <v>111273</v>
      </c>
      <c r="Z502" s="71">
        <v>56341</v>
      </c>
      <c r="AA502" s="71">
        <v>10370</v>
      </c>
      <c r="AB502" s="71">
        <v>224191</v>
      </c>
      <c r="AC502" s="71">
        <v>0</v>
      </c>
      <c r="AD502" s="71">
        <v>11.67093590219196</v>
      </c>
      <c r="AE502" s="72"/>
      <c r="AF502" s="71"/>
      <c r="AG502" s="71"/>
      <c r="AH502" s="71"/>
      <c r="AI502" s="71"/>
      <c r="AJ502" s="71"/>
      <c r="AK502" s="71"/>
      <c r="AL502" s="71"/>
      <c r="AM502" s="71"/>
      <c r="AN502" s="71"/>
      <c r="AO502" s="71"/>
      <c r="AP502" s="71"/>
      <c r="AQ502" s="72"/>
      <c r="AR502" s="71">
        <v>1412</v>
      </c>
      <c r="AS502" s="71">
        <v>93</v>
      </c>
      <c r="AT502" s="71">
        <v>0</v>
      </c>
      <c r="AU502" s="71">
        <v>0</v>
      </c>
      <c r="AV502" s="71">
        <v>0</v>
      </c>
      <c r="AW502" s="71">
        <v>1</v>
      </c>
      <c r="AX502" s="71"/>
      <c r="AY502" s="72"/>
      <c r="AZ502" s="71">
        <v>4961.5</v>
      </c>
      <c r="BA502" s="71">
        <v>2109.9</v>
      </c>
      <c r="BB502" s="71">
        <v>0</v>
      </c>
      <c r="BC502" s="71">
        <v>0</v>
      </c>
      <c r="BD502" s="71">
        <v>0</v>
      </c>
      <c r="BE502" s="71">
        <v>4850</v>
      </c>
      <c r="BF502" s="71"/>
      <c r="BG502" s="72"/>
      <c r="BH502" s="71">
        <v>0</v>
      </c>
      <c r="BI502" s="71">
        <v>0</v>
      </c>
      <c r="BJ502" s="71">
        <v>0</v>
      </c>
      <c r="BK502" s="71">
        <v>0</v>
      </c>
      <c r="BL502" s="71">
        <v>45.867999999999995</v>
      </c>
      <c r="BM502" s="71">
        <v>0</v>
      </c>
      <c r="BN502" s="72"/>
      <c r="BO502" s="71">
        <v>0</v>
      </c>
      <c r="BP502" s="71">
        <v>0</v>
      </c>
      <c r="BQ502" s="71">
        <v>0</v>
      </c>
      <c r="BR502" s="71">
        <v>0</v>
      </c>
      <c r="BS502" s="71">
        <v>9</v>
      </c>
      <c r="BT502" s="71">
        <v>0</v>
      </c>
      <c r="BU502"/>
      <c r="BV502" s="70">
        <v>45.868000000000002</v>
      </c>
      <c r="BW502" s="70">
        <v>0</v>
      </c>
      <c r="BX502" s="70">
        <v>0</v>
      </c>
      <c r="BY502" s="70">
        <v>0</v>
      </c>
      <c r="BZ502" s="70">
        <v>0</v>
      </c>
      <c r="CA502" s="70">
        <v>0</v>
      </c>
      <c r="CB502" s="70">
        <v>0</v>
      </c>
      <c r="CC502" s="70">
        <v>0</v>
      </c>
      <c r="CD502" s="70">
        <v>0</v>
      </c>
    </row>
    <row r="503" spans="1:82">
      <c r="A503" s="70" t="s">
        <v>2170</v>
      </c>
      <c r="B503" s="70">
        <v>437</v>
      </c>
      <c r="C503" s="70">
        <v>12</v>
      </c>
      <c r="D503" s="70">
        <v>26</v>
      </c>
      <c r="E503" s="70">
        <v>2015</v>
      </c>
      <c r="F503" s="70" t="s">
        <v>182</v>
      </c>
      <c r="G503" s="70" t="s">
        <v>2158</v>
      </c>
      <c r="H503" s="70" t="s">
        <v>2159</v>
      </c>
      <c r="I503" s="148"/>
      <c r="J503" s="71">
        <v>38.480601082073989</v>
      </c>
      <c r="K503" s="71">
        <v>7.5798151643818734</v>
      </c>
      <c r="L503" s="71">
        <v>5.2946191710166506</v>
      </c>
      <c r="M503" s="71">
        <v>341.09018306511769</v>
      </c>
      <c r="N503" s="71">
        <v>298.96493189110208</v>
      </c>
      <c r="O503" s="71">
        <v>96.820547261453171</v>
      </c>
      <c r="P503" s="71">
        <v>51.584665513420092</v>
      </c>
      <c r="Q503" s="71">
        <v>16.4498246345869</v>
      </c>
      <c r="R503" s="71">
        <v>0</v>
      </c>
      <c r="S503" s="71">
        <v>10.382504194251229</v>
      </c>
      <c r="T503" s="72"/>
      <c r="U503" s="71">
        <v>5183319</v>
      </c>
      <c r="V503" s="71">
        <v>3630</v>
      </c>
      <c r="W503" s="71">
        <v>48</v>
      </c>
      <c r="X503" s="71">
        <v>71756</v>
      </c>
      <c r="Y503" s="71">
        <v>112992</v>
      </c>
      <c r="Z503" s="71">
        <v>56252</v>
      </c>
      <c r="AA503" s="71">
        <v>10265</v>
      </c>
      <c r="AB503" s="71">
        <v>226413</v>
      </c>
      <c r="AC503" s="71">
        <v>0</v>
      </c>
      <c r="AD503" s="71">
        <v>10.382504194251229</v>
      </c>
      <c r="AE503" s="72"/>
      <c r="AF503" s="71">
        <v>52123310.03248471</v>
      </c>
      <c r="AG503" s="71">
        <v>6282676.9058428584</v>
      </c>
      <c r="AH503" s="71">
        <v>1079094.3847363719</v>
      </c>
      <c r="AI503" s="71">
        <v>419844451.20602918</v>
      </c>
      <c r="AJ503" s="71">
        <v>441023554.39234573</v>
      </c>
      <c r="AK503" s="71">
        <v>0</v>
      </c>
      <c r="AL503" s="71">
        <v>0</v>
      </c>
      <c r="AM503" s="71">
        <v>31028951.8831864</v>
      </c>
      <c r="AN503" s="71">
        <v>0</v>
      </c>
      <c r="AO503" s="71">
        <v>0</v>
      </c>
      <c r="AP503" s="71">
        <v>951382038.80462527</v>
      </c>
      <c r="AQ503" s="72"/>
      <c r="AR503" s="71">
        <v>1525</v>
      </c>
      <c r="AS503" s="71">
        <v>107</v>
      </c>
      <c r="AT503" s="71">
        <v>0</v>
      </c>
      <c r="AU503" s="71">
        <v>0</v>
      </c>
      <c r="AV503" s="71">
        <v>0</v>
      </c>
      <c r="AW503" s="71">
        <v>1</v>
      </c>
      <c r="AX503" s="71"/>
      <c r="AY503" s="72"/>
      <c r="AZ503" s="71">
        <v>5432</v>
      </c>
      <c r="BA503" s="71">
        <v>2344.3000000000002</v>
      </c>
      <c r="BB503" s="71">
        <v>0</v>
      </c>
      <c r="BC503" s="71">
        <v>0</v>
      </c>
      <c r="BD503" s="71">
        <v>0</v>
      </c>
      <c r="BE503" s="71">
        <v>4850</v>
      </c>
      <c r="BF503" s="71"/>
      <c r="BG503" s="72"/>
      <c r="BH503" s="71">
        <v>0</v>
      </c>
      <c r="BI503" s="71">
        <v>0</v>
      </c>
      <c r="BJ503" s="71">
        <v>0</v>
      </c>
      <c r="BK503" s="71">
        <v>0</v>
      </c>
      <c r="BL503" s="71">
        <v>46.643000000000001</v>
      </c>
      <c r="BM503" s="71">
        <v>0</v>
      </c>
      <c r="BN503" s="72"/>
      <c r="BO503" s="71">
        <v>0</v>
      </c>
      <c r="BP503" s="71">
        <v>0</v>
      </c>
      <c r="BQ503" s="71">
        <v>0</v>
      </c>
      <c r="BR503" s="71">
        <v>0</v>
      </c>
      <c r="BS503" s="71">
        <v>9</v>
      </c>
      <c r="BT503" s="71">
        <v>0</v>
      </c>
      <c r="BU503"/>
      <c r="BV503" s="70">
        <v>46.643000000000001</v>
      </c>
      <c r="BW503" s="70">
        <v>0</v>
      </c>
      <c r="BX503" s="70">
        <v>0</v>
      </c>
      <c r="BY503" s="70">
        <v>0</v>
      </c>
      <c r="BZ503" s="70">
        <v>0</v>
      </c>
      <c r="CA503" s="70">
        <v>0</v>
      </c>
      <c r="CB503" s="70">
        <v>0</v>
      </c>
      <c r="CC503" s="70">
        <v>0</v>
      </c>
      <c r="CD503" s="70">
        <v>0</v>
      </c>
    </row>
    <row r="504" spans="1:82">
      <c r="A504" s="70" t="s">
        <v>2171</v>
      </c>
      <c r="B504" s="70">
        <v>438</v>
      </c>
      <c r="C504" s="70">
        <v>13</v>
      </c>
      <c r="D504" s="70">
        <v>26</v>
      </c>
      <c r="E504" s="70">
        <v>2016</v>
      </c>
      <c r="F504" s="70" t="s">
        <v>155</v>
      </c>
      <c r="G504" s="70" t="s">
        <v>2158</v>
      </c>
      <c r="H504" s="70" t="s">
        <v>2159</v>
      </c>
      <c r="I504" s="148"/>
      <c r="J504" s="71">
        <v>28.745725572407565</v>
      </c>
      <c r="K504" s="71">
        <v>7.8071212565295003</v>
      </c>
      <c r="L504" s="71">
        <v>5.9831482512401042</v>
      </c>
      <c r="M504" s="71">
        <v>262.72738067293636</v>
      </c>
      <c r="N504" s="71">
        <v>289.1807287598736</v>
      </c>
      <c r="O504" s="71">
        <v>95.921956318576875</v>
      </c>
      <c r="P504" s="71">
        <v>50.608447665176442</v>
      </c>
      <c r="Q504" s="71">
        <v>16.237314354625347</v>
      </c>
      <c r="R504" s="71">
        <v>0</v>
      </c>
      <c r="S504" s="71">
        <v>12.480696056994592</v>
      </c>
      <c r="T504" s="72"/>
      <c r="U504" s="71">
        <v>4527576</v>
      </c>
      <c r="V504" s="71">
        <v>3630</v>
      </c>
      <c r="W504" s="71">
        <v>48</v>
      </c>
      <c r="X504" s="71">
        <v>71756</v>
      </c>
      <c r="Y504" s="71">
        <v>115223</v>
      </c>
      <c r="Z504" s="71">
        <v>56415</v>
      </c>
      <c r="AA504" s="71">
        <v>10416</v>
      </c>
      <c r="AB504" s="71">
        <v>229886</v>
      </c>
      <c r="AC504" s="71">
        <v>0</v>
      </c>
      <c r="AD504" s="71">
        <v>12.48069605699459</v>
      </c>
      <c r="AE504" s="72"/>
      <c r="AF504" s="71">
        <v>41361983.256828517</v>
      </c>
      <c r="AG504" s="71">
        <v>6176038.0354198683</v>
      </c>
      <c r="AH504" s="71">
        <v>928038.32612363319</v>
      </c>
      <c r="AI504" s="71">
        <v>405932701.86648363</v>
      </c>
      <c r="AJ504" s="71">
        <v>405834035.00700849</v>
      </c>
      <c r="AK504" s="71">
        <v>0</v>
      </c>
      <c r="AL504" s="71">
        <v>0</v>
      </c>
      <c r="AM504" s="71">
        <v>31529388.189861521</v>
      </c>
      <c r="AN504" s="71">
        <v>0</v>
      </c>
      <c r="AO504" s="71">
        <v>0</v>
      </c>
      <c r="AP504" s="71">
        <v>891762184.68172574</v>
      </c>
      <c r="AQ504" s="72"/>
      <c r="AR504" s="71">
        <v>1617</v>
      </c>
      <c r="AS504" s="71">
        <v>120</v>
      </c>
      <c r="AT504" s="71">
        <v>0</v>
      </c>
      <c r="AU504" s="71">
        <v>0</v>
      </c>
      <c r="AV504" s="71">
        <v>0</v>
      </c>
      <c r="AW504" s="71">
        <v>1</v>
      </c>
      <c r="AX504" s="71"/>
      <c r="AY504" s="72"/>
      <c r="AZ504" s="71">
        <v>5793.2</v>
      </c>
      <c r="BA504" s="71">
        <v>2559</v>
      </c>
      <c r="BB504" s="71">
        <v>0</v>
      </c>
      <c r="BC504" s="71">
        <v>0</v>
      </c>
      <c r="BD504" s="71">
        <v>0</v>
      </c>
      <c r="BE504" s="71">
        <v>4850</v>
      </c>
      <c r="BF504" s="71"/>
      <c r="BG504" s="72"/>
      <c r="BH504" s="71">
        <v>0</v>
      </c>
      <c r="BI504" s="71">
        <v>0</v>
      </c>
      <c r="BJ504" s="71">
        <v>0</v>
      </c>
      <c r="BK504" s="71">
        <v>0</v>
      </c>
      <c r="BL504" s="71">
        <v>45.164000000000009</v>
      </c>
      <c r="BM504" s="71">
        <v>0</v>
      </c>
      <c r="BN504" s="72"/>
      <c r="BO504" s="71">
        <v>0</v>
      </c>
      <c r="BP504" s="71">
        <v>0</v>
      </c>
      <c r="BQ504" s="71">
        <v>0</v>
      </c>
      <c r="BR504" s="71">
        <v>0</v>
      </c>
      <c r="BS504" s="71">
        <v>8</v>
      </c>
      <c r="BT504" s="71">
        <v>0</v>
      </c>
      <c r="BU504"/>
      <c r="BV504" s="70">
        <v>45.164000000000001</v>
      </c>
      <c r="BW504" s="70">
        <v>0</v>
      </c>
      <c r="BX504" s="70">
        <v>0</v>
      </c>
      <c r="BY504" s="70">
        <v>0</v>
      </c>
      <c r="BZ504" s="70">
        <v>0</v>
      </c>
      <c r="CA504" s="70">
        <v>0</v>
      </c>
      <c r="CB504" s="70">
        <v>0</v>
      </c>
      <c r="CC504" s="70">
        <v>0</v>
      </c>
      <c r="CD504" s="70">
        <v>0</v>
      </c>
    </row>
    <row r="505" spans="1:82">
      <c r="A505" s="70" t="s">
        <v>2172</v>
      </c>
      <c r="B505" s="70">
        <v>439</v>
      </c>
      <c r="C505" s="70">
        <v>14</v>
      </c>
      <c r="D505" s="70">
        <v>26</v>
      </c>
      <c r="E505" s="70">
        <v>2017</v>
      </c>
      <c r="F505" s="70" t="s">
        <v>156</v>
      </c>
      <c r="G505" s="70" t="s">
        <v>2158</v>
      </c>
      <c r="H505" s="70" t="s">
        <v>2159</v>
      </c>
      <c r="I505" s="148"/>
      <c r="J505" s="71">
        <v>27.806824679607427</v>
      </c>
      <c r="K505" s="71">
        <v>7.9868221226480562</v>
      </c>
      <c r="L505" s="71">
        <v>4.9277100486320133</v>
      </c>
      <c r="M505" s="71">
        <v>263.58197410730651</v>
      </c>
      <c r="N505" s="71">
        <v>299.82359906531536</v>
      </c>
      <c r="O505" s="71">
        <v>94.358411095898489</v>
      </c>
      <c r="P505" s="71">
        <v>49.988528713574219</v>
      </c>
      <c r="Q505" s="71">
        <v>15.878543603712499</v>
      </c>
      <c r="R505" s="71">
        <v>0</v>
      </c>
      <c r="S505" s="71">
        <v>11.747290913031522</v>
      </c>
      <c r="T505" s="72"/>
      <c r="U505" s="71">
        <v>4730925</v>
      </c>
      <c r="V505" s="71">
        <v>3630</v>
      </c>
      <c r="W505" s="71">
        <v>48</v>
      </c>
      <c r="X505" s="71">
        <v>71756</v>
      </c>
      <c r="Y505" s="71">
        <v>117099</v>
      </c>
      <c r="Z505" s="71">
        <v>56416</v>
      </c>
      <c r="AA505" s="71">
        <v>10354</v>
      </c>
      <c r="AB505" s="71">
        <v>232473</v>
      </c>
      <c r="AC505" s="71">
        <v>0</v>
      </c>
      <c r="AD505" s="71">
        <v>11.74729091303152</v>
      </c>
      <c r="AE505" s="72"/>
      <c r="AF505" s="71">
        <v>41115441.854222938</v>
      </c>
      <c r="AG505" s="71">
        <v>6459073.0661545359</v>
      </c>
      <c r="AH505" s="71">
        <v>1038574.928381254</v>
      </c>
      <c r="AI505" s="71">
        <v>424852160.1792978</v>
      </c>
      <c r="AJ505" s="71">
        <v>444646677.90399969</v>
      </c>
      <c r="AK505" s="71">
        <v>0</v>
      </c>
      <c r="AL505" s="71">
        <v>0</v>
      </c>
      <c r="AM505" s="71">
        <v>31934091.199968532</v>
      </c>
      <c r="AN505" s="71">
        <v>0</v>
      </c>
      <c r="AO505" s="71">
        <v>0</v>
      </c>
      <c r="AP505" s="71">
        <v>950046019.13202477</v>
      </c>
      <c r="AQ505" s="72"/>
      <c r="AR505" s="71">
        <v>1679</v>
      </c>
      <c r="AS505" s="71">
        <v>135</v>
      </c>
      <c r="AT505" s="71">
        <v>0</v>
      </c>
      <c r="AU505" s="71">
        <v>0</v>
      </c>
      <c r="AV505" s="71">
        <v>0</v>
      </c>
      <c r="AW505" s="71">
        <v>1</v>
      </c>
      <c r="AX505" s="71"/>
      <c r="AY505" s="72"/>
      <c r="AZ505" s="71">
        <v>6052.8</v>
      </c>
      <c r="BA505" s="71">
        <v>2761.5</v>
      </c>
      <c r="BB505" s="71">
        <v>0</v>
      </c>
      <c r="BC505" s="71">
        <v>0</v>
      </c>
      <c r="BD505" s="71">
        <v>0</v>
      </c>
      <c r="BE505" s="71">
        <v>4850</v>
      </c>
      <c r="BF505" s="71"/>
      <c r="BG505" s="72"/>
      <c r="BH505" s="71">
        <v>0</v>
      </c>
      <c r="BI505" s="71">
        <v>0</v>
      </c>
      <c r="BJ505" s="71">
        <v>0</v>
      </c>
      <c r="BK505" s="71">
        <v>0</v>
      </c>
      <c r="BL505" s="71">
        <v>43.685000000000002</v>
      </c>
      <c r="BM505" s="71">
        <v>0</v>
      </c>
      <c r="BN505" s="72"/>
      <c r="BO505" s="71">
        <v>0</v>
      </c>
      <c r="BP505" s="71">
        <v>0</v>
      </c>
      <c r="BQ505" s="71">
        <v>0</v>
      </c>
      <c r="BR505" s="71">
        <v>0</v>
      </c>
      <c r="BS505" s="71">
        <v>7</v>
      </c>
      <c r="BT505" s="71">
        <v>0</v>
      </c>
      <c r="BU505"/>
      <c r="BV505" s="70">
        <v>43.685000000000002</v>
      </c>
      <c r="BW505" s="70">
        <v>0</v>
      </c>
      <c r="BX505" s="70">
        <v>0</v>
      </c>
      <c r="BY505" s="70">
        <v>0</v>
      </c>
      <c r="BZ505" s="70">
        <v>0</v>
      </c>
      <c r="CA505" s="70">
        <v>0</v>
      </c>
      <c r="CB505" s="70">
        <v>0</v>
      </c>
      <c r="CC505" s="70">
        <v>0</v>
      </c>
      <c r="CD505" s="70">
        <v>0</v>
      </c>
    </row>
    <row r="506" spans="1:82">
      <c r="A506" s="70" t="s">
        <v>2173</v>
      </c>
      <c r="B506" s="70">
        <v>440</v>
      </c>
      <c r="C506" s="70">
        <v>15</v>
      </c>
      <c r="D506" s="70">
        <v>26</v>
      </c>
      <c r="E506" s="70">
        <v>2018</v>
      </c>
      <c r="F506" s="70" t="s">
        <v>183</v>
      </c>
      <c r="G506" s="70" t="s">
        <v>2158</v>
      </c>
      <c r="H506" s="70" t="s">
        <v>2159</v>
      </c>
      <c r="I506" s="148"/>
      <c r="J506" s="71">
        <v>28.389977026903313</v>
      </c>
      <c r="K506" s="71">
        <v>7.5085895156930045</v>
      </c>
      <c r="L506" s="71">
        <v>4.605093065437595</v>
      </c>
      <c r="M506" s="71">
        <v>261.57216574406112</v>
      </c>
      <c r="N506" s="71">
        <v>289.4047841402965</v>
      </c>
      <c r="O506" s="71">
        <v>92.300066997057527</v>
      </c>
      <c r="P506" s="71">
        <v>49.897221272951413</v>
      </c>
      <c r="Q506" s="71">
        <v>14.905207205188001</v>
      </c>
      <c r="R506" s="71">
        <v>0</v>
      </c>
      <c r="S506" s="71">
        <v>13.637078694125455</v>
      </c>
      <c r="T506" s="72"/>
      <c r="U506" s="71">
        <v>4879952</v>
      </c>
      <c r="V506" s="71">
        <v>3630</v>
      </c>
      <c r="W506" s="71">
        <v>48</v>
      </c>
      <c r="X506" s="71">
        <v>71756</v>
      </c>
      <c r="Y506" s="71">
        <v>118804</v>
      </c>
      <c r="Z506" s="71">
        <v>56242</v>
      </c>
      <c r="AA506" s="71">
        <v>10439</v>
      </c>
      <c r="AB506" s="71">
        <v>235169</v>
      </c>
      <c r="AC506" s="71">
        <v>0</v>
      </c>
      <c r="AD506" s="71">
        <v>13.637078694125449</v>
      </c>
      <c r="AE506" s="72"/>
      <c r="AF506" s="71">
        <v>41249993.595969163</v>
      </c>
      <c r="AG506" s="71">
        <v>5728733.427265944</v>
      </c>
      <c r="AH506" s="71">
        <v>989260.49753539625</v>
      </c>
      <c r="AI506" s="71">
        <v>406841088.42895061</v>
      </c>
      <c r="AJ506" s="71">
        <v>420895404.23658061</v>
      </c>
      <c r="AK506" s="71">
        <v>0</v>
      </c>
      <c r="AL506" s="71">
        <v>0</v>
      </c>
      <c r="AM506" s="71">
        <v>32371274.054947749</v>
      </c>
      <c r="AN506" s="71">
        <v>0</v>
      </c>
      <c r="AO506" s="71">
        <v>0</v>
      </c>
      <c r="AP506" s="71">
        <v>908075754.24124944</v>
      </c>
      <c r="AQ506" s="72"/>
      <c r="AR506" s="71">
        <v>1742</v>
      </c>
      <c r="AS506" s="71">
        <v>143</v>
      </c>
      <c r="AT506" s="71">
        <v>0</v>
      </c>
      <c r="AU506" s="71">
        <v>0</v>
      </c>
      <c r="AV506" s="71">
        <v>0</v>
      </c>
      <c r="AW506" s="71">
        <v>1</v>
      </c>
      <c r="AX506" s="71"/>
      <c r="AY506" s="72"/>
      <c r="AZ506" s="71">
        <v>6309.9999999999973</v>
      </c>
      <c r="BA506" s="71">
        <v>2872.7</v>
      </c>
      <c r="BB506" s="71">
        <v>0</v>
      </c>
      <c r="BC506" s="71">
        <v>0</v>
      </c>
      <c r="BD506" s="71">
        <v>0</v>
      </c>
      <c r="BE506" s="71">
        <v>4850</v>
      </c>
      <c r="BF506" s="71"/>
      <c r="BG506" s="72"/>
      <c r="BH506" s="71">
        <v>0</v>
      </c>
      <c r="BI506" s="71">
        <v>0</v>
      </c>
      <c r="BJ506" s="71">
        <v>37.429000000000002</v>
      </c>
      <c r="BK506" s="71">
        <v>0</v>
      </c>
      <c r="BL506" s="71">
        <v>46.21</v>
      </c>
      <c r="BM506" s="71">
        <v>0</v>
      </c>
      <c r="BN506" s="72"/>
      <c r="BO506" s="71">
        <v>0</v>
      </c>
      <c r="BP506" s="71">
        <v>0</v>
      </c>
      <c r="BQ506" s="71">
        <v>1</v>
      </c>
      <c r="BR506" s="71">
        <v>0</v>
      </c>
      <c r="BS506" s="71">
        <v>8</v>
      </c>
      <c r="BT506" s="71">
        <v>0</v>
      </c>
      <c r="BU506"/>
      <c r="BV506" s="70">
        <v>83.638999999999996</v>
      </c>
      <c r="BW506" s="70">
        <v>0</v>
      </c>
      <c r="BX506" s="70">
        <v>0</v>
      </c>
      <c r="BY506" s="70">
        <v>0</v>
      </c>
      <c r="BZ506" s="70">
        <v>0</v>
      </c>
      <c r="CA506" s="70">
        <v>0</v>
      </c>
      <c r="CB506" s="70">
        <v>0</v>
      </c>
      <c r="CC506" s="70">
        <v>0</v>
      </c>
      <c r="CD506" s="70">
        <v>0</v>
      </c>
    </row>
    <row r="507" spans="1:82">
      <c r="A507" s="70" t="s">
        <v>2174</v>
      </c>
      <c r="B507" s="70">
        <v>441</v>
      </c>
      <c r="C507" s="70">
        <v>16</v>
      </c>
      <c r="D507" s="70">
        <v>26</v>
      </c>
      <c r="E507" s="70">
        <v>2019</v>
      </c>
      <c r="F507" s="70" t="s">
        <v>158</v>
      </c>
      <c r="G507" s="70" t="s">
        <v>2158</v>
      </c>
      <c r="H507" s="70" t="s">
        <v>2159</v>
      </c>
      <c r="I507" s="148"/>
      <c r="J507" s="71">
        <v>26.163819681586233</v>
      </c>
      <c r="K507" s="71">
        <v>6.7994890659031553</v>
      </c>
      <c r="L507" s="71">
        <v>4.6692766471514071</v>
      </c>
      <c r="M507" s="71">
        <v>253.08273046265722</v>
      </c>
      <c r="N507" s="71">
        <v>274.44520703704961</v>
      </c>
      <c r="O507" s="71">
        <v>89.581464456641598</v>
      </c>
      <c r="P507" s="71">
        <v>49.974934277996503</v>
      </c>
      <c r="Q507" s="71">
        <v>14.628654383777301</v>
      </c>
      <c r="R507" s="71">
        <v>0</v>
      </c>
      <c r="S507" s="71">
        <v>13.652394998117048</v>
      </c>
      <c r="T507" s="72"/>
      <c r="U507" s="71">
        <v>4702536</v>
      </c>
      <c r="V507" s="71">
        <v>3630</v>
      </c>
      <c r="W507" s="71">
        <v>48</v>
      </c>
      <c r="X507" s="71">
        <v>71756</v>
      </c>
      <c r="Y507" s="71">
        <v>120286</v>
      </c>
      <c r="Z507" s="71">
        <v>56084</v>
      </c>
      <c r="AA507" s="71">
        <v>10377</v>
      </c>
      <c r="AB507" s="71">
        <v>237054</v>
      </c>
      <c r="AC507" s="71">
        <v>0</v>
      </c>
      <c r="AD507" s="71">
        <v>13.65239499811705</v>
      </c>
      <c r="AE507" s="72"/>
      <c r="AF507" s="71">
        <v>39992935.471276373</v>
      </c>
      <c r="AG507" s="71">
        <v>5525550.4333238052</v>
      </c>
      <c r="AH507" s="71">
        <v>1051559.772927488</v>
      </c>
      <c r="AI507" s="71">
        <v>410777010.64231902</v>
      </c>
      <c r="AJ507" s="71">
        <v>414015440.06604439</v>
      </c>
      <c r="AK507" s="71">
        <v>0</v>
      </c>
      <c r="AL507" s="71">
        <v>0</v>
      </c>
      <c r="AM507" s="71">
        <v>32284970.258443438</v>
      </c>
      <c r="AN507" s="71">
        <v>0</v>
      </c>
      <c r="AO507" s="71">
        <v>0</v>
      </c>
      <c r="AP507" s="71">
        <v>903647466.64433455</v>
      </c>
      <c r="AQ507" s="72"/>
      <c r="AR507" s="71">
        <v>1863</v>
      </c>
      <c r="AS507" s="71">
        <v>149</v>
      </c>
      <c r="AT507" s="71">
        <v>0</v>
      </c>
      <c r="AU507" s="71">
        <v>0</v>
      </c>
      <c r="AV507" s="71">
        <v>0</v>
      </c>
      <c r="AW507" s="71">
        <v>1</v>
      </c>
      <c r="AX507" s="71"/>
      <c r="AY507" s="72"/>
      <c r="AZ507" s="71">
        <v>6786.1</v>
      </c>
      <c r="BA507" s="71">
        <v>2960.3000000000011</v>
      </c>
      <c r="BB507" s="71">
        <v>0</v>
      </c>
      <c r="BC507" s="71">
        <v>0</v>
      </c>
      <c r="BD507" s="71">
        <v>0</v>
      </c>
      <c r="BE507" s="71">
        <v>4850</v>
      </c>
      <c r="BF507" s="71"/>
      <c r="BG507" s="72"/>
      <c r="BH507" s="71">
        <v>0</v>
      </c>
      <c r="BI507" s="71">
        <v>0</v>
      </c>
      <c r="BJ507" s="71">
        <v>34.679000000000002</v>
      </c>
      <c r="BK507" s="71">
        <v>0</v>
      </c>
      <c r="BL507" s="71">
        <v>41.099999999999994</v>
      </c>
      <c r="BM507" s="71">
        <v>0</v>
      </c>
      <c r="BN507" s="72"/>
      <c r="BO507" s="71">
        <v>0</v>
      </c>
      <c r="BP507" s="71">
        <v>0</v>
      </c>
      <c r="BQ507" s="71">
        <v>2</v>
      </c>
      <c r="BR507" s="71">
        <v>0</v>
      </c>
      <c r="BS507" s="71">
        <v>7</v>
      </c>
      <c r="BT507" s="71">
        <v>0</v>
      </c>
      <c r="BU507"/>
      <c r="BV507" s="70">
        <v>75.778999999999996</v>
      </c>
      <c r="BW507" s="70">
        <v>0</v>
      </c>
      <c r="BX507" s="70">
        <v>0</v>
      </c>
      <c r="BY507" s="70">
        <v>0</v>
      </c>
      <c r="BZ507" s="70">
        <v>0</v>
      </c>
      <c r="CA507" s="70">
        <v>0</v>
      </c>
      <c r="CB507" s="70">
        <v>0</v>
      </c>
      <c r="CC507" s="70">
        <v>0</v>
      </c>
      <c r="CD507" s="70">
        <v>0</v>
      </c>
    </row>
    <row r="508" spans="1:82">
      <c r="A508" s="70" t="s">
        <v>2175</v>
      </c>
      <c r="B508" s="70">
        <v>442</v>
      </c>
      <c r="C508" s="70">
        <v>17</v>
      </c>
      <c r="D508" s="70">
        <v>26</v>
      </c>
      <c r="E508" s="70">
        <v>2020</v>
      </c>
      <c r="F508" s="70" t="s">
        <v>159</v>
      </c>
      <c r="G508" s="70" t="s">
        <v>2158</v>
      </c>
      <c r="H508" s="70" t="s">
        <v>2159</v>
      </c>
      <c r="I508" s="148"/>
      <c r="J508" s="71">
        <v>21.61422786933452</v>
      </c>
      <c r="K508" s="71">
        <v>7.473670029366553</v>
      </c>
      <c r="L508" s="71">
        <v>4.1203384998633279</v>
      </c>
      <c r="M508" s="71">
        <v>231.55436175413504</v>
      </c>
      <c r="N508" s="71">
        <v>278.13571667719111</v>
      </c>
      <c r="O508" s="71">
        <v>78.511218026083128</v>
      </c>
      <c r="P508" s="71">
        <v>46.619042917295452</v>
      </c>
      <c r="Q508" s="71">
        <v>14.021744435114099</v>
      </c>
      <c r="R508" s="71">
        <v>0</v>
      </c>
      <c r="S508" s="71">
        <v>13.96713322769723</v>
      </c>
      <c r="T508" s="72"/>
      <c r="U508" s="71">
        <v>4266674</v>
      </c>
      <c r="V508" s="71">
        <v>3955</v>
      </c>
      <c r="W508" s="71">
        <v>52</v>
      </c>
      <c r="X508" s="71">
        <v>75226</v>
      </c>
      <c r="Y508" s="71">
        <v>121296</v>
      </c>
      <c r="Z508" s="71">
        <v>56102</v>
      </c>
      <c r="AA508" s="71">
        <v>10289</v>
      </c>
      <c r="AB508" s="71">
        <v>237815</v>
      </c>
      <c r="AC508" s="71">
        <v>0</v>
      </c>
      <c r="AD508" s="71">
        <v>13.96713322769723</v>
      </c>
      <c r="AE508" s="72"/>
      <c r="AF508" s="71">
        <v>33992154.323821656</v>
      </c>
      <c r="AG508" s="71">
        <v>5717844.6778548136</v>
      </c>
      <c r="AH508" s="71">
        <v>963867.90636501485</v>
      </c>
      <c r="AI508" s="71">
        <v>381666361.53997946</v>
      </c>
      <c r="AJ508" s="71">
        <v>430649578.23168677</v>
      </c>
      <c r="AK508" s="71"/>
      <c r="AL508" s="71"/>
      <c r="AM508" s="71">
        <v>31037499.679758068</v>
      </c>
      <c r="AN508" s="71"/>
      <c r="AO508" s="71"/>
      <c r="AP508" s="71">
        <v>884027306.35946584</v>
      </c>
      <c r="AQ508" s="72"/>
      <c r="AR508" s="71">
        <v>1974</v>
      </c>
      <c r="AS508" s="71">
        <v>152</v>
      </c>
      <c r="AT508" s="71">
        <v>0</v>
      </c>
      <c r="AU508" s="71">
        <v>0</v>
      </c>
      <c r="AV508" s="71">
        <v>0</v>
      </c>
      <c r="AW508" s="71">
        <v>1</v>
      </c>
      <c r="AX508" s="71"/>
      <c r="AY508" s="72"/>
      <c r="AZ508" s="71">
        <v>7279.5000000000009</v>
      </c>
      <c r="BA508" s="71">
        <v>2997.6000000000008</v>
      </c>
      <c r="BB508" s="71">
        <v>0</v>
      </c>
      <c r="BC508" s="71">
        <v>0</v>
      </c>
      <c r="BD508" s="71">
        <v>0</v>
      </c>
      <c r="BE508" s="71">
        <v>4850</v>
      </c>
      <c r="BF508" s="71"/>
      <c r="BG508" s="72"/>
      <c r="BH508" s="71">
        <v>0</v>
      </c>
      <c r="BI508" s="71">
        <v>0</v>
      </c>
      <c r="BJ508" s="71">
        <v>26.100999999999999</v>
      </c>
      <c r="BK508" s="71">
        <v>0</v>
      </c>
      <c r="BL508" s="71">
        <v>31.075999999999997</v>
      </c>
      <c r="BM508" s="71">
        <v>0</v>
      </c>
      <c r="BN508" s="72"/>
      <c r="BO508" s="71">
        <v>0</v>
      </c>
      <c r="BP508" s="71">
        <v>0</v>
      </c>
      <c r="BQ508" s="71">
        <v>2</v>
      </c>
      <c r="BR508" s="71">
        <v>0</v>
      </c>
      <c r="BS508" s="71">
        <v>6</v>
      </c>
      <c r="BT508" s="71">
        <v>0</v>
      </c>
      <c r="BU508"/>
      <c r="BV508" s="70">
        <v>57.177</v>
      </c>
      <c r="BW508" s="70">
        <v>0</v>
      </c>
      <c r="BX508" s="70">
        <v>0</v>
      </c>
      <c r="BY508" s="70">
        <v>0</v>
      </c>
      <c r="BZ508" s="70">
        <v>0</v>
      </c>
      <c r="CA508" s="70">
        <v>0</v>
      </c>
      <c r="CB508" s="70">
        <v>0</v>
      </c>
      <c r="CC508" s="70">
        <v>0</v>
      </c>
      <c r="CD508" s="70">
        <v>0</v>
      </c>
    </row>
    <row r="509" spans="1:82">
      <c r="A509" s="70" t="s">
        <v>2176</v>
      </c>
      <c r="B509" s="70">
        <v>442</v>
      </c>
      <c r="C509" s="70">
        <v>18</v>
      </c>
      <c r="D509" s="70">
        <v>26</v>
      </c>
      <c r="E509" s="70">
        <v>2021</v>
      </c>
      <c r="F509" s="70" t="s">
        <v>160</v>
      </c>
      <c r="G509" s="70" t="s">
        <v>2158</v>
      </c>
      <c r="H509" s="70" t="s">
        <v>2159</v>
      </c>
      <c r="I509" s="148"/>
      <c r="J509" s="71">
        <v>24.38267933881415</v>
      </c>
      <c r="K509" s="71">
        <v>8.5599389683115685</v>
      </c>
      <c r="L509" s="71">
        <v>4.428792990014311</v>
      </c>
      <c r="M509" s="71">
        <v>253.26768595536183</v>
      </c>
      <c r="N509" s="71">
        <v>281.48477206266728</v>
      </c>
      <c r="O509" s="71">
        <v>76.863199389856234</v>
      </c>
      <c r="P509" s="71">
        <v>47.883315036275988</v>
      </c>
      <c r="Q509" s="71">
        <v>13.892569947038499</v>
      </c>
      <c r="R509" s="71">
        <v>0</v>
      </c>
      <c r="S509" s="71">
        <v>14.438604395846079</v>
      </c>
      <c r="T509" s="72"/>
      <c r="U509" s="71">
        <v>4748277</v>
      </c>
      <c r="V509" s="71">
        <v>3955</v>
      </c>
      <c r="W509" s="71">
        <v>52</v>
      </c>
      <c r="X509" s="71">
        <v>75226</v>
      </c>
      <c r="Y509" s="71">
        <v>121783</v>
      </c>
      <c r="Z509" s="71">
        <v>56553</v>
      </c>
      <c r="AA509" s="71">
        <v>10305</v>
      </c>
      <c r="AB509" s="71">
        <v>237939</v>
      </c>
      <c r="AC509" s="71">
        <v>0</v>
      </c>
      <c r="AD509" s="71">
        <v>14.438604395846079</v>
      </c>
      <c r="AE509" s="72"/>
      <c r="AF509" s="71">
        <v>37721180.866511986</v>
      </c>
      <c r="AG509" s="71">
        <v>6562878.9293509806</v>
      </c>
      <c r="AH509" s="71">
        <v>985756.68868101807</v>
      </c>
      <c r="AI509" s="71">
        <v>412617680.61035532</v>
      </c>
      <c r="AJ509" s="71">
        <v>416731160.68717951</v>
      </c>
      <c r="AK509" s="71">
        <v>0</v>
      </c>
      <c r="AL509" s="71">
        <v>0</v>
      </c>
      <c r="AM509" s="71">
        <v>31232798.201100819</v>
      </c>
      <c r="AN509" s="71">
        <v>0</v>
      </c>
      <c r="AO509" s="71">
        <v>0</v>
      </c>
      <c r="AP509" s="71">
        <v>905851455.98317957</v>
      </c>
      <c r="AQ509" s="72"/>
      <c r="AR509" s="71">
        <v>2081</v>
      </c>
      <c r="AS509" s="71">
        <v>152</v>
      </c>
      <c r="AT509" s="71">
        <v>0</v>
      </c>
      <c r="AU509" s="71">
        <v>0</v>
      </c>
      <c r="AV509" s="71">
        <v>0</v>
      </c>
      <c r="AW509" s="71">
        <v>1</v>
      </c>
      <c r="AX509" s="71"/>
      <c r="AY509" s="72"/>
      <c r="AZ509" s="71">
        <v>7714.4000000000069</v>
      </c>
      <c r="BA509" s="71">
        <v>2997.6000000000008</v>
      </c>
      <c r="BB509" s="71">
        <v>0</v>
      </c>
      <c r="BC509" s="71">
        <v>0</v>
      </c>
      <c r="BD509" s="71">
        <v>0</v>
      </c>
      <c r="BE509" s="71">
        <v>4850</v>
      </c>
      <c r="BF509" s="71"/>
      <c r="BG509" s="72"/>
      <c r="BH509" s="71">
        <v>0</v>
      </c>
      <c r="BI509" s="71">
        <v>0</v>
      </c>
      <c r="BJ509" s="71">
        <v>0</v>
      </c>
      <c r="BK509" s="71">
        <v>0</v>
      </c>
      <c r="BL509" s="71">
        <v>37.442999999999998</v>
      </c>
      <c r="BM509" s="71">
        <v>0</v>
      </c>
      <c r="BN509" s="72"/>
      <c r="BO509" s="71">
        <v>0</v>
      </c>
      <c r="BP509" s="71">
        <v>0</v>
      </c>
      <c r="BQ509" s="71">
        <v>0</v>
      </c>
      <c r="BR509" s="71">
        <v>0</v>
      </c>
      <c r="BS509" s="71">
        <v>7</v>
      </c>
      <c r="BT509" s="71">
        <v>0</v>
      </c>
      <c r="BU509"/>
      <c r="BV509" s="70">
        <v>37.442999999999998</v>
      </c>
      <c r="BW509" s="70">
        <v>0</v>
      </c>
      <c r="BX509" s="70">
        <v>0</v>
      </c>
      <c r="BY509" s="70">
        <v>0</v>
      </c>
      <c r="BZ509" s="70">
        <v>0</v>
      </c>
      <c r="CA509" s="70">
        <v>0</v>
      </c>
      <c r="CB509" s="70">
        <v>0</v>
      </c>
      <c r="CC509" s="70">
        <v>0</v>
      </c>
      <c r="CD509" s="70">
        <v>0</v>
      </c>
    </row>
    <row r="510" spans="1:82">
      <c r="A510" s="70" t="s">
        <v>2177</v>
      </c>
      <c r="B510" s="70">
        <v>442</v>
      </c>
      <c r="C510" s="70">
        <v>19</v>
      </c>
      <c r="D510" s="70">
        <v>26</v>
      </c>
      <c r="E510" s="70">
        <v>2022</v>
      </c>
      <c r="F510" s="70" t="s">
        <v>161</v>
      </c>
      <c r="G510" s="70" t="s">
        <v>2158</v>
      </c>
      <c r="H510" s="70" t="s">
        <v>2159</v>
      </c>
      <c r="I510" s="148"/>
      <c r="J510" s="71">
        <v>19.651246817287184</v>
      </c>
      <c r="K510" s="71">
        <v>8.0797581914320311</v>
      </c>
      <c r="L510" s="71">
        <v>3.8822980512063876</v>
      </c>
      <c r="M510" s="71">
        <v>249.32829419723799</v>
      </c>
      <c r="N510" s="71">
        <v>288.34613205243886</v>
      </c>
      <c r="O510" s="71">
        <v>80.900876236075575</v>
      </c>
      <c r="P510" s="71">
        <v>47.461816752662791</v>
      </c>
      <c r="Q510" s="71">
        <v>14.040751787152132</v>
      </c>
      <c r="R510" s="71">
        <v>0</v>
      </c>
      <c r="S510" s="71">
        <v>17.200896066428761</v>
      </c>
      <c r="T510" s="72"/>
      <c r="U510" s="71">
        <v>4601152</v>
      </c>
      <c r="V510" s="71">
        <v>3955</v>
      </c>
      <c r="W510" s="71">
        <v>52</v>
      </c>
      <c r="X510" s="71">
        <v>75226</v>
      </c>
      <c r="Y510" s="71">
        <v>122585</v>
      </c>
      <c r="Z510" s="71">
        <v>56554</v>
      </c>
      <c r="AA510" s="71">
        <v>10370</v>
      </c>
      <c r="AB510" s="71">
        <v>238505</v>
      </c>
      <c r="AC510" s="71">
        <v>0</v>
      </c>
      <c r="AD510" s="71">
        <v>17.200896066428761</v>
      </c>
      <c r="AE510" s="72"/>
      <c r="AF510" s="71">
        <v>29704346.948463507</v>
      </c>
      <c r="AG510" s="71">
        <v>6631980.1820504125</v>
      </c>
      <c r="AH510" s="71">
        <v>982389.92370647157</v>
      </c>
      <c r="AI510" s="71">
        <v>401376076.27624881</v>
      </c>
      <c r="AJ510" s="71">
        <v>447878807.20877379</v>
      </c>
      <c r="AK510" s="71">
        <v>0</v>
      </c>
      <c r="AL510" s="71">
        <v>0</v>
      </c>
      <c r="AM510" s="71">
        <v>30797505.352569096</v>
      </c>
      <c r="AN510" s="71">
        <v>0</v>
      </c>
      <c r="AO510" s="71">
        <v>0</v>
      </c>
      <c r="AP510" s="71">
        <v>917371105.89181209</v>
      </c>
      <c r="AQ510" s="72"/>
      <c r="AR510" s="71">
        <v>2265</v>
      </c>
      <c r="AS510" s="71">
        <v>153</v>
      </c>
      <c r="AT510" s="71">
        <v>0</v>
      </c>
      <c r="AU510" s="71">
        <v>0</v>
      </c>
      <c r="AV510" s="71">
        <v>0</v>
      </c>
      <c r="AW510" s="71">
        <v>1</v>
      </c>
      <c r="AX510" s="71"/>
      <c r="AY510" s="72"/>
      <c r="AZ510" s="71">
        <v>8547.2000000000044</v>
      </c>
      <c r="BA510" s="71">
        <v>3008.3000000000011</v>
      </c>
      <c r="BB510" s="71">
        <v>0</v>
      </c>
      <c r="BC510" s="71">
        <v>0</v>
      </c>
      <c r="BD510" s="71">
        <v>0</v>
      </c>
      <c r="BE510" s="71">
        <v>4850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2178</v>
      </c>
      <c r="B511" s="70">
        <v>442</v>
      </c>
      <c r="C511" s="70">
        <v>20</v>
      </c>
      <c r="D511" s="70">
        <v>26</v>
      </c>
      <c r="E511" s="70">
        <v>2023</v>
      </c>
      <c r="F511" s="70" t="s">
        <v>1539</v>
      </c>
      <c r="G511" s="70" t="s">
        <v>2158</v>
      </c>
      <c r="H511" s="70" t="s">
        <v>2159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2552</v>
      </c>
      <c r="AS511" s="71">
        <v>153</v>
      </c>
      <c r="AT511" s="71">
        <v>0</v>
      </c>
      <c r="AU511" s="71">
        <v>0</v>
      </c>
      <c r="AV511" s="71">
        <v>0</v>
      </c>
      <c r="AW511" s="71">
        <v>1</v>
      </c>
      <c r="AX511" s="71"/>
      <c r="AY511" s="72"/>
      <c r="AZ511" s="71">
        <v>9729</v>
      </c>
      <c r="BA511" s="71">
        <v>3008.3000000000011</v>
      </c>
      <c r="BB511" s="71">
        <v>0</v>
      </c>
      <c r="BC511" s="71">
        <v>0</v>
      </c>
      <c r="BD511" s="71">
        <v>0</v>
      </c>
      <c r="BE511" s="71">
        <v>6437.4049999999997</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2179</v>
      </c>
      <c r="B512" s="70">
        <v>442</v>
      </c>
      <c r="C512" s="70">
        <v>21</v>
      </c>
      <c r="D512" s="70">
        <v>26</v>
      </c>
      <c r="E512" s="70">
        <v>2024</v>
      </c>
      <c r="F512" s="70" t="s">
        <v>1554</v>
      </c>
      <c r="G512" s="70" t="s">
        <v>2158</v>
      </c>
      <c r="H512" s="70" t="s">
        <v>2159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2180</v>
      </c>
      <c r="B513" s="70">
        <v>358</v>
      </c>
      <c r="C513" s="70">
        <v>1</v>
      </c>
      <c r="D513" s="70">
        <v>22</v>
      </c>
      <c r="E513" s="70">
        <v>1990</v>
      </c>
      <c r="F513" s="70" t="s">
        <v>787</v>
      </c>
      <c r="G513" s="70" t="s">
        <v>2181</v>
      </c>
      <c r="H513" s="70" t="s">
        <v>2182</v>
      </c>
      <c r="I513" s="148"/>
      <c r="J513" s="71">
        <v>219.38421674045401</v>
      </c>
      <c r="K513" s="71">
        <v>33.738880313778587</v>
      </c>
      <c r="L513" s="71">
        <v>18.518225777702881</v>
      </c>
      <c r="M513" s="71">
        <v>234.51526055548021</v>
      </c>
      <c r="N513" s="71">
        <v>299.40461440314959</v>
      </c>
      <c r="O513" s="71">
        <v>200.87442505789861</v>
      </c>
      <c r="P513" s="71">
        <v>225.54982653187389</v>
      </c>
      <c r="Q513" s="71">
        <v>15.365709371226099</v>
      </c>
      <c r="R513" s="71">
        <v>0</v>
      </c>
      <c r="S513" s="71">
        <v>12.535994635534291</v>
      </c>
      <c r="T513" s="72"/>
      <c r="U513" s="71">
        <v>35647406</v>
      </c>
      <c r="V513" s="71">
        <v>9698</v>
      </c>
      <c r="W513" s="71">
        <v>266</v>
      </c>
      <c r="X513" s="71">
        <v>98364</v>
      </c>
      <c r="Y513" s="71">
        <v>77829</v>
      </c>
      <c r="Z513" s="71">
        <v>82622</v>
      </c>
      <c r="AA513" s="71">
        <v>54766</v>
      </c>
      <c r="AB513" s="71">
        <v>249487</v>
      </c>
      <c r="AC513" s="71">
        <v>0</v>
      </c>
      <c r="AD513" s="71">
        <v>12.535994635534291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2183</v>
      </c>
      <c r="B514" s="70">
        <v>359</v>
      </c>
      <c r="C514" s="70">
        <v>2</v>
      </c>
      <c r="D514" s="70">
        <v>22</v>
      </c>
      <c r="E514" s="70">
        <v>2005</v>
      </c>
      <c r="F514" s="70" t="s">
        <v>789</v>
      </c>
      <c r="G514" s="70" t="s">
        <v>2181</v>
      </c>
      <c r="H514" s="70" t="s">
        <v>2182</v>
      </c>
      <c r="I514" s="148"/>
      <c r="J514" s="71">
        <v>177.93629968354961</v>
      </c>
      <c r="K514" s="71">
        <v>27.27538342957962</v>
      </c>
      <c r="L514" s="71">
        <v>15.07543293733071</v>
      </c>
      <c r="M514" s="71">
        <v>575.03022013968894</v>
      </c>
      <c r="N514" s="71">
        <v>494.7738296311839</v>
      </c>
      <c r="O514" s="71">
        <v>301.59713834580128</v>
      </c>
      <c r="P514" s="71">
        <v>195.84130032039269</v>
      </c>
      <c r="Q514" s="71">
        <v>14.788789667032299</v>
      </c>
      <c r="R514" s="71">
        <v>0</v>
      </c>
      <c r="S514" s="71">
        <v>31.720863384000001</v>
      </c>
      <c r="T514" s="72"/>
      <c r="U514" s="71">
        <v>22982139</v>
      </c>
      <c r="V514" s="71">
        <v>10059</v>
      </c>
      <c r="W514" s="71">
        <v>169</v>
      </c>
      <c r="X514" s="71">
        <v>95766</v>
      </c>
      <c r="Y514" s="71">
        <v>91893</v>
      </c>
      <c r="Z514" s="71">
        <v>143550</v>
      </c>
      <c r="AA514" s="71">
        <v>38945</v>
      </c>
      <c r="AB514" s="71">
        <v>251022</v>
      </c>
      <c r="AC514" s="71">
        <v>0</v>
      </c>
      <c r="AD514" s="71">
        <v>31.720863384000001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2184</v>
      </c>
      <c r="B515" s="70">
        <v>360</v>
      </c>
      <c r="C515" s="70">
        <v>3</v>
      </c>
      <c r="D515" s="70">
        <v>22</v>
      </c>
      <c r="E515" s="70">
        <v>2006</v>
      </c>
      <c r="F515" s="70" t="s">
        <v>790</v>
      </c>
      <c r="G515" s="70" t="s">
        <v>2181</v>
      </c>
      <c r="H515" s="70" t="s">
        <v>2182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2185</v>
      </c>
      <c r="B516" s="70">
        <v>361</v>
      </c>
      <c r="C516" s="70">
        <v>4</v>
      </c>
      <c r="D516" s="70">
        <v>22</v>
      </c>
      <c r="E516" s="70">
        <v>2007</v>
      </c>
      <c r="F516" s="70" t="s">
        <v>791</v>
      </c>
      <c r="G516" s="70" t="s">
        <v>2181</v>
      </c>
      <c r="H516" s="70" t="s">
        <v>2182</v>
      </c>
      <c r="I516" s="148"/>
      <c r="J516" s="71">
        <v>171.85901448526559</v>
      </c>
      <c r="K516" s="71">
        <v>25.118510022043299</v>
      </c>
      <c r="L516" s="71">
        <v>25.462875113469948</v>
      </c>
      <c r="M516" s="71">
        <v>540.19648614575487</v>
      </c>
      <c r="N516" s="71">
        <v>501.16379675949179</v>
      </c>
      <c r="O516" s="71">
        <v>292.74566039681667</v>
      </c>
      <c r="P516" s="71">
        <v>190.42654409477089</v>
      </c>
      <c r="Q516" s="71">
        <v>15.5725532708635</v>
      </c>
      <c r="R516" s="71">
        <v>0</v>
      </c>
      <c r="S516" s="71">
        <v>35.7778914620744</v>
      </c>
      <c r="T516" s="72"/>
      <c r="U516" s="71">
        <v>24705477</v>
      </c>
      <c r="V516" s="71">
        <v>9777</v>
      </c>
      <c r="W516" s="71">
        <v>295</v>
      </c>
      <c r="X516" s="71">
        <v>110844</v>
      </c>
      <c r="Y516" s="71">
        <v>93346</v>
      </c>
      <c r="Z516" s="71">
        <v>144848</v>
      </c>
      <c r="AA516" s="71">
        <v>37291</v>
      </c>
      <c r="AB516" s="71">
        <v>250348</v>
      </c>
      <c r="AC516" s="71">
        <v>0</v>
      </c>
      <c r="AD516" s="71">
        <v>35.7778914620744</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2186</v>
      </c>
      <c r="B517" s="70">
        <v>362</v>
      </c>
      <c r="C517" s="70">
        <v>5</v>
      </c>
      <c r="D517" s="70">
        <v>22</v>
      </c>
      <c r="E517" s="70">
        <v>2008</v>
      </c>
      <c r="F517" s="70" t="s">
        <v>792</v>
      </c>
      <c r="G517" s="70" t="s">
        <v>2181</v>
      </c>
      <c r="H517" s="70" t="s">
        <v>2182</v>
      </c>
      <c r="I517" s="148"/>
      <c r="J517" s="71">
        <v>145.9985523947075</v>
      </c>
      <c r="K517" s="71">
        <v>18.786134304682388</v>
      </c>
      <c r="L517" s="71">
        <v>22.684767872170351</v>
      </c>
      <c r="M517" s="71">
        <v>546.42829355528897</v>
      </c>
      <c r="N517" s="71">
        <v>490.88382815155438</v>
      </c>
      <c r="O517" s="71">
        <v>283.26437752184029</v>
      </c>
      <c r="P517" s="71">
        <v>184.90481579265401</v>
      </c>
      <c r="Q517" s="71">
        <v>15.3077113029861</v>
      </c>
      <c r="R517" s="71">
        <v>0</v>
      </c>
      <c r="S517" s="71">
        <v>34.189854904519997</v>
      </c>
      <c r="T517" s="72"/>
      <c r="U517" s="71">
        <v>24011407</v>
      </c>
      <c r="V517" s="71">
        <v>9777</v>
      </c>
      <c r="W517" s="71">
        <v>295</v>
      </c>
      <c r="X517" s="71">
        <v>110844</v>
      </c>
      <c r="Y517" s="71">
        <v>94069</v>
      </c>
      <c r="Z517" s="71">
        <v>145076</v>
      </c>
      <c r="AA517" s="71">
        <v>36251</v>
      </c>
      <c r="AB517" s="71">
        <v>250138</v>
      </c>
      <c r="AC517" s="71">
        <v>0</v>
      </c>
      <c r="AD517" s="71">
        <v>34.189854904519997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2187</v>
      </c>
      <c r="B518" s="70">
        <v>363</v>
      </c>
      <c r="C518" s="70">
        <v>6</v>
      </c>
      <c r="D518" s="70">
        <v>22</v>
      </c>
      <c r="E518" s="70">
        <v>2009</v>
      </c>
      <c r="F518" s="70" t="s">
        <v>176</v>
      </c>
      <c r="G518" s="70" t="s">
        <v>2181</v>
      </c>
      <c r="H518" s="70" t="s">
        <v>2182</v>
      </c>
      <c r="I518" s="148"/>
      <c r="J518" s="71">
        <v>151.22130798897641</v>
      </c>
      <c r="K518" s="71">
        <v>20.02534441043052</v>
      </c>
      <c r="L518" s="71">
        <v>25.882255883362891</v>
      </c>
      <c r="M518" s="71">
        <v>569.95220961427458</v>
      </c>
      <c r="N518" s="71">
        <v>447.21685357691752</v>
      </c>
      <c r="O518" s="71">
        <v>288.8782283140535</v>
      </c>
      <c r="P518" s="71">
        <v>175.0784834803182</v>
      </c>
      <c r="Q518" s="71">
        <v>14.5766714834828</v>
      </c>
      <c r="R518" s="71">
        <v>0</v>
      </c>
      <c r="S518" s="71">
        <v>34.346662257250003</v>
      </c>
      <c r="T518" s="72"/>
      <c r="U518" s="71">
        <v>19683530</v>
      </c>
      <c r="V518" s="71">
        <v>9578</v>
      </c>
      <c r="W518" s="71">
        <v>481</v>
      </c>
      <c r="X518" s="71">
        <v>116458</v>
      </c>
      <c r="Y518" s="71">
        <v>94897</v>
      </c>
      <c r="Z518" s="71">
        <v>146035</v>
      </c>
      <c r="AA518" s="71">
        <v>35238</v>
      </c>
      <c r="AB518" s="71">
        <v>250040</v>
      </c>
      <c r="AC518" s="71">
        <v>0</v>
      </c>
      <c r="AD518" s="71">
        <v>34.346662257250003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63.945999999999998</v>
      </c>
      <c r="BK518" s="71">
        <v>0.97399999999999998</v>
      </c>
      <c r="BL518" s="71">
        <v>85.978999999999999</v>
      </c>
      <c r="BM518" s="71">
        <v>0</v>
      </c>
      <c r="BN518" s="72"/>
      <c r="BO518" s="71">
        <v>0</v>
      </c>
      <c r="BP518" s="71">
        <v>0</v>
      </c>
      <c r="BQ518" s="71">
        <v>10</v>
      </c>
      <c r="BR518" s="71">
        <v>1</v>
      </c>
      <c r="BS518" s="71">
        <v>9</v>
      </c>
      <c r="BT518" s="71">
        <v>0</v>
      </c>
      <c r="BU518"/>
      <c r="BV518" s="70">
        <v>128.50299999999999</v>
      </c>
      <c r="BW518" s="70">
        <v>0</v>
      </c>
      <c r="BX518" s="70">
        <v>22.396000000000001</v>
      </c>
      <c r="BY518" s="70">
        <v>0</v>
      </c>
      <c r="BZ518" s="70">
        <v>0</v>
      </c>
      <c r="CA518" s="70">
        <v>0</v>
      </c>
      <c r="CB518" s="70">
        <v>0</v>
      </c>
      <c r="CC518" s="70">
        <v>0</v>
      </c>
      <c r="CD518" s="70">
        <v>0</v>
      </c>
    </row>
    <row r="519" spans="1:82">
      <c r="A519" s="70" t="s">
        <v>2188</v>
      </c>
      <c r="B519" s="70">
        <v>364</v>
      </c>
      <c r="C519" s="70">
        <v>7</v>
      </c>
      <c r="D519" s="70">
        <v>22</v>
      </c>
      <c r="E519" s="70">
        <v>2010</v>
      </c>
      <c r="F519" s="70" t="s">
        <v>177</v>
      </c>
      <c r="G519" s="70" t="s">
        <v>2181</v>
      </c>
      <c r="H519" s="70" t="s">
        <v>2182</v>
      </c>
      <c r="I519" s="148"/>
      <c r="J519" s="71">
        <v>127.8976454923225</v>
      </c>
      <c r="K519" s="71">
        <v>20.514076370663091</v>
      </c>
      <c r="L519" s="71">
        <v>24.541818604002049</v>
      </c>
      <c r="M519" s="71">
        <v>547.30486148815817</v>
      </c>
      <c r="N519" s="71">
        <v>463.81393399604929</v>
      </c>
      <c r="O519" s="71">
        <v>289.30038980195002</v>
      </c>
      <c r="P519" s="71">
        <v>176.32705036996029</v>
      </c>
      <c r="Q519" s="71">
        <v>15.197391240120901</v>
      </c>
      <c r="R519" s="71">
        <v>0</v>
      </c>
      <c r="S519" s="71">
        <v>32.196950796731869</v>
      </c>
      <c r="T519" s="72"/>
      <c r="U519" s="71">
        <v>19074825</v>
      </c>
      <c r="V519" s="71">
        <v>9578</v>
      </c>
      <c r="W519" s="71">
        <v>481</v>
      </c>
      <c r="X519" s="71">
        <v>116458</v>
      </c>
      <c r="Y519" s="71">
        <v>95619</v>
      </c>
      <c r="Z519" s="71">
        <v>146928</v>
      </c>
      <c r="AA519" s="71">
        <v>34603</v>
      </c>
      <c r="AB519" s="71">
        <v>249797</v>
      </c>
      <c r="AC519" s="71">
        <v>0</v>
      </c>
      <c r="AD519" s="71">
        <v>32.196950796731869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64.727999999999994</v>
      </c>
      <c r="BK519" s="71">
        <v>1.244</v>
      </c>
      <c r="BL519" s="71">
        <v>116.962</v>
      </c>
      <c r="BM519" s="71">
        <v>0</v>
      </c>
      <c r="BN519" s="72"/>
      <c r="BO519" s="71">
        <v>0</v>
      </c>
      <c r="BP519" s="71">
        <v>0</v>
      </c>
      <c r="BQ519" s="71">
        <v>10</v>
      </c>
      <c r="BR519" s="71">
        <v>1</v>
      </c>
      <c r="BS519" s="71">
        <v>11</v>
      </c>
      <c r="BT519" s="71">
        <v>0</v>
      </c>
      <c r="BU519"/>
      <c r="BV519" s="70">
        <v>130.1</v>
      </c>
      <c r="BW519" s="70">
        <v>0</v>
      </c>
      <c r="BX519" s="70">
        <v>52.834000000000003</v>
      </c>
      <c r="BY519" s="70">
        <v>0</v>
      </c>
      <c r="BZ519" s="70">
        <v>0</v>
      </c>
      <c r="CA519" s="70">
        <v>0</v>
      </c>
      <c r="CB519" s="70">
        <v>0</v>
      </c>
      <c r="CC519" s="70">
        <v>0</v>
      </c>
      <c r="CD519" s="70">
        <v>0</v>
      </c>
    </row>
    <row r="520" spans="1:82">
      <c r="A520" s="70" t="s">
        <v>2189</v>
      </c>
      <c r="B520" s="70">
        <v>365</v>
      </c>
      <c r="C520" s="70">
        <v>8</v>
      </c>
      <c r="D520" s="70">
        <v>22</v>
      </c>
      <c r="E520" s="70">
        <v>2011</v>
      </c>
      <c r="F520" s="70" t="s">
        <v>178</v>
      </c>
      <c r="G520" s="1064" t="s">
        <v>2181</v>
      </c>
      <c r="H520" s="70" t="s">
        <v>2182</v>
      </c>
      <c r="I520" s="148"/>
      <c r="J520" s="71">
        <v>137.5303913600612</v>
      </c>
      <c r="K520" s="71">
        <v>26.353081375952449</v>
      </c>
      <c r="L520" s="71">
        <v>19.393311304941719</v>
      </c>
      <c r="M520" s="71">
        <v>616.62428014667739</v>
      </c>
      <c r="N520" s="71">
        <v>542.21504146809002</v>
      </c>
      <c r="O520" s="71">
        <v>288.42159931730743</v>
      </c>
      <c r="P520" s="71">
        <v>171.07808092481491</v>
      </c>
      <c r="Q520" s="71">
        <v>17.545734168789199</v>
      </c>
      <c r="R520" s="71">
        <v>0</v>
      </c>
      <c r="S520" s="71">
        <v>32.332403359101832</v>
      </c>
      <c r="T520" s="72"/>
      <c r="U520" s="71">
        <v>18928690</v>
      </c>
      <c r="V520" s="71">
        <v>9578</v>
      </c>
      <c r="W520" s="71">
        <v>481</v>
      </c>
      <c r="X520" s="71">
        <v>116458</v>
      </c>
      <c r="Y520" s="71">
        <v>96578</v>
      </c>
      <c r="Z520" s="71">
        <v>149664</v>
      </c>
      <c r="AA520" s="71">
        <v>34572</v>
      </c>
      <c r="AB520" s="71">
        <v>250021</v>
      </c>
      <c r="AC520" s="71">
        <v>0</v>
      </c>
      <c r="AD520" s="71">
        <v>32.332403359101832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62.011000000000003</v>
      </c>
      <c r="BK520" s="71">
        <v>1.1499999999999999</v>
      </c>
      <c r="BL520" s="71">
        <v>81.795999999999992</v>
      </c>
      <c r="BM520" s="71">
        <v>0</v>
      </c>
      <c r="BN520" s="72"/>
      <c r="BO520" s="71">
        <v>0</v>
      </c>
      <c r="BP520" s="71">
        <v>0</v>
      </c>
      <c r="BQ520" s="71">
        <v>10</v>
      </c>
      <c r="BR520" s="71">
        <v>1</v>
      </c>
      <c r="BS520" s="71">
        <v>9</v>
      </c>
      <c r="BT520" s="71">
        <v>0</v>
      </c>
      <c r="BU520"/>
      <c r="BV520" s="70">
        <v>121.794</v>
      </c>
      <c r="BW520" s="70">
        <v>0</v>
      </c>
      <c r="BX520" s="70">
        <v>23.163</v>
      </c>
      <c r="BY520" s="70">
        <v>0</v>
      </c>
      <c r="BZ520" s="70">
        <v>0</v>
      </c>
      <c r="CA520" s="70">
        <v>0</v>
      </c>
      <c r="CB520" s="70">
        <v>0</v>
      </c>
      <c r="CC520" s="70">
        <v>0</v>
      </c>
      <c r="CD520" s="70">
        <v>0</v>
      </c>
    </row>
    <row r="521" spans="1:82">
      <c r="A521" s="70" t="s">
        <v>2190</v>
      </c>
      <c r="B521" s="70">
        <v>366</v>
      </c>
      <c r="C521" s="70">
        <v>9</v>
      </c>
      <c r="D521" s="70">
        <v>22</v>
      </c>
      <c r="E521" s="70">
        <v>2012</v>
      </c>
      <c r="F521" s="70" t="s">
        <v>179</v>
      </c>
      <c r="G521" s="1064" t="s">
        <v>2181</v>
      </c>
      <c r="H521" s="70" t="s">
        <v>2182</v>
      </c>
      <c r="I521" s="148"/>
      <c r="J521" s="71">
        <v>150.81947957930109</v>
      </c>
      <c r="K521" s="71">
        <v>24.735438894059449</v>
      </c>
      <c r="L521" s="71">
        <v>19.10158259047115</v>
      </c>
      <c r="M521" s="71">
        <v>614.3573790603964</v>
      </c>
      <c r="N521" s="71">
        <v>547.69995022753119</v>
      </c>
      <c r="O521" s="71">
        <v>290.14605536953292</v>
      </c>
      <c r="P521" s="71">
        <v>169.34913007958792</v>
      </c>
      <c r="Q521" s="71">
        <v>19.1034969772133</v>
      </c>
      <c r="R521" s="71">
        <v>0</v>
      </c>
      <c r="S521" s="71">
        <v>32.076202516485907</v>
      </c>
      <c r="T521" s="72"/>
      <c r="U521" s="71">
        <v>18303404</v>
      </c>
      <c r="V521" s="71">
        <v>9578</v>
      </c>
      <c r="W521" s="71">
        <v>481</v>
      </c>
      <c r="X521" s="71">
        <v>116458</v>
      </c>
      <c r="Y521" s="71">
        <v>97851</v>
      </c>
      <c r="Z521" s="71">
        <v>151753</v>
      </c>
      <c r="AA521" s="71">
        <v>34029</v>
      </c>
      <c r="AB521" s="71">
        <v>250551</v>
      </c>
      <c r="AC521" s="71">
        <v>0</v>
      </c>
      <c r="AD521" s="71">
        <v>32.076202516485907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65.350999999999999</v>
      </c>
      <c r="BK521" s="71">
        <v>1.1200000000000001</v>
      </c>
      <c r="BL521" s="71">
        <v>124.383</v>
      </c>
      <c r="BM521" s="71">
        <v>0</v>
      </c>
      <c r="BN521" s="72"/>
      <c r="BO521" s="71">
        <v>0</v>
      </c>
      <c r="BP521" s="71">
        <v>0</v>
      </c>
      <c r="BQ521" s="71">
        <v>10</v>
      </c>
      <c r="BR521" s="71">
        <v>1</v>
      </c>
      <c r="BS521" s="71">
        <v>11</v>
      </c>
      <c r="BT521" s="71">
        <v>0</v>
      </c>
      <c r="BU521"/>
      <c r="BV521" s="70">
        <v>132.178</v>
      </c>
      <c r="BW521" s="70">
        <v>0</v>
      </c>
      <c r="BX521" s="70">
        <v>58.676000000000002</v>
      </c>
      <c r="BY521" s="70">
        <v>0</v>
      </c>
      <c r="BZ521" s="70">
        <v>0</v>
      </c>
      <c r="CA521" s="70">
        <v>0</v>
      </c>
      <c r="CB521" s="70">
        <v>0</v>
      </c>
      <c r="CC521" s="70">
        <v>0</v>
      </c>
      <c r="CD521" s="70">
        <v>0</v>
      </c>
    </row>
    <row r="522" spans="1:82">
      <c r="A522" s="70" t="s">
        <v>2191</v>
      </c>
      <c r="B522" s="70">
        <v>367</v>
      </c>
      <c r="C522" s="70">
        <v>10</v>
      </c>
      <c r="D522" s="70">
        <v>22</v>
      </c>
      <c r="E522" s="70">
        <v>2013</v>
      </c>
      <c r="F522" s="70" t="s">
        <v>180</v>
      </c>
      <c r="G522" s="70" t="s">
        <v>2181</v>
      </c>
      <c r="H522" s="70" t="s">
        <v>2182</v>
      </c>
      <c r="I522" s="148"/>
      <c r="J522" s="71">
        <v>156.8707375678573</v>
      </c>
      <c r="K522" s="71">
        <v>21.33575656055455</v>
      </c>
      <c r="L522" s="71">
        <v>17.449537250245118</v>
      </c>
      <c r="M522" s="71">
        <v>589.3238928627618</v>
      </c>
      <c r="N522" s="71">
        <v>584.49473338092344</v>
      </c>
      <c r="O522" s="71">
        <v>281.97676974521193</v>
      </c>
      <c r="P522" s="71">
        <v>169.09806405210603</v>
      </c>
      <c r="Q522" s="71">
        <v>19.4423790071897</v>
      </c>
      <c r="R522" s="71">
        <v>0</v>
      </c>
      <c r="S522" s="71">
        <v>32.182115820878593</v>
      </c>
      <c r="T522" s="72"/>
      <c r="U522" s="71">
        <v>18668380</v>
      </c>
      <c r="V522" s="71">
        <v>9578</v>
      </c>
      <c r="W522" s="71">
        <v>481</v>
      </c>
      <c r="X522" s="71">
        <v>116458</v>
      </c>
      <c r="Y522" s="71">
        <v>99129</v>
      </c>
      <c r="Z522" s="71">
        <v>154065</v>
      </c>
      <c r="AA522" s="71">
        <v>33851</v>
      </c>
      <c r="AB522" s="71">
        <v>251340</v>
      </c>
      <c r="AC522" s="71">
        <v>0</v>
      </c>
      <c r="AD522" s="71">
        <v>32.182115820878593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61.139000000000003</v>
      </c>
      <c r="BK522" s="71">
        <v>1.145</v>
      </c>
      <c r="BL522" s="71">
        <v>123.571</v>
      </c>
      <c r="BM522" s="71">
        <v>0</v>
      </c>
      <c r="BN522" s="72"/>
      <c r="BO522" s="71">
        <v>0</v>
      </c>
      <c r="BP522" s="71">
        <v>0</v>
      </c>
      <c r="BQ522" s="71">
        <v>9</v>
      </c>
      <c r="BR522" s="71">
        <v>1</v>
      </c>
      <c r="BS522" s="71">
        <v>11</v>
      </c>
      <c r="BT522" s="71">
        <v>0</v>
      </c>
      <c r="BU522"/>
      <c r="BV522" s="70">
        <v>128.93299999999999</v>
      </c>
      <c r="BW522" s="70">
        <v>0</v>
      </c>
      <c r="BX522" s="70">
        <v>56.921999999999997</v>
      </c>
      <c r="BY522" s="70">
        <v>0</v>
      </c>
      <c r="BZ522" s="70">
        <v>0</v>
      </c>
      <c r="CA522" s="70">
        <v>0</v>
      </c>
      <c r="CB522" s="70">
        <v>0</v>
      </c>
      <c r="CC522" s="70">
        <v>0</v>
      </c>
      <c r="CD522" s="70">
        <v>0</v>
      </c>
    </row>
    <row r="523" spans="1:82">
      <c r="A523" s="70" t="s">
        <v>2192</v>
      </c>
      <c r="B523" s="70">
        <v>368</v>
      </c>
      <c r="C523" s="70">
        <v>11</v>
      </c>
      <c r="D523" s="70">
        <v>22</v>
      </c>
      <c r="E523" s="70">
        <v>2014</v>
      </c>
      <c r="F523" s="70" t="s">
        <v>181</v>
      </c>
      <c r="G523" s="70" t="s">
        <v>2181</v>
      </c>
      <c r="H523" s="70" t="s">
        <v>2182</v>
      </c>
      <c r="I523" s="148"/>
      <c r="J523" s="71">
        <v>143.40805447596219</v>
      </c>
      <c r="K523" s="71">
        <v>20.80572022170529</v>
      </c>
      <c r="L523" s="71">
        <v>21.89841925786212</v>
      </c>
      <c r="M523" s="71">
        <v>587.42378264806382</v>
      </c>
      <c r="N523" s="71">
        <v>513.46617236368661</v>
      </c>
      <c r="O523" s="71">
        <v>270.37770388822537</v>
      </c>
      <c r="P523" s="71">
        <v>167.87809441636475</v>
      </c>
      <c r="Q523" s="71">
        <v>18.5968798492204</v>
      </c>
      <c r="R523" s="71">
        <v>0</v>
      </c>
      <c r="S523" s="71">
        <v>35.855811277340003</v>
      </c>
      <c r="T523" s="72"/>
      <c r="U523" s="71">
        <v>20434310</v>
      </c>
      <c r="V523" s="71">
        <v>8534</v>
      </c>
      <c r="W523" s="71">
        <v>498</v>
      </c>
      <c r="X523" s="71">
        <v>115384</v>
      </c>
      <c r="Y523" s="71">
        <v>99768</v>
      </c>
      <c r="Z523" s="71">
        <v>155590</v>
      </c>
      <c r="AA523" s="71">
        <v>33433</v>
      </c>
      <c r="AB523" s="71">
        <v>250573</v>
      </c>
      <c r="AC523" s="71">
        <v>0</v>
      </c>
      <c r="AD523" s="71">
        <v>35.855811277340003</v>
      </c>
      <c r="AE523" s="72"/>
      <c r="AF523" s="71"/>
      <c r="AG523" s="71"/>
      <c r="AH523" s="71"/>
      <c r="AI523" s="71"/>
      <c r="AJ523" s="71"/>
      <c r="AK523" s="71"/>
      <c r="AL523" s="71"/>
      <c r="AM523" s="71"/>
      <c r="AN523" s="71"/>
      <c r="AO523" s="71"/>
      <c r="AP523" s="71"/>
      <c r="AQ523" s="72"/>
      <c r="AR523" s="71">
        <v>2856</v>
      </c>
      <c r="AS523" s="71">
        <v>176</v>
      </c>
      <c r="AT523" s="71">
        <v>0</v>
      </c>
      <c r="AU523" s="71">
        <v>0</v>
      </c>
      <c r="AV523" s="71">
        <v>0</v>
      </c>
      <c r="AW523" s="71">
        <v>0</v>
      </c>
      <c r="AX523" s="71"/>
      <c r="AY523" s="72"/>
      <c r="AZ523" s="71">
        <v>11516.7</v>
      </c>
      <c r="BA523" s="71">
        <v>5509.3</v>
      </c>
      <c r="BB523" s="71">
        <v>0</v>
      </c>
      <c r="BC523" s="71">
        <v>0</v>
      </c>
      <c r="BD523" s="71">
        <v>0</v>
      </c>
      <c r="BE523" s="71">
        <v>0</v>
      </c>
      <c r="BF523" s="71"/>
      <c r="BG523" s="72"/>
      <c r="BH523" s="71">
        <v>0</v>
      </c>
      <c r="BI523" s="71">
        <v>0</v>
      </c>
      <c r="BJ523" s="71">
        <v>55.707999999999998</v>
      </c>
      <c r="BK523" s="71">
        <v>1.165</v>
      </c>
      <c r="BL523" s="71">
        <v>85.655000000000001</v>
      </c>
      <c r="BM523" s="71">
        <v>0</v>
      </c>
      <c r="BN523" s="72"/>
      <c r="BO523" s="71">
        <v>0</v>
      </c>
      <c r="BP523" s="71">
        <v>0</v>
      </c>
      <c r="BQ523" s="71">
        <v>8</v>
      </c>
      <c r="BR523" s="71">
        <v>1</v>
      </c>
      <c r="BS523" s="71">
        <v>9</v>
      </c>
      <c r="BT523" s="71">
        <v>0</v>
      </c>
      <c r="BU523"/>
      <c r="BV523" s="70">
        <v>121.92100000000001</v>
      </c>
      <c r="BW523" s="70">
        <v>0</v>
      </c>
      <c r="BX523" s="70">
        <v>20.606999999999999</v>
      </c>
      <c r="BY523" s="70">
        <v>0</v>
      </c>
      <c r="BZ523" s="70">
        <v>0</v>
      </c>
      <c r="CA523" s="70">
        <v>0</v>
      </c>
      <c r="CB523" s="70">
        <v>0</v>
      </c>
      <c r="CC523" s="70">
        <v>0</v>
      </c>
      <c r="CD523" s="70">
        <v>0</v>
      </c>
    </row>
    <row r="524" spans="1:82">
      <c r="A524" s="70" t="s">
        <v>2193</v>
      </c>
      <c r="B524" s="70">
        <v>369</v>
      </c>
      <c r="C524" s="70">
        <v>12</v>
      </c>
      <c r="D524" s="70">
        <v>22</v>
      </c>
      <c r="E524" s="70">
        <v>2015</v>
      </c>
      <c r="F524" s="70" t="s">
        <v>182</v>
      </c>
      <c r="G524" s="70" t="s">
        <v>2181</v>
      </c>
      <c r="H524" s="70" t="s">
        <v>2182</v>
      </c>
      <c r="I524" s="148"/>
      <c r="J524" s="71">
        <v>156.22822218170691</v>
      </c>
      <c r="K524" s="71">
        <v>21.06412453549191</v>
      </c>
      <c r="L524" s="71">
        <v>22.269302567694439</v>
      </c>
      <c r="M524" s="71">
        <v>601.15213599533104</v>
      </c>
      <c r="N524" s="71">
        <v>465.44479017666879</v>
      </c>
      <c r="O524" s="71">
        <v>270.30647204049944</v>
      </c>
      <c r="P524" s="71">
        <v>166.19659599218991</v>
      </c>
      <c r="Q524" s="71">
        <v>18.147386844297099</v>
      </c>
      <c r="R524" s="71">
        <v>0</v>
      </c>
      <c r="S524" s="71">
        <v>26.766675973452742</v>
      </c>
      <c r="T524" s="72"/>
      <c r="U524" s="71">
        <v>21879113</v>
      </c>
      <c r="V524" s="71">
        <v>8534</v>
      </c>
      <c r="W524" s="71">
        <v>498</v>
      </c>
      <c r="X524" s="71">
        <v>115384</v>
      </c>
      <c r="Y524" s="71">
        <v>100673</v>
      </c>
      <c r="Z524" s="71">
        <v>157046</v>
      </c>
      <c r="AA524" s="71">
        <v>33072</v>
      </c>
      <c r="AB524" s="71">
        <v>249778</v>
      </c>
      <c r="AC524" s="71">
        <v>0</v>
      </c>
      <c r="AD524" s="71">
        <v>26.766675973452742</v>
      </c>
      <c r="AE524" s="72"/>
      <c r="AF524" s="71">
        <v>217774420.89461431</v>
      </c>
      <c r="AG524" s="71">
        <v>15201061.83046551</v>
      </c>
      <c r="AH524" s="71">
        <v>4401510.3370196233</v>
      </c>
      <c r="AI524" s="71">
        <v>773390874.84085727</v>
      </c>
      <c r="AJ524" s="71">
        <v>564811486.41730285</v>
      </c>
      <c r="AK524" s="71">
        <v>0</v>
      </c>
      <c r="AL524" s="71">
        <v>0</v>
      </c>
      <c r="AM524" s="71">
        <v>34231027.120697737</v>
      </c>
      <c r="AN524" s="71">
        <v>0</v>
      </c>
      <c r="AO524" s="71">
        <v>0</v>
      </c>
      <c r="AP524" s="71">
        <v>1609810381.4409573</v>
      </c>
      <c r="AQ524" s="72"/>
      <c r="AR524" s="71">
        <v>3144</v>
      </c>
      <c r="AS524" s="71">
        <v>242</v>
      </c>
      <c r="AT524" s="71">
        <v>0</v>
      </c>
      <c r="AU524" s="71">
        <v>0</v>
      </c>
      <c r="AV524" s="71">
        <v>0</v>
      </c>
      <c r="AW524" s="71">
        <v>0</v>
      </c>
      <c r="AX524" s="71"/>
      <c r="AY524" s="72"/>
      <c r="AZ524" s="71">
        <v>12851.2</v>
      </c>
      <c r="BA524" s="71">
        <v>7382.5</v>
      </c>
      <c r="BB524" s="71">
        <v>0</v>
      </c>
      <c r="BC524" s="71">
        <v>0</v>
      </c>
      <c r="BD524" s="71">
        <v>0</v>
      </c>
      <c r="BE524" s="71">
        <v>0</v>
      </c>
      <c r="BF524" s="71"/>
      <c r="BG524" s="72"/>
      <c r="BH524" s="71">
        <v>0</v>
      </c>
      <c r="BI524" s="71">
        <v>0</v>
      </c>
      <c r="BJ524" s="71">
        <v>55.045999999999999</v>
      </c>
      <c r="BK524" s="71">
        <v>1.1890000000000001</v>
      </c>
      <c r="BL524" s="71">
        <v>120.973</v>
      </c>
      <c r="BM524" s="71">
        <v>0</v>
      </c>
      <c r="BN524" s="72"/>
      <c r="BO524" s="71">
        <v>0</v>
      </c>
      <c r="BP524" s="71">
        <v>0</v>
      </c>
      <c r="BQ524" s="71">
        <v>8</v>
      </c>
      <c r="BR524" s="71">
        <v>1</v>
      </c>
      <c r="BS524" s="71">
        <v>11</v>
      </c>
      <c r="BT524" s="71">
        <v>0</v>
      </c>
      <c r="BU524"/>
      <c r="BV524" s="70">
        <v>123.6</v>
      </c>
      <c r="BW524" s="70">
        <v>0</v>
      </c>
      <c r="BX524" s="70">
        <v>53.607999999999997</v>
      </c>
      <c r="BY524" s="70">
        <v>0</v>
      </c>
      <c r="BZ524" s="70">
        <v>0</v>
      </c>
      <c r="CA524" s="70">
        <v>0</v>
      </c>
      <c r="CB524" s="70">
        <v>0</v>
      </c>
      <c r="CC524" s="70">
        <v>0</v>
      </c>
      <c r="CD524" s="70">
        <v>0</v>
      </c>
    </row>
    <row r="525" spans="1:82">
      <c r="A525" s="70" t="s">
        <v>2194</v>
      </c>
      <c r="B525" s="70">
        <v>370</v>
      </c>
      <c r="C525" s="70">
        <v>13</v>
      </c>
      <c r="D525" s="70">
        <v>22</v>
      </c>
      <c r="E525" s="70">
        <v>2016</v>
      </c>
      <c r="F525" s="70" t="s">
        <v>155</v>
      </c>
      <c r="G525" s="70" t="s">
        <v>2181</v>
      </c>
      <c r="H525" s="70" t="s">
        <v>2182</v>
      </c>
      <c r="I525" s="148"/>
      <c r="J525" s="71">
        <v>149.41402917056115</v>
      </c>
      <c r="K525" s="71">
        <v>21.035875153024282</v>
      </c>
      <c r="L525" s="71">
        <v>25.998757982325202</v>
      </c>
      <c r="M525" s="71">
        <v>511.81122915544495</v>
      </c>
      <c r="N525" s="71">
        <v>466.41390515620088</v>
      </c>
      <c r="O525" s="71">
        <v>269.83459267573932</v>
      </c>
      <c r="P525" s="71">
        <v>163.56401518822003</v>
      </c>
      <c r="Q525" s="71">
        <v>17.596768994679437</v>
      </c>
      <c r="R525" s="71">
        <v>0</v>
      </c>
      <c r="S525" s="71">
        <v>27.812048332542503</v>
      </c>
      <c r="T525" s="72"/>
      <c r="U525" s="71">
        <v>22234236</v>
      </c>
      <c r="V525" s="71">
        <v>8534</v>
      </c>
      <c r="W525" s="71">
        <v>498</v>
      </c>
      <c r="X525" s="71">
        <v>115384</v>
      </c>
      <c r="Y525" s="71">
        <v>101413</v>
      </c>
      <c r="Z525" s="71">
        <v>158699</v>
      </c>
      <c r="AA525" s="71">
        <v>33664</v>
      </c>
      <c r="AB525" s="71">
        <v>249133</v>
      </c>
      <c r="AC525" s="71">
        <v>0</v>
      </c>
      <c r="AD525" s="71">
        <v>27.812048332542499</v>
      </c>
      <c r="AE525" s="72"/>
      <c r="AF525" s="71">
        <v>208243658.27929059</v>
      </c>
      <c r="AG525" s="71">
        <v>14720755.821488019</v>
      </c>
      <c r="AH525" s="71">
        <v>3912874.2924829279</v>
      </c>
      <c r="AI525" s="71">
        <v>717236370.51383579</v>
      </c>
      <c r="AJ525" s="71">
        <v>502269858.00628942</v>
      </c>
      <c r="AK525" s="71">
        <v>0</v>
      </c>
      <c r="AL525" s="71">
        <v>0</v>
      </c>
      <c r="AM525" s="71">
        <v>34169158.051837727</v>
      </c>
      <c r="AN525" s="71">
        <v>0</v>
      </c>
      <c r="AO525" s="71">
        <v>0</v>
      </c>
      <c r="AP525" s="71">
        <v>1480552674.9652245</v>
      </c>
      <c r="AQ525" s="72"/>
      <c r="AR525" s="71">
        <v>3440</v>
      </c>
      <c r="AS525" s="71">
        <v>266</v>
      </c>
      <c r="AT525" s="71">
        <v>0</v>
      </c>
      <c r="AU525" s="71">
        <v>0</v>
      </c>
      <c r="AV525" s="71">
        <v>0</v>
      </c>
      <c r="AW525" s="71">
        <v>0</v>
      </c>
      <c r="AX525" s="71"/>
      <c r="AY525" s="72"/>
      <c r="AZ525" s="71">
        <v>14339.8</v>
      </c>
      <c r="BA525" s="71">
        <v>10039.6</v>
      </c>
      <c r="BB525" s="71">
        <v>0</v>
      </c>
      <c r="BC525" s="71">
        <v>0</v>
      </c>
      <c r="BD525" s="71">
        <v>0</v>
      </c>
      <c r="BE525" s="71">
        <v>0</v>
      </c>
      <c r="BF525" s="71"/>
      <c r="BG525" s="72"/>
      <c r="BH525" s="71">
        <v>0</v>
      </c>
      <c r="BI525" s="71">
        <v>0</v>
      </c>
      <c r="BJ525" s="71">
        <v>62.017000000000003</v>
      </c>
      <c r="BK525" s="71">
        <v>1.208</v>
      </c>
      <c r="BL525" s="71">
        <v>125.63499999999999</v>
      </c>
      <c r="BM525" s="71">
        <v>0</v>
      </c>
      <c r="BN525" s="72"/>
      <c r="BO525" s="71">
        <v>0</v>
      </c>
      <c r="BP525" s="71">
        <v>0</v>
      </c>
      <c r="BQ525" s="71">
        <v>9</v>
      </c>
      <c r="BR525" s="71">
        <v>1</v>
      </c>
      <c r="BS525" s="71">
        <v>12</v>
      </c>
      <c r="BT525" s="71">
        <v>0</v>
      </c>
      <c r="BU525"/>
      <c r="BV525" s="70">
        <v>130.56200000000001</v>
      </c>
      <c r="BW525" s="70">
        <v>0</v>
      </c>
      <c r="BX525" s="70">
        <v>58.298000000000002</v>
      </c>
      <c r="BY525" s="70">
        <v>0</v>
      </c>
      <c r="BZ525" s="70">
        <v>0</v>
      </c>
      <c r="CA525" s="70">
        <v>0</v>
      </c>
      <c r="CB525" s="70">
        <v>0</v>
      </c>
      <c r="CC525" s="70">
        <v>0</v>
      </c>
      <c r="CD525" s="70">
        <v>0</v>
      </c>
    </row>
    <row r="526" spans="1:82">
      <c r="A526" s="70" t="s">
        <v>2195</v>
      </c>
      <c r="B526" s="70">
        <v>371</v>
      </c>
      <c r="C526" s="70">
        <v>14</v>
      </c>
      <c r="D526" s="70">
        <v>22</v>
      </c>
      <c r="E526" s="70">
        <v>2017</v>
      </c>
      <c r="F526" s="70" t="s">
        <v>156</v>
      </c>
      <c r="G526" s="70" t="s">
        <v>2181</v>
      </c>
      <c r="H526" s="70" t="s">
        <v>2182</v>
      </c>
      <c r="I526" s="148"/>
      <c r="J526" s="71">
        <v>138.20944534144886</v>
      </c>
      <c r="K526" s="71">
        <v>20.217019790951362</v>
      </c>
      <c r="L526" s="71">
        <v>23.091153431357107</v>
      </c>
      <c r="M526" s="71">
        <v>441.99323269549933</v>
      </c>
      <c r="N526" s="71">
        <v>497.45674015491539</v>
      </c>
      <c r="O526" s="71">
        <v>267.20945252238613</v>
      </c>
      <c r="P526" s="71">
        <v>160.81397555731539</v>
      </c>
      <c r="Q526" s="71">
        <v>16.940719562130599</v>
      </c>
      <c r="R526" s="71">
        <v>0</v>
      </c>
      <c r="S526" s="71">
        <v>31.752831135090815</v>
      </c>
      <c r="T526" s="72"/>
      <c r="U526" s="71">
        <v>23717683</v>
      </c>
      <c r="V526" s="71">
        <v>8534</v>
      </c>
      <c r="W526" s="71">
        <v>498</v>
      </c>
      <c r="X526" s="71">
        <v>115384</v>
      </c>
      <c r="Y526" s="71">
        <v>102181</v>
      </c>
      <c r="Z526" s="71">
        <v>159762</v>
      </c>
      <c r="AA526" s="71">
        <v>33309</v>
      </c>
      <c r="AB526" s="71">
        <v>248024</v>
      </c>
      <c r="AC526" s="71">
        <v>0</v>
      </c>
      <c r="AD526" s="71">
        <v>31.752831135090819</v>
      </c>
      <c r="AE526" s="72"/>
      <c r="AF526" s="71">
        <v>199168717.935588</v>
      </c>
      <c r="AG526" s="71">
        <v>14425378.678357439</v>
      </c>
      <c r="AH526" s="71">
        <v>4663020.7494478598</v>
      </c>
      <c r="AI526" s="71">
        <v>648608885.2429688</v>
      </c>
      <c r="AJ526" s="71">
        <v>577025488.1867696</v>
      </c>
      <c r="AK526" s="71">
        <v>0</v>
      </c>
      <c r="AL526" s="71">
        <v>0</v>
      </c>
      <c r="AM526" s="71">
        <v>34070283.584678628</v>
      </c>
      <c r="AN526" s="71">
        <v>0</v>
      </c>
      <c r="AO526" s="71">
        <v>0</v>
      </c>
      <c r="AP526" s="71">
        <v>1477961774.3778105</v>
      </c>
      <c r="AQ526" s="72"/>
      <c r="AR526" s="71">
        <v>3713</v>
      </c>
      <c r="AS526" s="71">
        <v>279</v>
      </c>
      <c r="AT526" s="71">
        <v>0</v>
      </c>
      <c r="AU526" s="71">
        <v>1</v>
      </c>
      <c r="AV526" s="71">
        <v>0</v>
      </c>
      <c r="AW526" s="71">
        <v>1</v>
      </c>
      <c r="AX526" s="71"/>
      <c r="AY526" s="72"/>
      <c r="AZ526" s="71">
        <v>15687.1</v>
      </c>
      <c r="BA526" s="71">
        <v>10351.200000000001</v>
      </c>
      <c r="BB526" s="71">
        <v>0</v>
      </c>
      <c r="BC526" s="71">
        <v>1400</v>
      </c>
      <c r="BD526" s="71">
        <v>0</v>
      </c>
      <c r="BE526" s="71">
        <v>1550</v>
      </c>
      <c r="BF526" s="71"/>
      <c r="BG526" s="72"/>
      <c r="BH526" s="71">
        <v>0</v>
      </c>
      <c r="BI526" s="71">
        <v>0</v>
      </c>
      <c r="BJ526" s="71">
        <v>54.939</v>
      </c>
      <c r="BK526" s="71">
        <v>1.208</v>
      </c>
      <c r="BL526" s="71">
        <v>103.458</v>
      </c>
      <c r="BM526" s="71">
        <v>0</v>
      </c>
      <c r="BN526" s="72"/>
      <c r="BO526" s="71">
        <v>0</v>
      </c>
      <c r="BP526" s="71">
        <v>0</v>
      </c>
      <c r="BQ526" s="71">
        <v>8</v>
      </c>
      <c r="BR526" s="71">
        <v>1</v>
      </c>
      <c r="BS526" s="71">
        <v>12</v>
      </c>
      <c r="BT526" s="71">
        <v>0</v>
      </c>
      <c r="BU526"/>
      <c r="BV526" s="70">
        <v>121.367</v>
      </c>
      <c r="BW526" s="70">
        <v>0</v>
      </c>
      <c r="BX526" s="70">
        <v>38.238</v>
      </c>
      <c r="BY526" s="70">
        <v>0</v>
      </c>
      <c r="BZ526" s="70">
        <v>0</v>
      </c>
      <c r="CA526" s="70">
        <v>0</v>
      </c>
      <c r="CB526" s="70">
        <v>0</v>
      </c>
      <c r="CC526" s="70">
        <v>0</v>
      </c>
      <c r="CD526" s="70">
        <v>0</v>
      </c>
    </row>
    <row r="527" spans="1:82">
      <c r="A527" s="70" t="s">
        <v>2196</v>
      </c>
      <c r="B527" s="70">
        <v>372</v>
      </c>
      <c r="C527" s="70">
        <v>15</v>
      </c>
      <c r="D527" s="70">
        <v>22</v>
      </c>
      <c r="E527" s="70">
        <v>2018</v>
      </c>
      <c r="F527" s="70" t="s">
        <v>183</v>
      </c>
      <c r="G527" s="70" t="s">
        <v>2181</v>
      </c>
      <c r="H527" s="70" t="s">
        <v>2182</v>
      </c>
      <c r="I527" s="148"/>
      <c r="J527" s="71">
        <v>144.57036494239605</v>
      </c>
      <c r="K527" s="71">
        <v>19.195231830952469</v>
      </c>
      <c r="L527" s="71">
        <v>21.308284914579787</v>
      </c>
      <c r="M527" s="71">
        <v>446.57117464406087</v>
      </c>
      <c r="N527" s="71">
        <v>451.6738958236989</v>
      </c>
      <c r="O527" s="71">
        <v>263.85655153893737</v>
      </c>
      <c r="P527" s="71">
        <v>158.4245140215252</v>
      </c>
      <c r="Q527" s="71">
        <v>15.6489812849047</v>
      </c>
      <c r="R527" s="71">
        <v>0</v>
      </c>
      <c r="S527" s="71">
        <v>28.428888994507492</v>
      </c>
      <c r="T527" s="72"/>
      <c r="U527" s="71">
        <v>23570011</v>
      </c>
      <c r="V527" s="71">
        <v>8534</v>
      </c>
      <c r="W527" s="71">
        <v>498</v>
      </c>
      <c r="X527" s="71">
        <v>115384</v>
      </c>
      <c r="Y527" s="71">
        <v>102989</v>
      </c>
      <c r="Z527" s="71">
        <v>160778</v>
      </c>
      <c r="AA527" s="71">
        <v>33144</v>
      </c>
      <c r="AB527" s="71">
        <v>246904</v>
      </c>
      <c r="AC527" s="71">
        <v>0</v>
      </c>
      <c r="AD527" s="71">
        <v>28.428888994507489</v>
      </c>
      <c r="AE527" s="72"/>
      <c r="AF527" s="71">
        <v>206956096.5323472</v>
      </c>
      <c r="AG527" s="71">
        <v>12820715.83173121</v>
      </c>
      <c r="AH527" s="71">
        <v>4424692.9675374916</v>
      </c>
      <c r="AI527" s="71">
        <v>641672157.44441438</v>
      </c>
      <c r="AJ527" s="71">
        <v>539324283.67091238</v>
      </c>
      <c r="AK527" s="71">
        <v>0</v>
      </c>
      <c r="AL527" s="71">
        <v>0</v>
      </c>
      <c r="AM527" s="71">
        <v>33986609.839148954</v>
      </c>
      <c r="AN527" s="71">
        <v>0</v>
      </c>
      <c r="AO527" s="71">
        <v>0</v>
      </c>
      <c r="AP527" s="71">
        <v>1439184556.2860918</v>
      </c>
      <c r="AQ527" s="72"/>
      <c r="AR527" s="71">
        <v>4044</v>
      </c>
      <c r="AS527" s="71">
        <v>295</v>
      </c>
      <c r="AT527" s="71">
        <v>0</v>
      </c>
      <c r="AU527" s="71">
        <v>1</v>
      </c>
      <c r="AV527" s="71">
        <v>0</v>
      </c>
      <c r="AW527" s="71">
        <v>1</v>
      </c>
      <c r="AX527" s="71"/>
      <c r="AY527" s="72"/>
      <c r="AZ527" s="71">
        <v>17325.099999999995</v>
      </c>
      <c r="BA527" s="71">
        <v>13111</v>
      </c>
      <c r="BB527" s="71">
        <v>0</v>
      </c>
      <c r="BC527" s="71">
        <v>1400</v>
      </c>
      <c r="BD527" s="71">
        <v>0</v>
      </c>
      <c r="BE527" s="71">
        <v>1550</v>
      </c>
      <c r="BF527" s="71"/>
      <c r="BG527" s="72"/>
      <c r="BH527" s="71">
        <v>0</v>
      </c>
      <c r="BI527" s="71">
        <v>0</v>
      </c>
      <c r="BJ527" s="71">
        <v>51.636000000000003</v>
      </c>
      <c r="BK527" s="71">
        <v>0.99299999999999999</v>
      </c>
      <c r="BL527" s="71">
        <v>127.962</v>
      </c>
      <c r="BM527" s="71">
        <v>0</v>
      </c>
      <c r="BN527" s="72"/>
      <c r="BO527" s="71">
        <v>0</v>
      </c>
      <c r="BP527" s="71">
        <v>0</v>
      </c>
      <c r="BQ527" s="71">
        <v>8</v>
      </c>
      <c r="BR527" s="71">
        <v>1</v>
      </c>
      <c r="BS527" s="71">
        <v>13</v>
      </c>
      <c r="BT527" s="71">
        <v>0</v>
      </c>
      <c r="BU527"/>
      <c r="BV527" s="70">
        <v>126.81699999999999</v>
      </c>
      <c r="BW527" s="70">
        <v>0</v>
      </c>
      <c r="BX527" s="70">
        <v>53.774000000000001</v>
      </c>
      <c r="BY527" s="70">
        <v>0</v>
      </c>
      <c r="BZ527" s="70">
        <v>0</v>
      </c>
      <c r="CA527" s="70">
        <v>0</v>
      </c>
      <c r="CB527" s="70">
        <v>0</v>
      </c>
      <c r="CC527" s="70">
        <v>0</v>
      </c>
      <c r="CD527" s="70">
        <v>0</v>
      </c>
    </row>
    <row r="528" spans="1:82">
      <c r="A528" s="70" t="s">
        <v>2197</v>
      </c>
      <c r="B528" s="70">
        <v>373</v>
      </c>
      <c r="C528" s="70">
        <v>16</v>
      </c>
      <c r="D528" s="70">
        <v>22</v>
      </c>
      <c r="E528" s="70">
        <v>2019</v>
      </c>
      <c r="F528" s="70" t="s">
        <v>158</v>
      </c>
      <c r="G528" s="70" t="s">
        <v>2181</v>
      </c>
      <c r="H528" s="70" t="s">
        <v>2182</v>
      </c>
      <c r="I528" s="148"/>
      <c r="J528" s="71">
        <v>129.04746180977241</v>
      </c>
      <c r="K528" s="71">
        <v>17.752095101878531</v>
      </c>
      <c r="L528" s="71">
        <v>21.524395068543413</v>
      </c>
      <c r="M528" s="71">
        <v>437.9143066503471</v>
      </c>
      <c r="N528" s="71">
        <v>436.01224264258008</v>
      </c>
      <c r="O528" s="71">
        <v>257.1657606788508</v>
      </c>
      <c r="P528" s="71">
        <v>153.98945008566426</v>
      </c>
      <c r="Q528" s="71">
        <v>15.118880367834601</v>
      </c>
      <c r="R528" s="71">
        <v>0</v>
      </c>
      <c r="S528" s="71">
        <v>27.223124081241068</v>
      </c>
      <c r="T528" s="72"/>
      <c r="U528" s="71">
        <v>24082085</v>
      </c>
      <c r="V528" s="71">
        <v>8534</v>
      </c>
      <c r="W528" s="71">
        <v>498</v>
      </c>
      <c r="X528" s="71">
        <v>115384</v>
      </c>
      <c r="Y528" s="71">
        <v>103448</v>
      </c>
      <c r="Z528" s="71">
        <v>161003</v>
      </c>
      <c r="AA528" s="71">
        <v>31975</v>
      </c>
      <c r="AB528" s="71">
        <v>244998</v>
      </c>
      <c r="AC528" s="71">
        <v>0</v>
      </c>
      <c r="AD528" s="71">
        <v>27.223124081241071</v>
      </c>
      <c r="AE528" s="72"/>
      <c r="AF528" s="71">
        <v>186211318.4844569</v>
      </c>
      <c r="AG528" s="71">
        <v>12403069.437032949</v>
      </c>
      <c r="AH528" s="71">
        <v>4701307.8068450969</v>
      </c>
      <c r="AI528" s="71">
        <v>648735807.2898308</v>
      </c>
      <c r="AJ528" s="71">
        <v>537833282.29311335</v>
      </c>
      <c r="AK528" s="71">
        <v>0</v>
      </c>
      <c r="AL528" s="71">
        <v>0</v>
      </c>
      <c r="AM528" s="71">
        <v>33366883.256043456</v>
      </c>
      <c r="AN528" s="71">
        <v>0</v>
      </c>
      <c r="AO528" s="71">
        <v>0</v>
      </c>
      <c r="AP528" s="71">
        <v>1423251668.5673225</v>
      </c>
      <c r="AQ528" s="72"/>
      <c r="AR528" s="71">
        <v>4341</v>
      </c>
      <c r="AS528" s="71">
        <v>306</v>
      </c>
      <c r="AT528" s="71">
        <v>0</v>
      </c>
      <c r="AU528" s="71">
        <v>1</v>
      </c>
      <c r="AV528" s="71">
        <v>0</v>
      </c>
      <c r="AW528" s="71">
        <v>1</v>
      </c>
      <c r="AX528" s="71"/>
      <c r="AY528" s="72"/>
      <c r="AZ528" s="71">
        <v>18800.2</v>
      </c>
      <c r="BA528" s="71">
        <v>11600.8</v>
      </c>
      <c r="BB528" s="71">
        <v>0</v>
      </c>
      <c r="BC528" s="71">
        <v>1400</v>
      </c>
      <c r="BD528" s="71">
        <v>0</v>
      </c>
      <c r="BE528" s="71">
        <v>1550</v>
      </c>
      <c r="BF528" s="71"/>
      <c r="BG528" s="72"/>
      <c r="BH528" s="71">
        <v>0</v>
      </c>
      <c r="BI528" s="71">
        <v>0</v>
      </c>
      <c r="BJ528" s="71">
        <v>48.656999999999996</v>
      </c>
      <c r="BK528" s="71">
        <v>1.18</v>
      </c>
      <c r="BL528" s="71">
        <v>161.958</v>
      </c>
      <c r="BM528" s="71">
        <v>0</v>
      </c>
      <c r="BN528" s="72"/>
      <c r="BO528" s="71">
        <v>0</v>
      </c>
      <c r="BP528" s="71">
        <v>0</v>
      </c>
      <c r="BQ528" s="71">
        <v>8</v>
      </c>
      <c r="BR528" s="71">
        <v>1</v>
      </c>
      <c r="BS528" s="71">
        <v>13</v>
      </c>
      <c r="BT528" s="71">
        <v>0</v>
      </c>
      <c r="BU528"/>
      <c r="BV528" s="70">
        <v>124.755</v>
      </c>
      <c r="BW528" s="70">
        <v>0</v>
      </c>
      <c r="BX528" s="70">
        <v>87.04</v>
      </c>
      <c r="BY528" s="70">
        <v>0</v>
      </c>
      <c r="BZ528" s="70">
        <v>0</v>
      </c>
      <c r="CA528" s="70">
        <v>0</v>
      </c>
      <c r="CB528" s="70">
        <v>0</v>
      </c>
      <c r="CC528" s="70">
        <v>0</v>
      </c>
      <c r="CD528" s="70">
        <v>0</v>
      </c>
    </row>
    <row r="529" spans="1:82">
      <c r="A529" s="70" t="s">
        <v>2198</v>
      </c>
      <c r="B529" s="70">
        <v>374</v>
      </c>
      <c r="C529" s="70">
        <v>17</v>
      </c>
      <c r="D529" s="70">
        <v>22</v>
      </c>
      <c r="E529" s="70">
        <v>2020</v>
      </c>
      <c r="F529" s="70" t="s">
        <v>159</v>
      </c>
      <c r="G529" s="70" t="s">
        <v>2181</v>
      </c>
      <c r="H529" s="70" t="s">
        <v>2182</v>
      </c>
      <c r="I529" s="148"/>
      <c r="J529" s="71">
        <v>152.6167409511238</v>
      </c>
      <c r="K529" s="71">
        <v>20.345589952297626</v>
      </c>
      <c r="L529" s="71">
        <v>20.931457599029279</v>
      </c>
      <c r="M529" s="71">
        <v>417.60307189195106</v>
      </c>
      <c r="N529" s="71">
        <v>408.64891472253379</v>
      </c>
      <c r="O529" s="71">
        <v>226.14063252124481</v>
      </c>
      <c r="P529" s="71">
        <v>144.46511462484676</v>
      </c>
      <c r="Q529" s="71">
        <v>14.3677849207424</v>
      </c>
      <c r="R529" s="71">
        <v>0</v>
      </c>
      <c r="S529" s="71">
        <v>27.047174367939679</v>
      </c>
      <c r="T529" s="72"/>
      <c r="U529" s="71">
        <v>29428311</v>
      </c>
      <c r="V529" s="71">
        <v>8647</v>
      </c>
      <c r="W529" s="71">
        <v>612</v>
      </c>
      <c r="X529" s="71">
        <v>111932</v>
      </c>
      <c r="Y529" s="71">
        <v>104223</v>
      </c>
      <c r="Z529" s="71">
        <v>161594</v>
      </c>
      <c r="AA529" s="71">
        <v>31884</v>
      </c>
      <c r="AB529" s="71">
        <v>243684</v>
      </c>
      <c r="AC529" s="71">
        <v>0</v>
      </c>
      <c r="AD529" s="71">
        <v>27.047174367939679</v>
      </c>
      <c r="AE529" s="72"/>
      <c r="AF529" s="71">
        <v>238520412.78607821</v>
      </c>
      <c r="AG529" s="71">
        <v>13786060.69782312</v>
      </c>
      <c r="AH529" s="71">
        <v>5177539.4499590192</v>
      </c>
      <c r="AI529" s="71">
        <v>657963321.08057964</v>
      </c>
      <c r="AJ529" s="71">
        <v>557985822.93268204</v>
      </c>
      <c r="AK529" s="71"/>
      <c r="AL529" s="71"/>
      <c r="AM529" s="71">
        <v>31803469.385708071</v>
      </c>
      <c r="AN529" s="71"/>
      <c r="AO529" s="71"/>
      <c r="AP529" s="71">
        <v>1505236626.3328302</v>
      </c>
      <c r="AQ529" s="72"/>
      <c r="AR529" s="71">
        <v>4572</v>
      </c>
      <c r="AS529" s="71">
        <v>316</v>
      </c>
      <c r="AT529" s="71">
        <v>0</v>
      </c>
      <c r="AU529" s="71">
        <v>1</v>
      </c>
      <c r="AV529" s="71">
        <v>0</v>
      </c>
      <c r="AW529" s="71">
        <v>1</v>
      </c>
      <c r="AX529" s="71"/>
      <c r="AY529" s="72"/>
      <c r="AZ529" s="71">
        <v>19930.399999999969</v>
      </c>
      <c r="BA529" s="71">
        <v>11893.1</v>
      </c>
      <c r="BB529" s="71">
        <v>0</v>
      </c>
      <c r="BC529" s="71">
        <v>1400</v>
      </c>
      <c r="BD529" s="71">
        <v>0</v>
      </c>
      <c r="BE529" s="71">
        <v>1550</v>
      </c>
      <c r="BF529" s="71"/>
      <c r="BG529" s="72"/>
      <c r="BH529" s="71">
        <v>0</v>
      </c>
      <c r="BI529" s="71">
        <v>0</v>
      </c>
      <c r="BJ529" s="71">
        <v>52.383000000000003</v>
      </c>
      <c r="BK529" s="71">
        <v>1.2390000000000001</v>
      </c>
      <c r="BL529" s="71">
        <v>106.755</v>
      </c>
      <c r="BM529" s="71">
        <v>0</v>
      </c>
      <c r="BN529" s="72"/>
      <c r="BO529" s="71">
        <v>0</v>
      </c>
      <c r="BP529" s="71">
        <v>0</v>
      </c>
      <c r="BQ529" s="71">
        <v>10</v>
      </c>
      <c r="BR529" s="71">
        <v>1</v>
      </c>
      <c r="BS529" s="71">
        <v>9</v>
      </c>
      <c r="BT529" s="71">
        <v>0</v>
      </c>
      <c r="BU529"/>
      <c r="BV529" s="70">
        <v>116.798</v>
      </c>
      <c r="BW529" s="70">
        <v>0</v>
      </c>
      <c r="BX529" s="70">
        <v>43.579000000000001</v>
      </c>
      <c r="BY529" s="70">
        <v>0</v>
      </c>
      <c r="BZ529" s="70">
        <v>0</v>
      </c>
      <c r="CA529" s="70">
        <v>0</v>
      </c>
      <c r="CB529" s="70">
        <v>0</v>
      </c>
      <c r="CC529" s="70">
        <v>0</v>
      </c>
      <c r="CD529" s="70">
        <v>0</v>
      </c>
    </row>
    <row r="530" spans="1:82">
      <c r="A530" s="70" t="s">
        <v>2199</v>
      </c>
      <c r="B530" s="70">
        <v>374</v>
      </c>
      <c r="C530" s="70">
        <v>18</v>
      </c>
      <c r="D530" s="70">
        <v>22</v>
      </c>
      <c r="E530" s="70">
        <v>2021</v>
      </c>
      <c r="F530" s="70" t="s">
        <v>160</v>
      </c>
      <c r="G530" s="70" t="s">
        <v>2181</v>
      </c>
      <c r="H530" s="70" t="s">
        <v>2182</v>
      </c>
      <c r="I530" s="148"/>
      <c r="J530" s="71">
        <v>154.73469384994036</v>
      </c>
      <c r="K530" s="71">
        <v>21.187074303984886</v>
      </c>
      <c r="L530" s="71">
        <v>18.186514209000769</v>
      </c>
      <c r="M530" s="71">
        <v>439.2331996089614</v>
      </c>
      <c r="N530" s="71">
        <v>436.55450802876328</v>
      </c>
      <c r="O530" s="71">
        <v>219.54390260184707</v>
      </c>
      <c r="P530" s="71">
        <v>147.4973381073759</v>
      </c>
      <c r="Q530" s="71">
        <v>14.146261928680399</v>
      </c>
      <c r="R530" s="71">
        <v>0</v>
      </c>
      <c r="S530" s="71">
        <v>25.641980909227652</v>
      </c>
      <c r="T530" s="72"/>
      <c r="U530" s="71">
        <v>32341547</v>
      </c>
      <c r="V530" s="71">
        <v>8647</v>
      </c>
      <c r="W530" s="71">
        <v>612</v>
      </c>
      <c r="X530" s="71">
        <v>111932</v>
      </c>
      <c r="Y530" s="71">
        <v>104969</v>
      </c>
      <c r="Z530" s="71">
        <v>161532</v>
      </c>
      <c r="AA530" s="71">
        <v>31743</v>
      </c>
      <c r="AB530" s="71">
        <v>242284</v>
      </c>
      <c r="AC530" s="71">
        <v>0</v>
      </c>
      <c r="AD530" s="71">
        <v>25.641980909227652</v>
      </c>
      <c r="AE530" s="72"/>
      <c r="AF530" s="71">
        <v>233072445.95506376</v>
      </c>
      <c r="AG530" s="71">
        <v>13985986.887638234</v>
      </c>
      <c r="AH530" s="71">
        <v>4067544.1846904638</v>
      </c>
      <c r="AI530" s="71">
        <v>679999375.14855909</v>
      </c>
      <c r="AJ530" s="71">
        <v>578135167.61299396</v>
      </c>
      <c r="AK530" s="71">
        <v>0</v>
      </c>
      <c r="AL530" s="71">
        <v>0</v>
      </c>
      <c r="AM530" s="71">
        <v>31803139.79362572</v>
      </c>
      <c r="AN530" s="71">
        <v>0</v>
      </c>
      <c r="AO530" s="71">
        <v>0</v>
      </c>
      <c r="AP530" s="71">
        <v>1541063659.5825713</v>
      </c>
      <c r="AQ530" s="72"/>
      <c r="AR530" s="71">
        <v>4778</v>
      </c>
      <c r="AS530" s="71">
        <v>322</v>
      </c>
      <c r="AT530" s="71">
        <v>0</v>
      </c>
      <c r="AU530" s="71">
        <v>2</v>
      </c>
      <c r="AV530" s="71">
        <v>0</v>
      </c>
      <c r="AW530" s="71">
        <v>1</v>
      </c>
      <c r="AX530" s="71"/>
      <c r="AY530" s="72"/>
      <c r="AZ530" s="71">
        <v>21002.199999999972</v>
      </c>
      <c r="BA530" s="71">
        <v>13067.3</v>
      </c>
      <c r="BB530" s="71">
        <v>0</v>
      </c>
      <c r="BC530" s="71">
        <v>1570</v>
      </c>
      <c r="BD530" s="71">
        <v>0</v>
      </c>
      <c r="BE530" s="71">
        <v>1550</v>
      </c>
      <c r="BF530" s="71"/>
      <c r="BG530" s="72"/>
      <c r="BH530" s="71">
        <v>0</v>
      </c>
      <c r="BI530" s="71">
        <v>0</v>
      </c>
      <c r="BJ530" s="71">
        <v>47.41</v>
      </c>
      <c r="BK530" s="71">
        <v>1.1080000000000001</v>
      </c>
      <c r="BL530" s="71">
        <v>98.454000000000008</v>
      </c>
      <c r="BM530" s="71">
        <v>0</v>
      </c>
      <c r="BN530" s="72"/>
      <c r="BO530" s="71">
        <v>0</v>
      </c>
      <c r="BP530" s="71">
        <v>0</v>
      </c>
      <c r="BQ530" s="71">
        <v>9</v>
      </c>
      <c r="BR530" s="71">
        <v>1</v>
      </c>
      <c r="BS530" s="71">
        <v>9</v>
      </c>
      <c r="BT530" s="71">
        <v>0</v>
      </c>
      <c r="BU530"/>
      <c r="BV530" s="70">
        <v>108.497</v>
      </c>
      <c r="BW530" s="70">
        <v>0</v>
      </c>
      <c r="BX530" s="70">
        <v>38.475000000000001</v>
      </c>
      <c r="BY530" s="70">
        <v>0</v>
      </c>
      <c r="BZ530" s="70">
        <v>0</v>
      </c>
      <c r="CA530" s="70">
        <v>0</v>
      </c>
      <c r="CB530" s="70">
        <v>0</v>
      </c>
      <c r="CC530" s="70">
        <v>0</v>
      </c>
      <c r="CD530" s="70">
        <v>0</v>
      </c>
    </row>
    <row r="531" spans="1:82">
      <c r="A531" s="70" t="s">
        <v>2200</v>
      </c>
      <c r="B531" s="70">
        <v>374</v>
      </c>
      <c r="C531" s="70">
        <v>19</v>
      </c>
      <c r="D531" s="70">
        <v>22</v>
      </c>
      <c r="E531" s="70">
        <v>2022</v>
      </c>
      <c r="F531" s="70" t="s">
        <v>161</v>
      </c>
      <c r="G531" s="70" t="s">
        <v>2181</v>
      </c>
      <c r="H531" s="70" t="s">
        <v>2182</v>
      </c>
      <c r="I531" s="148"/>
      <c r="J531" s="71">
        <v>133.55828038092648</v>
      </c>
      <c r="K531" s="71">
        <v>19.307615116416368</v>
      </c>
      <c r="L531" s="71">
        <v>16.063377617964999</v>
      </c>
      <c r="M531" s="71">
        <v>419.9103871089593</v>
      </c>
      <c r="N531" s="71">
        <v>453.75368764376827</v>
      </c>
      <c r="O531" s="71">
        <v>232.39725840011963</v>
      </c>
      <c r="P531" s="71">
        <v>146.6922554232975</v>
      </c>
      <c r="Q531" s="71">
        <v>14.154723802245847</v>
      </c>
      <c r="R531" s="71">
        <v>0</v>
      </c>
      <c r="S531" s="71">
        <v>25.29467772543725</v>
      </c>
      <c r="T531" s="72"/>
      <c r="U531" s="71">
        <v>25812989</v>
      </c>
      <c r="V531" s="71">
        <v>8647</v>
      </c>
      <c r="W531" s="71">
        <v>612</v>
      </c>
      <c r="X531" s="71">
        <v>111932</v>
      </c>
      <c r="Y531" s="71">
        <v>105603</v>
      </c>
      <c r="Z531" s="71">
        <v>162458</v>
      </c>
      <c r="AA531" s="71">
        <v>32051</v>
      </c>
      <c r="AB531" s="71">
        <v>240441</v>
      </c>
      <c r="AC531" s="71">
        <v>0</v>
      </c>
      <c r="AD531" s="71">
        <v>25.29467772543725</v>
      </c>
      <c r="AE531" s="72"/>
      <c r="AF531" s="71">
        <v>212090748.71796393</v>
      </c>
      <c r="AG531" s="71">
        <v>13755922.067482449</v>
      </c>
      <c r="AH531" s="71">
        <v>4311418.4897477832</v>
      </c>
      <c r="AI531" s="71">
        <v>645275221.89105308</v>
      </c>
      <c r="AJ531" s="71">
        <v>667611539.73342133</v>
      </c>
      <c r="AK531" s="71">
        <v>0</v>
      </c>
      <c r="AL531" s="71">
        <v>0</v>
      </c>
      <c r="AM531" s="71">
        <v>31047495.794541273</v>
      </c>
      <c r="AN531" s="71">
        <v>0</v>
      </c>
      <c r="AO531" s="71">
        <v>0</v>
      </c>
      <c r="AP531" s="71">
        <v>1574092346.6942101</v>
      </c>
      <c r="AQ531" s="72"/>
      <c r="AR531" s="71">
        <v>5057</v>
      </c>
      <c r="AS531" s="71">
        <v>331</v>
      </c>
      <c r="AT531" s="71">
        <v>0</v>
      </c>
      <c r="AU531" s="71">
        <v>2</v>
      </c>
      <c r="AV531" s="71">
        <v>0</v>
      </c>
      <c r="AW531" s="71">
        <v>1</v>
      </c>
      <c r="AX531" s="71"/>
      <c r="AY531" s="72"/>
      <c r="AZ531" s="71">
        <v>22548.399999999954</v>
      </c>
      <c r="BA531" s="71">
        <v>13302.700000000003</v>
      </c>
      <c r="BB531" s="71">
        <v>0</v>
      </c>
      <c r="BC531" s="71">
        <v>1570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2201</v>
      </c>
      <c r="B532" s="70">
        <v>374</v>
      </c>
      <c r="C532" s="70">
        <v>20</v>
      </c>
      <c r="D532" s="70">
        <v>22</v>
      </c>
      <c r="E532" s="70">
        <v>2023</v>
      </c>
      <c r="F532" s="70" t="s">
        <v>1539</v>
      </c>
      <c r="G532" s="70" t="s">
        <v>2181</v>
      </c>
      <c r="H532" s="70" t="s">
        <v>2182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5393</v>
      </c>
      <c r="AS532" s="71">
        <v>334</v>
      </c>
      <c r="AT532" s="71">
        <v>0</v>
      </c>
      <c r="AU532" s="71">
        <v>3</v>
      </c>
      <c r="AV532" s="71">
        <v>0</v>
      </c>
      <c r="AW532" s="71">
        <v>1</v>
      </c>
      <c r="AX532" s="71"/>
      <c r="AY532" s="72"/>
      <c r="AZ532" s="71">
        <v>24370.300000000003</v>
      </c>
      <c r="BA532" s="71">
        <v>13478.200000000003</v>
      </c>
      <c r="BB532" s="71">
        <v>0</v>
      </c>
      <c r="BC532" s="71">
        <v>2054</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2202</v>
      </c>
      <c r="B533" s="70">
        <v>374</v>
      </c>
      <c r="C533" s="70">
        <v>21</v>
      </c>
      <c r="D533" s="70">
        <v>22</v>
      </c>
      <c r="E533" s="70">
        <v>2024</v>
      </c>
      <c r="F533" s="70" t="s">
        <v>1554</v>
      </c>
      <c r="G533" s="70" t="s">
        <v>2181</v>
      </c>
      <c r="H533" s="70" t="s">
        <v>2182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2203</v>
      </c>
      <c r="B534" s="70">
        <v>324</v>
      </c>
      <c r="C534" s="70">
        <v>1</v>
      </c>
      <c r="D534" s="70">
        <v>20</v>
      </c>
      <c r="E534" s="70">
        <v>1990</v>
      </c>
      <c r="F534" s="70" t="s">
        <v>787</v>
      </c>
      <c r="G534" s="70" t="s">
        <v>2204</v>
      </c>
      <c r="H534" s="70" t="s">
        <v>2205</v>
      </c>
      <c r="I534" s="148"/>
      <c r="J534" s="71">
        <v>129.935811121066</v>
      </c>
      <c r="K534" s="71">
        <v>50.340857220227598</v>
      </c>
      <c r="L534" s="71">
        <v>124.19653283892561</v>
      </c>
      <c r="M534" s="71">
        <v>222.9993218311125</v>
      </c>
      <c r="N534" s="71">
        <v>225.36244120347891</v>
      </c>
      <c r="O534" s="71">
        <v>170.56164720669821</v>
      </c>
      <c r="P534" s="71">
        <v>208.39657401196641</v>
      </c>
      <c r="Q534" s="71">
        <v>17.261055983234399</v>
      </c>
      <c r="R534" s="71">
        <v>70.439784732339959</v>
      </c>
      <c r="S534" s="71">
        <v>20.172240211745802</v>
      </c>
      <c r="T534" s="72"/>
      <c r="U534" s="71">
        <v>17771710</v>
      </c>
      <c r="V534" s="71">
        <v>11443</v>
      </c>
      <c r="W534" s="71">
        <v>1140</v>
      </c>
      <c r="X534" s="71">
        <v>89547</v>
      </c>
      <c r="Y534" s="71">
        <v>93555</v>
      </c>
      <c r="Z534" s="71">
        <v>70154</v>
      </c>
      <c r="AA534" s="71">
        <v>50601</v>
      </c>
      <c r="AB534" s="71">
        <v>280261</v>
      </c>
      <c r="AC534" s="71">
        <v>12200297.5</v>
      </c>
      <c r="AD534" s="71">
        <v>20.172240211745802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2206</v>
      </c>
      <c r="B535" s="70">
        <v>325</v>
      </c>
      <c r="C535" s="70">
        <v>2</v>
      </c>
      <c r="D535" s="70">
        <v>20</v>
      </c>
      <c r="E535" s="70">
        <v>2005</v>
      </c>
      <c r="F535" s="70" t="s">
        <v>789</v>
      </c>
      <c r="G535" s="70" t="s">
        <v>2204</v>
      </c>
      <c r="H535" s="70" t="s">
        <v>2205</v>
      </c>
      <c r="I535" s="148"/>
      <c r="J535" s="71">
        <v>111.4472239594395</v>
      </c>
      <c r="K535" s="71">
        <v>21.832874852901849</v>
      </c>
      <c r="L535" s="71">
        <v>130.6143625031747</v>
      </c>
      <c r="M535" s="71">
        <v>342.97143788481901</v>
      </c>
      <c r="N535" s="71">
        <v>316.40816668202189</v>
      </c>
      <c r="O535" s="71">
        <v>258.08353101539461</v>
      </c>
      <c r="P535" s="71">
        <v>193.65886035790589</v>
      </c>
      <c r="Q535" s="71">
        <v>16.021984149230398</v>
      </c>
      <c r="R535" s="71">
        <v>43.801370914169681</v>
      </c>
      <c r="S535" s="71">
        <v>32.957474015241999</v>
      </c>
      <c r="T535" s="72"/>
      <c r="U535" s="71">
        <v>16613802</v>
      </c>
      <c r="V535" s="71">
        <v>9536</v>
      </c>
      <c r="W535" s="71">
        <v>1090</v>
      </c>
      <c r="X535" s="71">
        <v>74978</v>
      </c>
      <c r="Y535" s="71">
        <v>116238</v>
      </c>
      <c r="Z535" s="71">
        <v>122839</v>
      </c>
      <c r="AA535" s="71">
        <v>38511</v>
      </c>
      <c r="AB535" s="71">
        <v>271954</v>
      </c>
      <c r="AC535" s="71">
        <v>7745365.5</v>
      </c>
      <c r="AD535" s="71">
        <v>32.957474015241999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2207</v>
      </c>
      <c r="B536" s="70">
        <v>326</v>
      </c>
      <c r="C536" s="70">
        <v>3</v>
      </c>
      <c r="D536" s="70">
        <v>20</v>
      </c>
      <c r="E536" s="70">
        <v>2006</v>
      </c>
      <c r="F536" s="70" t="s">
        <v>790</v>
      </c>
      <c r="G536" s="70" t="s">
        <v>2204</v>
      </c>
      <c r="H536" s="70" t="s">
        <v>2205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2208</v>
      </c>
      <c r="B537" s="70">
        <v>327</v>
      </c>
      <c r="C537" s="70">
        <v>4</v>
      </c>
      <c r="D537" s="70">
        <v>20</v>
      </c>
      <c r="E537" s="70">
        <v>2007</v>
      </c>
      <c r="F537" s="70" t="s">
        <v>791</v>
      </c>
      <c r="G537" s="70" t="s">
        <v>2204</v>
      </c>
      <c r="H537" s="70" t="s">
        <v>2205</v>
      </c>
      <c r="I537" s="148"/>
      <c r="J537" s="71">
        <v>93.035735004078845</v>
      </c>
      <c r="K537" s="71">
        <v>21.495671539800931</v>
      </c>
      <c r="L537" s="71">
        <v>108.27811186874671</v>
      </c>
      <c r="M537" s="71">
        <v>345.98545113632167</v>
      </c>
      <c r="N537" s="71">
        <v>325.62213207891278</v>
      </c>
      <c r="O537" s="71">
        <v>251.62124930550431</v>
      </c>
      <c r="P537" s="71">
        <v>187.37796275276929</v>
      </c>
      <c r="Q537" s="71">
        <v>16.6856249480042</v>
      </c>
      <c r="R537" s="71">
        <v>41.342887512702227</v>
      </c>
      <c r="S537" s="71">
        <v>42.691597456812438</v>
      </c>
      <c r="T537" s="72"/>
      <c r="U537" s="71">
        <v>18670203</v>
      </c>
      <c r="V537" s="71">
        <v>8784</v>
      </c>
      <c r="W537" s="71">
        <v>969</v>
      </c>
      <c r="X537" s="71">
        <v>91730</v>
      </c>
      <c r="Y537" s="71">
        <v>117155</v>
      </c>
      <c r="Z537" s="71">
        <v>124500</v>
      </c>
      <c r="AA537" s="71">
        <v>36694</v>
      </c>
      <c r="AB537" s="71">
        <v>268242</v>
      </c>
      <c r="AC537" s="71">
        <v>7520394.5</v>
      </c>
      <c r="AD537" s="71">
        <v>42.691597456812438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2209</v>
      </c>
      <c r="B538" s="70">
        <v>328</v>
      </c>
      <c r="C538" s="70">
        <v>5</v>
      </c>
      <c r="D538" s="70">
        <v>20</v>
      </c>
      <c r="E538" s="70">
        <v>2008</v>
      </c>
      <c r="F538" s="70" t="s">
        <v>792</v>
      </c>
      <c r="G538" s="70" t="s">
        <v>2204</v>
      </c>
      <c r="H538" s="70" t="s">
        <v>2205</v>
      </c>
      <c r="I538" s="148"/>
      <c r="J538" s="71">
        <v>86.177492984552799</v>
      </c>
      <c r="K538" s="71">
        <v>15.80145336622901</v>
      </c>
      <c r="L538" s="71">
        <v>89.723060369383177</v>
      </c>
      <c r="M538" s="71">
        <v>368.012875080919</v>
      </c>
      <c r="N538" s="71">
        <v>320.7056075876564</v>
      </c>
      <c r="O538" s="71">
        <v>244.09284024590801</v>
      </c>
      <c r="P538" s="71">
        <v>182.12494421374589</v>
      </c>
      <c r="Q538" s="71">
        <v>16.301612826432301</v>
      </c>
      <c r="R538" s="71">
        <v>35.634321305555773</v>
      </c>
      <c r="S538" s="71">
        <v>43.265872903819123</v>
      </c>
      <c r="T538" s="72"/>
      <c r="U538" s="71">
        <v>18423405</v>
      </c>
      <c r="V538" s="71">
        <v>8784</v>
      </c>
      <c r="W538" s="71">
        <v>969</v>
      </c>
      <c r="X538" s="71">
        <v>91730</v>
      </c>
      <c r="Y538" s="71">
        <v>117765</v>
      </c>
      <c r="Z538" s="71">
        <v>125014</v>
      </c>
      <c r="AA538" s="71">
        <v>35706</v>
      </c>
      <c r="AB538" s="71">
        <v>266379</v>
      </c>
      <c r="AC538" s="71">
        <v>6730833</v>
      </c>
      <c r="AD538" s="71">
        <v>43.265872903819123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2210</v>
      </c>
      <c r="B539" s="70">
        <v>329</v>
      </c>
      <c r="C539" s="70">
        <v>6</v>
      </c>
      <c r="D539" s="70">
        <v>20</v>
      </c>
      <c r="E539" s="70">
        <v>2009</v>
      </c>
      <c r="F539" s="70" t="s">
        <v>176</v>
      </c>
      <c r="G539" s="1064" t="s">
        <v>2204</v>
      </c>
      <c r="H539" s="70" t="s">
        <v>2205</v>
      </c>
      <c r="I539" s="148"/>
      <c r="J539" s="71">
        <v>95.798808626647826</v>
      </c>
      <c r="K539" s="71">
        <v>15.99060929028073</v>
      </c>
      <c r="L539" s="71">
        <v>90.482107221576683</v>
      </c>
      <c r="M539" s="71">
        <v>370.85753014063391</v>
      </c>
      <c r="N539" s="71">
        <v>294.35684628860258</v>
      </c>
      <c r="O539" s="71">
        <v>248.9790680778467</v>
      </c>
      <c r="P539" s="71">
        <v>173.32461820225049</v>
      </c>
      <c r="Q539" s="71">
        <v>15.4464097728049</v>
      </c>
      <c r="R539" s="71">
        <v>38.47797175281022</v>
      </c>
      <c r="S539" s="71">
        <v>39.04725424168592</v>
      </c>
      <c r="T539" s="72"/>
      <c r="U539" s="71">
        <v>17703848</v>
      </c>
      <c r="V539" s="71">
        <v>8455</v>
      </c>
      <c r="W539" s="71">
        <v>1057</v>
      </c>
      <c r="X539" s="71">
        <v>96702</v>
      </c>
      <c r="Y539" s="71">
        <v>118812</v>
      </c>
      <c r="Z539" s="71">
        <v>125865</v>
      </c>
      <c r="AA539" s="71">
        <v>34885</v>
      </c>
      <c r="AB539" s="71">
        <v>264959</v>
      </c>
      <c r="AC539" s="71">
        <v>7090477</v>
      </c>
      <c r="AD539" s="71">
        <v>39.04725424168592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42.353000000000002</v>
      </c>
      <c r="BK539" s="71">
        <v>13.082000000000001</v>
      </c>
      <c r="BL539" s="71">
        <v>54.145999999999994</v>
      </c>
      <c r="BM539" s="71">
        <v>0</v>
      </c>
      <c r="BN539" s="72"/>
      <c r="BO539" s="71">
        <v>0</v>
      </c>
      <c r="BP539" s="71">
        <v>0</v>
      </c>
      <c r="BQ539" s="71">
        <v>4</v>
      </c>
      <c r="BR539" s="71">
        <v>2</v>
      </c>
      <c r="BS539" s="71">
        <v>12</v>
      </c>
      <c r="BT539" s="71">
        <v>0</v>
      </c>
      <c r="BU539"/>
      <c r="BV539" s="70">
        <v>109.581</v>
      </c>
      <c r="BW539" s="70">
        <v>0</v>
      </c>
      <c r="BX539" s="70">
        <v>0</v>
      </c>
      <c r="BY539" s="70">
        <v>0</v>
      </c>
      <c r="BZ539" s="70">
        <v>0</v>
      </c>
      <c r="CA539" s="70">
        <v>0</v>
      </c>
      <c r="CB539" s="70">
        <v>0</v>
      </c>
      <c r="CC539" s="70">
        <v>0</v>
      </c>
      <c r="CD539" s="70">
        <v>0</v>
      </c>
    </row>
    <row r="540" spans="1:82">
      <c r="A540" s="70" t="s">
        <v>2211</v>
      </c>
      <c r="B540" s="70">
        <v>330</v>
      </c>
      <c r="C540" s="70">
        <v>7</v>
      </c>
      <c r="D540" s="70">
        <v>20</v>
      </c>
      <c r="E540" s="70">
        <v>2010</v>
      </c>
      <c r="F540" s="70" t="s">
        <v>177</v>
      </c>
      <c r="G540" s="1064" t="s">
        <v>2204</v>
      </c>
      <c r="H540" s="70" t="s">
        <v>2205</v>
      </c>
      <c r="I540" s="148"/>
      <c r="J540" s="71">
        <v>85.824845056175064</v>
      </c>
      <c r="K540" s="71">
        <v>17.341885623567201</v>
      </c>
      <c r="L540" s="71">
        <v>81.545645019046788</v>
      </c>
      <c r="M540" s="71">
        <v>397.73951774422812</v>
      </c>
      <c r="N540" s="71">
        <v>333.07451396568581</v>
      </c>
      <c r="O540" s="71">
        <v>249.9736672881042</v>
      </c>
      <c r="P540" s="71">
        <v>174.47220985513019</v>
      </c>
      <c r="Q540" s="71">
        <v>16.048345860374798</v>
      </c>
      <c r="R540" s="71">
        <v>40.788429794426378</v>
      </c>
      <c r="S540" s="71">
        <v>37.319739681930002</v>
      </c>
      <c r="T540" s="72"/>
      <c r="U540" s="71">
        <v>18946455</v>
      </c>
      <c r="V540" s="71">
        <v>8455</v>
      </c>
      <c r="W540" s="71">
        <v>1057</v>
      </c>
      <c r="X540" s="71">
        <v>96702</v>
      </c>
      <c r="Y540" s="71">
        <v>118592</v>
      </c>
      <c r="Z540" s="71">
        <v>126955</v>
      </c>
      <c r="AA540" s="71">
        <v>34239</v>
      </c>
      <c r="AB540" s="71">
        <v>263784</v>
      </c>
      <c r="AC540" s="71">
        <v>7122825</v>
      </c>
      <c r="AD540" s="71">
        <v>37.319739681930002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54.692999999999998</v>
      </c>
      <c r="BK540" s="71">
        <v>29.192</v>
      </c>
      <c r="BL540" s="71">
        <v>54.493000000000002</v>
      </c>
      <c r="BM540" s="71">
        <v>0</v>
      </c>
      <c r="BN540" s="72"/>
      <c r="BO540" s="71">
        <v>0</v>
      </c>
      <c r="BP540" s="71">
        <v>0</v>
      </c>
      <c r="BQ540" s="71">
        <v>5</v>
      </c>
      <c r="BR540" s="71">
        <v>2</v>
      </c>
      <c r="BS540" s="71">
        <v>12</v>
      </c>
      <c r="BT540" s="71">
        <v>0</v>
      </c>
      <c r="BU540"/>
      <c r="BV540" s="70">
        <v>138.37799999999999</v>
      </c>
      <c r="BW540" s="70">
        <v>0</v>
      </c>
      <c r="BX540" s="70">
        <v>0</v>
      </c>
      <c r="BY540" s="70">
        <v>0</v>
      </c>
      <c r="BZ540" s="70">
        <v>0</v>
      </c>
      <c r="CA540" s="70">
        <v>0</v>
      </c>
      <c r="CB540" s="70">
        <v>0</v>
      </c>
      <c r="CC540" s="70">
        <v>0</v>
      </c>
      <c r="CD540" s="70">
        <v>0</v>
      </c>
    </row>
    <row r="541" spans="1:82">
      <c r="A541" s="70" t="s">
        <v>2212</v>
      </c>
      <c r="B541" s="70">
        <v>331</v>
      </c>
      <c r="C541" s="70">
        <v>8</v>
      </c>
      <c r="D541" s="70">
        <v>20</v>
      </c>
      <c r="E541" s="70">
        <v>2011</v>
      </c>
      <c r="F541" s="70" t="s">
        <v>178</v>
      </c>
      <c r="G541" s="70" t="s">
        <v>2204</v>
      </c>
      <c r="H541" s="70" t="s">
        <v>2205</v>
      </c>
      <c r="I541" s="148"/>
      <c r="J541" s="71">
        <v>120.0103083572142</v>
      </c>
      <c r="K541" s="71">
        <v>23.174086127989959</v>
      </c>
      <c r="L541" s="71">
        <v>75.035418998224642</v>
      </c>
      <c r="M541" s="71">
        <v>460.95278308039201</v>
      </c>
      <c r="N541" s="71">
        <v>387.16368742646989</v>
      </c>
      <c r="O541" s="71">
        <v>249.00220778670865</v>
      </c>
      <c r="P541" s="71">
        <v>167.14900548068951</v>
      </c>
      <c r="Q541" s="71">
        <v>18.424210378087199</v>
      </c>
      <c r="R541" s="71">
        <v>42.239064346074287</v>
      </c>
      <c r="S541" s="71">
        <v>33.509865420399997</v>
      </c>
      <c r="T541" s="72"/>
      <c r="U541" s="71">
        <v>18378229</v>
      </c>
      <c r="V541" s="71">
        <v>8455</v>
      </c>
      <c r="W541" s="71">
        <v>1057</v>
      </c>
      <c r="X541" s="71">
        <v>96702</v>
      </c>
      <c r="Y541" s="71">
        <v>119290</v>
      </c>
      <c r="Z541" s="71">
        <v>129209</v>
      </c>
      <c r="AA541" s="71">
        <v>33778</v>
      </c>
      <c r="AB541" s="71">
        <v>262539</v>
      </c>
      <c r="AC541" s="71">
        <v>7363948</v>
      </c>
      <c r="AD541" s="71">
        <v>33.509865420399997</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44.143000000000001</v>
      </c>
      <c r="BK541" s="71">
        <v>75.244</v>
      </c>
      <c r="BL541" s="71">
        <v>57.442999999999998</v>
      </c>
      <c r="BM541" s="71">
        <v>0</v>
      </c>
      <c r="BN541" s="72"/>
      <c r="BO541" s="71">
        <v>0</v>
      </c>
      <c r="BP541" s="71">
        <v>0</v>
      </c>
      <c r="BQ541" s="71">
        <v>4</v>
      </c>
      <c r="BR541" s="71">
        <v>2</v>
      </c>
      <c r="BS541" s="71">
        <v>11</v>
      </c>
      <c r="BT541" s="71">
        <v>0</v>
      </c>
      <c r="BU541"/>
      <c r="BV541" s="70">
        <v>176.83</v>
      </c>
      <c r="BW541" s="70">
        <v>0</v>
      </c>
      <c r="BX541" s="70">
        <v>0</v>
      </c>
      <c r="BY541" s="70">
        <v>0</v>
      </c>
      <c r="BZ541" s="70">
        <v>0</v>
      </c>
      <c r="CA541" s="70">
        <v>0</v>
      </c>
      <c r="CB541" s="70">
        <v>0</v>
      </c>
      <c r="CC541" s="70">
        <v>0</v>
      </c>
      <c r="CD541" s="70">
        <v>0</v>
      </c>
    </row>
    <row r="542" spans="1:82">
      <c r="A542" s="70" t="s">
        <v>2213</v>
      </c>
      <c r="B542" s="70">
        <v>332</v>
      </c>
      <c r="C542" s="70">
        <v>9</v>
      </c>
      <c r="D542" s="70">
        <v>20</v>
      </c>
      <c r="E542" s="70">
        <v>2012</v>
      </c>
      <c r="F542" s="70" t="s">
        <v>179</v>
      </c>
      <c r="G542" s="70" t="s">
        <v>2204</v>
      </c>
      <c r="H542" s="70" t="s">
        <v>2205</v>
      </c>
      <c r="I542" s="148"/>
      <c r="J542" s="71">
        <v>144.5894110420266</v>
      </c>
      <c r="K542" s="71">
        <v>22.397898400891808</v>
      </c>
      <c r="L542" s="71">
        <v>72.75083199928531</v>
      </c>
      <c r="M542" s="71">
        <v>499.37032428871669</v>
      </c>
      <c r="N542" s="71">
        <v>451.83829860154123</v>
      </c>
      <c r="O542" s="71">
        <v>250.81889733709909</v>
      </c>
      <c r="P542" s="71">
        <v>165.04436069115914</v>
      </c>
      <c r="Q542" s="71">
        <v>20.0100612258456</v>
      </c>
      <c r="R542" s="71">
        <v>54.329508895451752</v>
      </c>
      <c r="S542" s="71">
        <v>33.511920674109987</v>
      </c>
      <c r="T542" s="72"/>
      <c r="U542" s="71">
        <v>19828978</v>
      </c>
      <c r="V542" s="71">
        <v>8455</v>
      </c>
      <c r="W542" s="71">
        <v>1057</v>
      </c>
      <c r="X542" s="71">
        <v>96702</v>
      </c>
      <c r="Y542" s="71">
        <v>120317</v>
      </c>
      <c r="Z542" s="71">
        <v>131184</v>
      </c>
      <c r="AA542" s="71">
        <v>33164</v>
      </c>
      <c r="AB542" s="71">
        <v>262441</v>
      </c>
      <c r="AC542" s="71">
        <v>9226466</v>
      </c>
      <c r="AD542" s="71">
        <v>33.511920674109987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2.4910000000000001</v>
      </c>
      <c r="BJ542" s="71">
        <v>55.994999999999997</v>
      </c>
      <c r="BK542" s="71">
        <v>115.15900000000001</v>
      </c>
      <c r="BL542" s="71">
        <v>71.871000000000009</v>
      </c>
      <c r="BM542" s="71">
        <v>0</v>
      </c>
      <c r="BN542" s="72"/>
      <c r="BO542" s="71">
        <v>0</v>
      </c>
      <c r="BP542" s="71">
        <v>1</v>
      </c>
      <c r="BQ542" s="71">
        <v>5</v>
      </c>
      <c r="BR542" s="71">
        <v>2</v>
      </c>
      <c r="BS542" s="71">
        <v>13</v>
      </c>
      <c r="BT542" s="71">
        <v>0</v>
      </c>
      <c r="BU542"/>
      <c r="BV542" s="70">
        <v>245.51599999999999</v>
      </c>
      <c r="BW542" s="70">
        <v>0</v>
      </c>
      <c r="BX542" s="70">
        <v>0</v>
      </c>
      <c r="BY542" s="70">
        <v>0</v>
      </c>
      <c r="BZ542" s="70">
        <v>0</v>
      </c>
      <c r="CA542" s="70">
        <v>0</v>
      </c>
      <c r="CB542" s="70">
        <v>0</v>
      </c>
      <c r="CC542" s="70">
        <v>0</v>
      </c>
      <c r="CD542" s="70">
        <v>0</v>
      </c>
    </row>
    <row r="543" spans="1:82">
      <c r="A543" s="70" t="s">
        <v>2214</v>
      </c>
      <c r="B543" s="70">
        <v>333</v>
      </c>
      <c r="C543" s="70">
        <v>10</v>
      </c>
      <c r="D543" s="70">
        <v>20</v>
      </c>
      <c r="E543" s="70">
        <v>2013</v>
      </c>
      <c r="F543" s="70" t="s">
        <v>180</v>
      </c>
      <c r="G543" s="70" t="s">
        <v>2204</v>
      </c>
      <c r="H543" s="70" t="s">
        <v>2205</v>
      </c>
      <c r="I543" s="148"/>
      <c r="J543" s="71">
        <v>165.9834079430249</v>
      </c>
      <c r="K543" s="71">
        <v>21.154920739628</v>
      </c>
      <c r="L543" s="71">
        <v>73.823548670112231</v>
      </c>
      <c r="M543" s="71">
        <v>505.78666227700381</v>
      </c>
      <c r="N543" s="71">
        <v>439.87881543740451</v>
      </c>
      <c r="O543" s="71">
        <v>242.67407832594938</v>
      </c>
      <c r="P543" s="71">
        <v>162.76394260168891</v>
      </c>
      <c r="Q543" s="71">
        <v>20.2741761801996</v>
      </c>
      <c r="R543" s="71">
        <v>54.59186947933572</v>
      </c>
      <c r="S543" s="71">
        <v>31.642727810459998</v>
      </c>
      <c r="T543" s="72"/>
      <c r="U543" s="71">
        <v>16928087</v>
      </c>
      <c r="V543" s="71">
        <v>8455</v>
      </c>
      <c r="W543" s="71">
        <v>1057</v>
      </c>
      <c r="X543" s="71">
        <v>96702</v>
      </c>
      <c r="Y543" s="71">
        <v>120911</v>
      </c>
      <c r="Z543" s="71">
        <v>132591</v>
      </c>
      <c r="AA543" s="71">
        <v>32583</v>
      </c>
      <c r="AB543" s="71">
        <v>262093</v>
      </c>
      <c r="AC543" s="71">
        <v>9049793</v>
      </c>
      <c r="AD543" s="71">
        <v>31.642727810459998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2.306</v>
      </c>
      <c r="BJ543" s="71">
        <v>60.344000000000001</v>
      </c>
      <c r="BK543" s="71">
        <v>95.927000000000007</v>
      </c>
      <c r="BL543" s="71">
        <v>72.878</v>
      </c>
      <c r="BM543" s="71">
        <v>0</v>
      </c>
      <c r="BN543" s="72"/>
      <c r="BO543" s="71">
        <v>0</v>
      </c>
      <c r="BP543" s="71">
        <v>1</v>
      </c>
      <c r="BQ543" s="71">
        <v>5</v>
      </c>
      <c r="BR543" s="71">
        <v>2</v>
      </c>
      <c r="BS543" s="71">
        <v>12</v>
      </c>
      <c r="BT543" s="71">
        <v>0</v>
      </c>
      <c r="BU543"/>
      <c r="BV543" s="70">
        <v>231.45500000000001</v>
      </c>
      <c r="BW543" s="70">
        <v>0</v>
      </c>
      <c r="BX543" s="70">
        <v>0</v>
      </c>
      <c r="BY543" s="70">
        <v>0</v>
      </c>
      <c r="BZ543" s="70">
        <v>0</v>
      </c>
      <c r="CA543" s="70">
        <v>0</v>
      </c>
      <c r="CB543" s="70">
        <v>0</v>
      </c>
      <c r="CC543" s="70">
        <v>0</v>
      </c>
      <c r="CD543" s="70">
        <v>0</v>
      </c>
    </row>
    <row r="544" spans="1:82">
      <c r="A544" s="70" t="s">
        <v>2215</v>
      </c>
      <c r="B544" s="70">
        <v>334</v>
      </c>
      <c r="C544" s="70">
        <v>11</v>
      </c>
      <c r="D544" s="70">
        <v>20</v>
      </c>
      <c r="E544" s="70">
        <v>2014</v>
      </c>
      <c r="F544" s="70" t="s">
        <v>181</v>
      </c>
      <c r="G544" s="70" t="s">
        <v>2204</v>
      </c>
      <c r="H544" s="70" t="s">
        <v>2205</v>
      </c>
      <c r="I544" s="148"/>
      <c r="J544" s="71">
        <v>142.01266475065199</v>
      </c>
      <c r="K544" s="71">
        <v>21.948577783782941</v>
      </c>
      <c r="L544" s="71">
        <v>82.789089518964417</v>
      </c>
      <c r="M544" s="71">
        <v>487.80388073389508</v>
      </c>
      <c r="N544" s="71">
        <v>409.95648709934159</v>
      </c>
      <c r="O544" s="71">
        <v>232.36599429987749</v>
      </c>
      <c r="P544" s="71">
        <v>162.72621080223527</v>
      </c>
      <c r="Q544" s="71">
        <v>19.3046913178224</v>
      </c>
      <c r="R544" s="71">
        <v>49.384370442256632</v>
      </c>
      <c r="S544" s="71">
        <v>28.16729438674</v>
      </c>
      <c r="T544" s="72"/>
      <c r="U544" s="71">
        <v>16337318</v>
      </c>
      <c r="V544" s="71">
        <v>7867</v>
      </c>
      <c r="W544" s="71">
        <v>1071</v>
      </c>
      <c r="X544" s="71">
        <v>93872</v>
      </c>
      <c r="Y544" s="71">
        <v>121213</v>
      </c>
      <c r="Z544" s="71">
        <v>133716</v>
      </c>
      <c r="AA544" s="71">
        <v>32407</v>
      </c>
      <c r="AB544" s="71">
        <v>260110</v>
      </c>
      <c r="AC544" s="71">
        <v>8212278</v>
      </c>
      <c r="AD544" s="71">
        <v>28.16729438674</v>
      </c>
      <c r="AE544" s="72"/>
      <c r="AF544" s="71"/>
      <c r="AG544" s="71"/>
      <c r="AH544" s="71"/>
      <c r="AI544" s="71"/>
      <c r="AJ544" s="71"/>
      <c r="AK544" s="71"/>
      <c r="AL544" s="71"/>
      <c r="AM544" s="71"/>
      <c r="AN544" s="71"/>
      <c r="AO544" s="71"/>
      <c r="AP544" s="71"/>
      <c r="AQ544" s="72"/>
      <c r="AR544" s="71">
        <v>4966</v>
      </c>
      <c r="AS544" s="71">
        <v>647</v>
      </c>
      <c r="AT544" s="71">
        <v>2</v>
      </c>
      <c r="AU544" s="71">
        <v>0</v>
      </c>
      <c r="AV544" s="71">
        <v>0</v>
      </c>
      <c r="AW544" s="71">
        <v>2</v>
      </c>
      <c r="AX544" s="71"/>
      <c r="AY544" s="72"/>
      <c r="AZ544" s="71">
        <v>21421.281999999999</v>
      </c>
      <c r="BA544" s="71">
        <v>48253.67</v>
      </c>
      <c r="BB544" s="71">
        <v>27000</v>
      </c>
      <c r="BC544" s="71">
        <v>0</v>
      </c>
      <c r="BD544" s="71">
        <v>0</v>
      </c>
      <c r="BE544" s="71">
        <v>2102.6</v>
      </c>
      <c r="BF544" s="71"/>
      <c r="BG544" s="72"/>
      <c r="BH544" s="71">
        <v>0</v>
      </c>
      <c r="BI544" s="71">
        <v>2.5289999999999999</v>
      </c>
      <c r="BJ544" s="71">
        <v>56.761000000000003</v>
      </c>
      <c r="BK544" s="71">
        <v>104.07</v>
      </c>
      <c r="BL544" s="71">
        <v>81.208999999999989</v>
      </c>
      <c r="BM544" s="71">
        <v>0</v>
      </c>
      <c r="BN544" s="72"/>
      <c r="BO544" s="71">
        <v>0</v>
      </c>
      <c r="BP544" s="71">
        <v>1</v>
      </c>
      <c r="BQ544" s="71">
        <v>5</v>
      </c>
      <c r="BR544" s="71">
        <v>2</v>
      </c>
      <c r="BS544" s="71">
        <v>12</v>
      </c>
      <c r="BT544" s="71">
        <v>0</v>
      </c>
      <c r="BU544"/>
      <c r="BV544" s="70">
        <v>244.56899999999999</v>
      </c>
      <c r="BW544" s="70">
        <v>0</v>
      </c>
      <c r="BX544" s="70">
        <v>0</v>
      </c>
      <c r="BY544" s="70">
        <v>0</v>
      </c>
      <c r="BZ544" s="70">
        <v>0</v>
      </c>
      <c r="CA544" s="70">
        <v>0</v>
      </c>
      <c r="CB544" s="70">
        <v>0</v>
      </c>
      <c r="CC544" s="70">
        <v>0</v>
      </c>
      <c r="CD544" s="70">
        <v>0</v>
      </c>
    </row>
    <row r="545" spans="1:82">
      <c r="A545" s="70" t="s">
        <v>2216</v>
      </c>
      <c r="B545" s="70">
        <v>335</v>
      </c>
      <c r="C545" s="70">
        <v>12</v>
      </c>
      <c r="D545" s="70">
        <v>20</v>
      </c>
      <c r="E545" s="70">
        <v>2015</v>
      </c>
      <c r="F545" s="70" t="s">
        <v>182</v>
      </c>
      <c r="G545" s="70" t="s">
        <v>2204</v>
      </c>
      <c r="H545" s="70" t="s">
        <v>2205</v>
      </c>
      <c r="I545" s="148"/>
      <c r="J545" s="71">
        <v>111.8545815436532</v>
      </c>
      <c r="K545" s="71">
        <v>18.377211345238941</v>
      </c>
      <c r="L545" s="71">
        <v>94.110789425852957</v>
      </c>
      <c r="M545" s="71">
        <v>412.77167762919419</v>
      </c>
      <c r="N545" s="71">
        <v>358.99622604235742</v>
      </c>
      <c r="O545" s="71">
        <v>231.87223289614457</v>
      </c>
      <c r="P545" s="71">
        <v>160.52806187634599</v>
      </c>
      <c r="Q545" s="71">
        <v>18.778605353946698</v>
      </c>
      <c r="R545" s="71">
        <v>46.032109384234708</v>
      </c>
      <c r="S545" s="71">
        <v>30.541163567314399</v>
      </c>
      <c r="T545" s="72"/>
      <c r="U545" s="71">
        <v>16325079</v>
      </c>
      <c r="V545" s="71">
        <v>7867</v>
      </c>
      <c r="W545" s="71">
        <v>1071</v>
      </c>
      <c r="X545" s="71">
        <v>93872</v>
      </c>
      <c r="Y545" s="71">
        <v>121706</v>
      </c>
      <c r="Z545" s="71">
        <v>134716</v>
      </c>
      <c r="AA545" s="71">
        <v>31944</v>
      </c>
      <c r="AB545" s="71">
        <v>258466</v>
      </c>
      <c r="AC545" s="71">
        <v>7868438</v>
      </c>
      <c r="AD545" s="71">
        <v>30.541163567314399</v>
      </c>
      <c r="AE545" s="72"/>
      <c r="AF545" s="71">
        <v>174325228.94392169</v>
      </c>
      <c r="AG545" s="71">
        <v>14079294.097344309</v>
      </c>
      <c r="AH545" s="71">
        <v>11697784.23825315</v>
      </c>
      <c r="AI545" s="71">
        <v>576665128.2646215</v>
      </c>
      <c r="AJ545" s="71">
        <v>575155212.81950533</v>
      </c>
      <c r="AK545" s="71">
        <v>0</v>
      </c>
      <c r="AL545" s="71">
        <v>0</v>
      </c>
      <c r="AM545" s="71">
        <v>35421681.075908452</v>
      </c>
      <c r="AN545" s="71">
        <v>0</v>
      </c>
      <c r="AO545" s="71">
        <v>0</v>
      </c>
      <c r="AP545" s="71">
        <v>1387344329.4395545</v>
      </c>
      <c r="AQ545" s="72"/>
      <c r="AR545" s="71">
        <v>5286</v>
      </c>
      <c r="AS545" s="71">
        <v>805</v>
      </c>
      <c r="AT545" s="71">
        <v>2</v>
      </c>
      <c r="AU545" s="71">
        <v>0</v>
      </c>
      <c r="AV545" s="71">
        <v>0</v>
      </c>
      <c r="AW545" s="71">
        <v>2</v>
      </c>
      <c r="AX545" s="71"/>
      <c r="AY545" s="72"/>
      <c r="AZ545" s="71">
        <v>23273.062000000002</v>
      </c>
      <c r="BA545" s="71">
        <v>76469.47</v>
      </c>
      <c r="BB545" s="71">
        <v>27000</v>
      </c>
      <c r="BC545" s="71">
        <v>0</v>
      </c>
      <c r="BD545" s="71">
        <v>0</v>
      </c>
      <c r="BE545" s="71">
        <v>2102.6</v>
      </c>
      <c r="BF545" s="71"/>
      <c r="BG545" s="72"/>
      <c r="BH545" s="71">
        <v>0</v>
      </c>
      <c r="BI545" s="71">
        <v>0</v>
      </c>
      <c r="BJ545" s="71">
        <v>55.012</v>
      </c>
      <c r="BK545" s="71">
        <v>53.305</v>
      </c>
      <c r="BL545" s="71">
        <v>73.833000000000013</v>
      </c>
      <c r="BM545" s="71">
        <v>0</v>
      </c>
      <c r="BN545" s="72"/>
      <c r="BO545" s="71">
        <v>0</v>
      </c>
      <c r="BP545" s="71">
        <v>0</v>
      </c>
      <c r="BQ545" s="71">
        <v>5</v>
      </c>
      <c r="BR545" s="71">
        <v>2</v>
      </c>
      <c r="BS545" s="71">
        <v>12</v>
      </c>
      <c r="BT545" s="71">
        <v>0</v>
      </c>
      <c r="BU545"/>
      <c r="BV545" s="70">
        <v>182.15</v>
      </c>
      <c r="BW545" s="70">
        <v>0</v>
      </c>
      <c r="BX545" s="70">
        <v>0</v>
      </c>
      <c r="BY545" s="70">
        <v>0</v>
      </c>
      <c r="BZ545" s="70">
        <v>0</v>
      </c>
      <c r="CA545" s="70">
        <v>0</v>
      </c>
      <c r="CB545" s="70">
        <v>0</v>
      </c>
      <c r="CC545" s="70">
        <v>0</v>
      </c>
      <c r="CD545" s="70">
        <v>0</v>
      </c>
    </row>
    <row r="546" spans="1:82">
      <c r="A546" s="70" t="s">
        <v>2217</v>
      </c>
      <c r="B546" s="70">
        <v>336</v>
      </c>
      <c r="C546" s="70">
        <v>13</v>
      </c>
      <c r="D546" s="70">
        <v>20</v>
      </c>
      <c r="E546" s="70">
        <v>2016</v>
      </c>
      <c r="F546" s="70" t="s">
        <v>155</v>
      </c>
      <c r="G546" s="70" t="s">
        <v>2204</v>
      </c>
      <c r="H546" s="70" t="s">
        <v>2205</v>
      </c>
      <c r="I546" s="148"/>
      <c r="J546" s="71">
        <v>112.82837402938451</v>
      </c>
      <c r="K546" s="71">
        <v>18.497168508435209</v>
      </c>
      <c r="L546" s="71">
        <v>89.724338397075428</v>
      </c>
      <c r="M546" s="71">
        <v>343.98873300861231</v>
      </c>
      <c r="N546" s="71">
        <v>330.28075857884926</v>
      </c>
      <c r="O546" s="71">
        <v>230.78059259275796</v>
      </c>
      <c r="P546" s="71">
        <v>155.70746182084383</v>
      </c>
      <c r="Q546" s="71">
        <v>18.118527784417033</v>
      </c>
      <c r="R546" s="71">
        <v>39.292374157903751</v>
      </c>
      <c r="S546" s="71">
        <v>47.752294693299994</v>
      </c>
      <c r="T546" s="72"/>
      <c r="U546" s="71">
        <v>18484343</v>
      </c>
      <c r="V546" s="71">
        <v>7867</v>
      </c>
      <c r="W546" s="71">
        <v>1071</v>
      </c>
      <c r="X546" s="71">
        <v>93872</v>
      </c>
      <c r="Y546" s="71">
        <v>121973</v>
      </c>
      <c r="Z546" s="71">
        <v>135730</v>
      </c>
      <c r="AA546" s="71">
        <v>32047</v>
      </c>
      <c r="AB546" s="71">
        <v>256520</v>
      </c>
      <c r="AC546" s="71">
        <v>6710750.7324689226</v>
      </c>
      <c r="AD546" s="71">
        <v>47.752294693299987</v>
      </c>
      <c r="AE546" s="72"/>
      <c r="AF546" s="71">
        <v>191466890.56675071</v>
      </c>
      <c r="AG546" s="71">
        <v>13787162.758849319</v>
      </c>
      <c r="AH546" s="71">
        <v>10377043.07394412</v>
      </c>
      <c r="AI546" s="71">
        <v>543607201.04337835</v>
      </c>
      <c r="AJ546" s="71">
        <v>524689925.03273308</v>
      </c>
      <c r="AK546" s="71">
        <v>0</v>
      </c>
      <c r="AL546" s="71">
        <v>0</v>
      </c>
      <c r="AM546" s="71">
        <v>35182301.916877389</v>
      </c>
      <c r="AN546" s="71">
        <v>0</v>
      </c>
      <c r="AO546" s="71">
        <v>0</v>
      </c>
      <c r="AP546" s="71">
        <v>1319110524.3925328</v>
      </c>
      <c r="AQ546" s="72"/>
      <c r="AR546" s="71">
        <v>5614</v>
      </c>
      <c r="AS546" s="71">
        <v>879</v>
      </c>
      <c r="AT546" s="71">
        <v>2</v>
      </c>
      <c r="AU546" s="71">
        <v>0</v>
      </c>
      <c r="AV546" s="71">
        <v>0</v>
      </c>
      <c r="AW546" s="71">
        <v>2</v>
      </c>
      <c r="AX546" s="71"/>
      <c r="AY546" s="72"/>
      <c r="AZ546" s="71">
        <v>24976.962</v>
      </c>
      <c r="BA546" s="71">
        <v>80742.97</v>
      </c>
      <c r="BB546" s="71">
        <v>27000</v>
      </c>
      <c r="BC546" s="71">
        <v>0</v>
      </c>
      <c r="BD546" s="71">
        <v>0</v>
      </c>
      <c r="BE546" s="71">
        <v>2149.1999999999998</v>
      </c>
      <c r="BF546" s="71"/>
      <c r="BG546" s="72"/>
      <c r="BH546" s="71">
        <v>0</v>
      </c>
      <c r="BI546" s="71">
        <v>0</v>
      </c>
      <c r="BJ546" s="71">
        <v>51.435000000000002</v>
      </c>
      <c r="BK546" s="71">
        <v>9.1170000000000009</v>
      </c>
      <c r="BL546" s="71">
        <v>119.48</v>
      </c>
      <c r="BM546" s="71">
        <v>0</v>
      </c>
      <c r="BN546" s="72"/>
      <c r="BO546" s="71">
        <v>0</v>
      </c>
      <c r="BP546" s="71">
        <v>0</v>
      </c>
      <c r="BQ546" s="71">
        <v>5</v>
      </c>
      <c r="BR546" s="71">
        <v>2</v>
      </c>
      <c r="BS546" s="71">
        <v>14</v>
      </c>
      <c r="BT546" s="71">
        <v>0</v>
      </c>
      <c r="BU546"/>
      <c r="BV546" s="70">
        <v>128.63499999999999</v>
      </c>
      <c r="BW546" s="70">
        <v>0</v>
      </c>
      <c r="BX546" s="70">
        <v>51.396999999999998</v>
      </c>
      <c r="BY546" s="70">
        <v>0</v>
      </c>
      <c r="BZ546" s="70">
        <v>0</v>
      </c>
      <c r="CA546" s="70">
        <v>0</v>
      </c>
      <c r="CB546" s="70">
        <v>0</v>
      </c>
      <c r="CC546" s="70">
        <v>0</v>
      </c>
      <c r="CD546" s="70">
        <v>0</v>
      </c>
    </row>
    <row r="547" spans="1:82">
      <c r="A547" s="70" t="s">
        <v>2218</v>
      </c>
      <c r="B547" s="70">
        <v>337</v>
      </c>
      <c r="C547" s="70">
        <v>14</v>
      </c>
      <c r="D547" s="70">
        <v>20</v>
      </c>
      <c r="E547" s="70">
        <v>2017</v>
      </c>
      <c r="F547" s="70" t="s">
        <v>156</v>
      </c>
      <c r="G547" s="70" t="s">
        <v>2204</v>
      </c>
      <c r="H547" s="70" t="s">
        <v>2205</v>
      </c>
      <c r="I547" s="148"/>
      <c r="J547" s="71">
        <v>83.529991826213902</v>
      </c>
      <c r="K547" s="71">
        <v>17.72218152661863</v>
      </c>
      <c r="L547" s="71">
        <v>77.886763544267339</v>
      </c>
      <c r="M547" s="71">
        <v>330.30421139576373</v>
      </c>
      <c r="N547" s="71">
        <v>332.66569449004629</v>
      </c>
      <c r="O547" s="71">
        <v>228.39799957498954</v>
      </c>
      <c r="P547" s="71">
        <v>153.27755549532108</v>
      </c>
      <c r="Q547" s="71">
        <v>17.375261613925101</v>
      </c>
      <c r="R547" s="71">
        <v>39.301376392707269</v>
      </c>
      <c r="S547" s="71">
        <v>30.153582352320001</v>
      </c>
      <c r="T547" s="72"/>
      <c r="U547" s="71">
        <v>16466013</v>
      </c>
      <c r="V547" s="71">
        <v>7867</v>
      </c>
      <c r="W547" s="71">
        <v>1071</v>
      </c>
      <c r="X547" s="71">
        <v>93872</v>
      </c>
      <c r="Y547" s="71">
        <v>121892</v>
      </c>
      <c r="Z547" s="71">
        <v>136557</v>
      </c>
      <c r="AA547" s="71">
        <v>31748</v>
      </c>
      <c r="AB547" s="71">
        <v>254386</v>
      </c>
      <c r="AC547" s="71">
        <v>6845473.9999999981</v>
      </c>
      <c r="AD547" s="71">
        <v>30.153582352320001</v>
      </c>
      <c r="AE547" s="72"/>
      <c r="AF547" s="71">
        <v>151658409.18892029</v>
      </c>
      <c r="AG547" s="71">
        <v>13565992.888656029</v>
      </c>
      <c r="AH547" s="71">
        <v>12191273.0914426</v>
      </c>
      <c r="AI547" s="71">
        <v>546897611.14724231</v>
      </c>
      <c r="AJ547" s="71">
        <v>596143316.93073058</v>
      </c>
      <c r="AK547" s="71">
        <v>0</v>
      </c>
      <c r="AL547" s="71">
        <v>0</v>
      </c>
      <c r="AM547" s="71">
        <v>34944211.689078704</v>
      </c>
      <c r="AN547" s="71">
        <v>0</v>
      </c>
      <c r="AO547" s="71">
        <v>0</v>
      </c>
      <c r="AP547" s="71">
        <v>1355400814.9360707</v>
      </c>
      <c r="AQ547" s="72"/>
      <c r="AR547" s="71">
        <v>5857</v>
      </c>
      <c r="AS547" s="71">
        <v>956</v>
      </c>
      <c r="AT547" s="71">
        <v>2</v>
      </c>
      <c r="AU547" s="71">
        <v>0</v>
      </c>
      <c r="AV547" s="71">
        <v>0</v>
      </c>
      <c r="AW547" s="71">
        <v>2</v>
      </c>
      <c r="AX547" s="71"/>
      <c r="AY547" s="72"/>
      <c r="AZ547" s="71">
        <v>26336.851999999999</v>
      </c>
      <c r="BA547" s="71">
        <v>87013.869999999966</v>
      </c>
      <c r="BB547" s="71">
        <v>27000</v>
      </c>
      <c r="BC547" s="71">
        <v>0</v>
      </c>
      <c r="BD547" s="71">
        <v>0</v>
      </c>
      <c r="BE547" s="71">
        <v>2149.15</v>
      </c>
      <c r="BF547" s="71"/>
      <c r="BG547" s="72"/>
      <c r="BH547" s="71">
        <v>0</v>
      </c>
      <c r="BI547" s="71">
        <v>0</v>
      </c>
      <c r="BJ547" s="71">
        <v>53.296999999999997</v>
      </c>
      <c r="BK547" s="71">
        <v>8.5719999999999992</v>
      </c>
      <c r="BL547" s="71">
        <v>96.480999999999995</v>
      </c>
      <c r="BM547" s="71">
        <v>0</v>
      </c>
      <c r="BN547" s="72"/>
      <c r="BO547" s="71">
        <v>0</v>
      </c>
      <c r="BP547" s="71">
        <v>0</v>
      </c>
      <c r="BQ547" s="71">
        <v>6</v>
      </c>
      <c r="BR547" s="71">
        <v>2</v>
      </c>
      <c r="BS547" s="71">
        <v>14</v>
      </c>
      <c r="BT547" s="71">
        <v>0</v>
      </c>
      <c r="BU547"/>
      <c r="BV547" s="70">
        <v>124.93</v>
      </c>
      <c r="BW547" s="70">
        <v>0</v>
      </c>
      <c r="BX547" s="70">
        <v>33.42</v>
      </c>
      <c r="BY547" s="70">
        <v>0</v>
      </c>
      <c r="BZ547" s="70">
        <v>0</v>
      </c>
      <c r="CA547" s="70">
        <v>0</v>
      </c>
      <c r="CB547" s="70">
        <v>0</v>
      </c>
      <c r="CC547" s="70">
        <v>0</v>
      </c>
      <c r="CD547" s="70">
        <v>0</v>
      </c>
    </row>
    <row r="548" spans="1:82">
      <c r="A548" s="70" t="s">
        <v>2219</v>
      </c>
      <c r="B548" s="70">
        <v>338</v>
      </c>
      <c r="C548" s="70">
        <v>15</v>
      </c>
      <c r="D548" s="70">
        <v>20</v>
      </c>
      <c r="E548" s="70">
        <v>2018</v>
      </c>
      <c r="F548" s="70" t="s">
        <v>183</v>
      </c>
      <c r="G548" s="70" t="s">
        <v>2204</v>
      </c>
      <c r="H548" s="70" t="s">
        <v>2205</v>
      </c>
      <c r="I548" s="148"/>
      <c r="J548" s="71">
        <v>82.431104911841274</v>
      </c>
      <c r="K548" s="71">
        <v>15.541207888468302</v>
      </c>
      <c r="L548" s="71">
        <v>70.23415448184727</v>
      </c>
      <c r="M548" s="71">
        <v>298.52530090032457</v>
      </c>
      <c r="N548" s="71">
        <v>249.75764351277294</v>
      </c>
      <c r="O548" s="71">
        <v>224.76827239282031</v>
      </c>
      <c r="P548" s="71">
        <v>151.16386845072213</v>
      </c>
      <c r="Q548" s="71">
        <v>15.9954209201608</v>
      </c>
      <c r="R548" s="71">
        <v>36.127245554785866</v>
      </c>
      <c r="S548" s="71">
        <v>62.737621254033499</v>
      </c>
      <c r="T548" s="72"/>
      <c r="U548" s="71">
        <v>22069007</v>
      </c>
      <c r="V548" s="71">
        <v>7867</v>
      </c>
      <c r="W548" s="71">
        <v>1071</v>
      </c>
      <c r="X548" s="71">
        <v>93872</v>
      </c>
      <c r="Y548" s="71">
        <v>122117</v>
      </c>
      <c r="Z548" s="71">
        <v>136960</v>
      </c>
      <c r="AA548" s="71">
        <v>31625</v>
      </c>
      <c r="AB548" s="71">
        <v>252370</v>
      </c>
      <c r="AC548" s="71">
        <v>6267945.4999999991</v>
      </c>
      <c r="AD548" s="71">
        <v>62.737621254033499</v>
      </c>
      <c r="AE548" s="72"/>
      <c r="AF548" s="71">
        <v>184690582.43204871</v>
      </c>
      <c r="AG548" s="71">
        <v>12111868.874131789</v>
      </c>
      <c r="AH548" s="71">
        <v>10556258.9285331</v>
      </c>
      <c r="AI548" s="71">
        <v>569018189.49991691</v>
      </c>
      <c r="AJ548" s="71">
        <v>571168185.18413997</v>
      </c>
      <c r="AK548" s="71">
        <v>0</v>
      </c>
      <c r="AL548" s="71">
        <v>0</v>
      </c>
      <c r="AM548" s="71">
        <v>34739010.810298823</v>
      </c>
      <c r="AN548" s="71">
        <v>0</v>
      </c>
      <c r="AO548" s="71">
        <v>0</v>
      </c>
      <c r="AP548" s="71">
        <v>1382284095.7290695</v>
      </c>
      <c r="AQ548" s="72"/>
      <c r="AR548" s="71">
        <v>6136</v>
      </c>
      <c r="AS548" s="71">
        <v>995</v>
      </c>
      <c r="AT548" s="71">
        <v>3</v>
      </c>
      <c r="AU548" s="71">
        <v>0</v>
      </c>
      <c r="AV548" s="71">
        <v>0</v>
      </c>
      <c r="AW548" s="71">
        <v>2</v>
      </c>
      <c r="AX548" s="71"/>
      <c r="AY548" s="72"/>
      <c r="AZ548" s="71">
        <v>27926.071999999971</v>
      </c>
      <c r="BA548" s="71">
        <v>92041.57</v>
      </c>
      <c r="BB548" s="71">
        <v>27020</v>
      </c>
      <c r="BC548" s="71">
        <v>0</v>
      </c>
      <c r="BD548" s="71">
        <v>0</v>
      </c>
      <c r="BE548" s="71">
        <v>2149.65</v>
      </c>
      <c r="BF548" s="71"/>
      <c r="BG548" s="72"/>
      <c r="BH548" s="71">
        <v>0</v>
      </c>
      <c r="BI548" s="71">
        <v>0</v>
      </c>
      <c r="BJ548" s="71">
        <v>47.932000000000002</v>
      </c>
      <c r="BK548" s="71">
        <v>0.78800000000000003</v>
      </c>
      <c r="BL548" s="71">
        <v>96.983999999999995</v>
      </c>
      <c r="BM548" s="71">
        <v>0</v>
      </c>
      <c r="BN548" s="72"/>
      <c r="BO548" s="71">
        <v>0</v>
      </c>
      <c r="BP548" s="71">
        <v>0</v>
      </c>
      <c r="BQ548" s="71">
        <v>5</v>
      </c>
      <c r="BR548" s="71">
        <v>1</v>
      </c>
      <c r="BS548" s="71">
        <v>12</v>
      </c>
      <c r="BT548" s="71">
        <v>0</v>
      </c>
      <c r="BU548"/>
      <c r="BV548" s="70">
        <v>104.125</v>
      </c>
      <c r="BW548" s="70">
        <v>0</v>
      </c>
      <c r="BX548" s="70">
        <v>41.579000000000001</v>
      </c>
      <c r="BY548" s="70">
        <v>0</v>
      </c>
      <c r="BZ548" s="70">
        <v>0</v>
      </c>
      <c r="CA548" s="70">
        <v>0</v>
      </c>
      <c r="CB548" s="70">
        <v>0</v>
      </c>
      <c r="CC548" s="70">
        <v>0</v>
      </c>
      <c r="CD548" s="70">
        <v>0</v>
      </c>
    </row>
    <row r="549" spans="1:82">
      <c r="A549" s="70" t="s">
        <v>2220</v>
      </c>
      <c r="B549" s="70">
        <v>339</v>
      </c>
      <c r="C549" s="70">
        <v>16</v>
      </c>
      <c r="D549" s="70">
        <v>20</v>
      </c>
      <c r="E549" s="70">
        <v>2019</v>
      </c>
      <c r="F549" s="70" t="s">
        <v>158</v>
      </c>
      <c r="G549" s="70" t="s">
        <v>2204</v>
      </c>
      <c r="H549" s="70" t="s">
        <v>2205</v>
      </c>
      <c r="I549" s="148"/>
      <c r="J549" s="71">
        <v>103.83060200432958</v>
      </c>
      <c r="K549" s="71">
        <v>14.571738693911538</v>
      </c>
      <c r="L549" s="71">
        <v>71.494984726480283</v>
      </c>
      <c r="M549" s="71">
        <v>304.50550607958797</v>
      </c>
      <c r="N549" s="71">
        <v>266.81146946286407</v>
      </c>
      <c r="O549" s="71">
        <v>218.9573908894755</v>
      </c>
      <c r="P549" s="71">
        <v>150.43529170683018</v>
      </c>
      <c r="Q549" s="71">
        <v>15.407869325959</v>
      </c>
      <c r="R549" s="71">
        <v>41.491800682536947</v>
      </c>
      <c r="S549" s="71">
        <v>30.830885215147603</v>
      </c>
      <c r="T549" s="72"/>
      <c r="U549" s="71">
        <v>23223798</v>
      </c>
      <c r="V549" s="71">
        <v>7867</v>
      </c>
      <c r="W549" s="71">
        <v>1071</v>
      </c>
      <c r="X549" s="71">
        <v>93872</v>
      </c>
      <c r="Y549" s="71">
        <v>122014</v>
      </c>
      <c r="Z549" s="71">
        <v>137082</v>
      </c>
      <c r="AA549" s="71">
        <v>31237</v>
      </c>
      <c r="AB549" s="71">
        <v>249681</v>
      </c>
      <c r="AC549" s="71">
        <v>7316582</v>
      </c>
      <c r="AD549" s="71">
        <v>30.8308852151476</v>
      </c>
      <c r="AE549" s="72"/>
      <c r="AF549" s="71">
        <v>229951670.06653589</v>
      </c>
      <c r="AG549" s="71">
        <v>11718604.468534339</v>
      </c>
      <c r="AH549" s="71">
        <v>12595055.892863421</v>
      </c>
      <c r="AI549" s="71">
        <v>538057121.6573534</v>
      </c>
      <c r="AJ549" s="71">
        <v>571181867.75267315</v>
      </c>
      <c r="AK549" s="71">
        <v>0</v>
      </c>
      <c r="AL549" s="71">
        <v>0</v>
      </c>
      <c r="AM549" s="71">
        <v>34004672.602438331</v>
      </c>
      <c r="AN549" s="71">
        <v>0</v>
      </c>
      <c r="AO549" s="71">
        <v>0</v>
      </c>
      <c r="AP549" s="71">
        <v>1397508992.4403987</v>
      </c>
      <c r="AQ549" s="72"/>
      <c r="AR549" s="71">
        <v>6422</v>
      </c>
      <c r="AS549" s="71">
        <v>1035</v>
      </c>
      <c r="AT549" s="71">
        <v>3</v>
      </c>
      <c r="AU549" s="71">
        <v>0</v>
      </c>
      <c r="AV549" s="71">
        <v>0</v>
      </c>
      <c r="AW549" s="71">
        <v>2</v>
      </c>
      <c r="AX549" s="71"/>
      <c r="AY549" s="72"/>
      <c r="AZ549" s="71">
        <v>29507.331999999951</v>
      </c>
      <c r="BA549" s="71">
        <v>102134.97</v>
      </c>
      <c r="BB549" s="71">
        <v>27019.8</v>
      </c>
      <c r="BC549" s="71">
        <v>0</v>
      </c>
      <c r="BD549" s="71">
        <v>0</v>
      </c>
      <c r="BE549" s="71">
        <v>2149.15</v>
      </c>
      <c r="BF549" s="71"/>
      <c r="BG549" s="72"/>
      <c r="BH549" s="71">
        <v>0</v>
      </c>
      <c r="BI549" s="71">
        <v>0</v>
      </c>
      <c r="BJ549" s="71">
        <v>41.984999999999999</v>
      </c>
      <c r="BK549" s="71">
        <v>0.79700000000000004</v>
      </c>
      <c r="BL549" s="71">
        <v>83.36</v>
      </c>
      <c r="BM549" s="71">
        <v>0</v>
      </c>
      <c r="BN549" s="72"/>
      <c r="BO549" s="71">
        <v>0</v>
      </c>
      <c r="BP549" s="71">
        <v>0</v>
      </c>
      <c r="BQ549" s="71">
        <v>6</v>
      </c>
      <c r="BR549" s="71">
        <v>1</v>
      </c>
      <c r="BS549" s="71">
        <v>11</v>
      </c>
      <c r="BT549" s="71">
        <v>0</v>
      </c>
      <c r="BU549"/>
      <c r="BV549" s="70">
        <v>85.46</v>
      </c>
      <c r="BW549" s="70">
        <v>0</v>
      </c>
      <c r="BX549" s="70">
        <v>40.682000000000002</v>
      </c>
      <c r="BY549" s="70">
        <v>0</v>
      </c>
      <c r="BZ549" s="70">
        <v>0</v>
      </c>
      <c r="CA549" s="70">
        <v>0</v>
      </c>
      <c r="CB549" s="70">
        <v>0</v>
      </c>
      <c r="CC549" s="70">
        <v>0</v>
      </c>
      <c r="CD549" s="70">
        <v>0</v>
      </c>
    </row>
    <row r="550" spans="1:82">
      <c r="A550" s="70" t="s">
        <v>2221</v>
      </c>
      <c r="B550" s="70">
        <v>340</v>
      </c>
      <c r="C550" s="70">
        <v>17</v>
      </c>
      <c r="D550" s="70">
        <v>20</v>
      </c>
      <c r="E550" s="70">
        <v>2020</v>
      </c>
      <c r="F550" s="70" t="s">
        <v>159</v>
      </c>
      <c r="G550" s="70" t="s">
        <v>2204</v>
      </c>
      <c r="H550" s="70" t="s">
        <v>2205</v>
      </c>
      <c r="I550" s="148"/>
      <c r="J550" s="71">
        <v>89.38678582975119</v>
      </c>
      <c r="K550" s="71">
        <v>15.685146979649998</v>
      </c>
      <c r="L550" s="71">
        <v>81.338015789424304</v>
      </c>
      <c r="M550" s="71">
        <v>299.04175436617464</v>
      </c>
      <c r="N550" s="71">
        <v>264.63882197518632</v>
      </c>
      <c r="O550" s="71">
        <v>192.47717400608616</v>
      </c>
      <c r="P550" s="71">
        <v>141.73747696946606</v>
      </c>
      <c r="Q550" s="71">
        <v>14.530339635153201</v>
      </c>
      <c r="R550" s="71">
        <v>38.206131421074353</v>
      </c>
      <c r="S550" s="71">
        <v>25.918836801772802</v>
      </c>
      <c r="T550" s="72"/>
      <c r="U550" s="71">
        <v>18262724</v>
      </c>
      <c r="V550" s="71">
        <v>7554</v>
      </c>
      <c r="W550" s="71">
        <v>1100</v>
      </c>
      <c r="X550" s="71">
        <v>89902</v>
      </c>
      <c r="Y550" s="71">
        <v>121508</v>
      </c>
      <c r="Z550" s="71">
        <v>137539</v>
      </c>
      <c r="AA550" s="71">
        <v>31282</v>
      </c>
      <c r="AB550" s="71">
        <v>246441</v>
      </c>
      <c r="AC550" s="71">
        <v>6772791.9999999981</v>
      </c>
      <c r="AD550" s="71">
        <v>25.918836801772802</v>
      </c>
      <c r="AE550" s="72"/>
      <c r="AF550" s="71">
        <v>189110273.42493501</v>
      </c>
      <c r="AG550" s="71">
        <v>11705334.968027147</v>
      </c>
      <c r="AH550" s="71">
        <v>16409819.478666136</v>
      </c>
      <c r="AI550" s="71">
        <v>506453753.4371388</v>
      </c>
      <c r="AJ550" s="71">
        <v>561123294.53265023</v>
      </c>
      <c r="AK550" s="71"/>
      <c r="AL550" s="71"/>
      <c r="AM550" s="71">
        <v>32163288.516616937</v>
      </c>
      <c r="AN550" s="71"/>
      <c r="AO550" s="71"/>
      <c r="AP550" s="71">
        <v>1316965764.3580341</v>
      </c>
      <c r="AQ550" s="72"/>
      <c r="AR550" s="71">
        <v>6674</v>
      </c>
      <c r="AS550" s="71">
        <v>1064</v>
      </c>
      <c r="AT550" s="71">
        <v>3</v>
      </c>
      <c r="AU550" s="71">
        <v>0</v>
      </c>
      <c r="AV550" s="71">
        <v>0</v>
      </c>
      <c r="AW550" s="71">
        <v>3</v>
      </c>
      <c r="AX550" s="71"/>
      <c r="AY550" s="72"/>
      <c r="AZ550" s="71">
        <v>30948.40799999993</v>
      </c>
      <c r="BA550" s="71">
        <v>111138.2900000003</v>
      </c>
      <c r="BB550" s="71">
        <v>27019.8</v>
      </c>
      <c r="BC550" s="71">
        <v>0</v>
      </c>
      <c r="BD550" s="71">
        <v>0</v>
      </c>
      <c r="BE550" s="71">
        <v>3413.6239999999998</v>
      </c>
      <c r="BF550" s="71"/>
      <c r="BG550" s="72"/>
      <c r="BH550" s="71">
        <v>0</v>
      </c>
      <c r="BI550" s="71">
        <v>0</v>
      </c>
      <c r="BJ550" s="71">
        <v>39.429000000000002</v>
      </c>
      <c r="BK550" s="71">
        <v>0.52</v>
      </c>
      <c r="BL550" s="71">
        <v>82.734999999999999</v>
      </c>
      <c r="BM550" s="71">
        <v>0</v>
      </c>
      <c r="BN550" s="72"/>
      <c r="BO550" s="71">
        <v>0</v>
      </c>
      <c r="BP550" s="71">
        <v>0</v>
      </c>
      <c r="BQ550" s="71">
        <v>6</v>
      </c>
      <c r="BR550" s="71">
        <v>1</v>
      </c>
      <c r="BS550" s="71">
        <v>11</v>
      </c>
      <c r="BT550" s="71">
        <v>0</v>
      </c>
      <c r="BU550"/>
      <c r="BV550" s="70">
        <v>80.05</v>
      </c>
      <c r="BW550" s="70">
        <v>0</v>
      </c>
      <c r="BX550" s="70">
        <v>42.634</v>
      </c>
      <c r="BY550" s="70">
        <v>0</v>
      </c>
      <c r="BZ550" s="70">
        <v>0</v>
      </c>
      <c r="CA550" s="70">
        <v>0</v>
      </c>
      <c r="CB550" s="70">
        <v>0</v>
      </c>
      <c r="CC550" s="70">
        <v>0</v>
      </c>
      <c r="CD550" s="70">
        <v>0</v>
      </c>
    </row>
    <row r="551" spans="1:82">
      <c r="A551" s="70" t="s">
        <v>2222</v>
      </c>
      <c r="B551" s="70">
        <v>340</v>
      </c>
      <c r="C551" s="70">
        <v>18</v>
      </c>
      <c r="D551" s="70">
        <v>20</v>
      </c>
      <c r="E551" s="70">
        <v>2021</v>
      </c>
      <c r="F551" s="70" t="s">
        <v>160</v>
      </c>
      <c r="G551" s="70" t="s">
        <v>2204</v>
      </c>
      <c r="H551" s="70" t="s">
        <v>2205</v>
      </c>
      <c r="I551" s="148"/>
      <c r="J551" s="71">
        <v>89.838906537608452</v>
      </c>
      <c r="K551" s="71">
        <v>15.842667915545608</v>
      </c>
      <c r="L551" s="71">
        <v>74.766317877134455</v>
      </c>
      <c r="M551" s="71">
        <v>271.27453007917313</v>
      </c>
      <c r="N551" s="71">
        <v>232.36256189232219</v>
      </c>
      <c r="O551" s="71">
        <v>186.55496168641213</v>
      </c>
      <c r="P551" s="71">
        <v>145.55040855859377</v>
      </c>
      <c r="Q551" s="71">
        <v>14.1923877435243</v>
      </c>
      <c r="R551" s="71">
        <v>40.54124888715026</v>
      </c>
      <c r="S551" s="71">
        <v>29.755193229989999</v>
      </c>
      <c r="T551" s="72"/>
      <c r="U551" s="71">
        <v>19088380</v>
      </c>
      <c r="V551" s="71">
        <v>7554</v>
      </c>
      <c r="W551" s="71">
        <v>1100</v>
      </c>
      <c r="X551" s="71">
        <v>89902</v>
      </c>
      <c r="Y551" s="71">
        <v>120922</v>
      </c>
      <c r="Z551" s="71">
        <v>137260</v>
      </c>
      <c r="AA551" s="71">
        <v>31324</v>
      </c>
      <c r="AB551" s="71">
        <v>243074</v>
      </c>
      <c r="AC551" s="71">
        <v>6971978.4999999991</v>
      </c>
      <c r="AD551" s="71">
        <v>29.755193229989999</v>
      </c>
      <c r="AE551" s="72"/>
      <c r="AF551" s="71">
        <v>218391383.97822249</v>
      </c>
      <c r="AG551" s="71">
        <v>12177881.364202136</v>
      </c>
      <c r="AH551" s="71">
        <v>15774344.204723904</v>
      </c>
      <c r="AI551" s="71">
        <v>536327552.62757903</v>
      </c>
      <c r="AJ551" s="71">
        <v>544734182.8385576</v>
      </c>
      <c r="AK551" s="71">
        <v>0</v>
      </c>
      <c r="AL551" s="71">
        <v>0</v>
      </c>
      <c r="AM551" s="71">
        <v>31906838.264993887</v>
      </c>
      <c r="AN551" s="71">
        <v>0</v>
      </c>
      <c r="AO551" s="71">
        <v>0</v>
      </c>
      <c r="AP551" s="71">
        <v>1359312183.2782791</v>
      </c>
      <c r="AQ551" s="72"/>
      <c r="AR551" s="71">
        <v>6925</v>
      </c>
      <c r="AS551" s="71">
        <v>1079</v>
      </c>
      <c r="AT551" s="71">
        <v>3</v>
      </c>
      <c r="AU551" s="71">
        <v>0</v>
      </c>
      <c r="AV551" s="71">
        <v>0</v>
      </c>
      <c r="AW551" s="71">
        <v>3</v>
      </c>
      <c r="AX551" s="71"/>
      <c r="AY551" s="72"/>
      <c r="AZ551" s="71">
        <v>32430.66299999999</v>
      </c>
      <c r="BA551" s="71">
        <v>114615.0400000003</v>
      </c>
      <c r="BB551" s="71">
        <v>27019.8</v>
      </c>
      <c r="BC551" s="71">
        <v>0</v>
      </c>
      <c r="BD551" s="71">
        <v>0</v>
      </c>
      <c r="BE551" s="71">
        <v>3413.6239999999998</v>
      </c>
      <c r="BF551" s="71"/>
      <c r="BG551" s="72"/>
      <c r="BH551" s="71">
        <v>0</v>
      </c>
      <c r="BI551" s="71">
        <v>0</v>
      </c>
      <c r="BJ551" s="71">
        <v>39.985999999999997</v>
      </c>
      <c r="BK551" s="71">
        <v>0.44600000000000001</v>
      </c>
      <c r="BL551" s="71">
        <v>80.715999999999994</v>
      </c>
      <c r="BM551" s="71">
        <v>0</v>
      </c>
      <c r="BN551" s="72"/>
      <c r="BO551" s="71">
        <v>0</v>
      </c>
      <c r="BP551" s="71">
        <v>0</v>
      </c>
      <c r="BQ551" s="71">
        <v>6</v>
      </c>
      <c r="BR551" s="71">
        <v>1</v>
      </c>
      <c r="BS551" s="71">
        <v>11</v>
      </c>
      <c r="BT551" s="71">
        <v>0</v>
      </c>
      <c r="BU551"/>
      <c r="BV551" s="70">
        <v>81.549000000000007</v>
      </c>
      <c r="BW551" s="70">
        <v>0</v>
      </c>
      <c r="BX551" s="70">
        <v>39.598999999999997</v>
      </c>
      <c r="BY551" s="70">
        <v>0</v>
      </c>
      <c r="BZ551" s="70">
        <v>0</v>
      </c>
      <c r="CA551" s="70">
        <v>0</v>
      </c>
      <c r="CB551" s="70">
        <v>0</v>
      </c>
      <c r="CC551" s="70">
        <v>0</v>
      </c>
      <c r="CD551" s="70">
        <v>0</v>
      </c>
    </row>
    <row r="552" spans="1:82">
      <c r="A552" s="70" t="s">
        <v>2223</v>
      </c>
      <c r="B552" s="70">
        <v>340</v>
      </c>
      <c r="C552" s="70">
        <v>19</v>
      </c>
      <c r="D552" s="70">
        <v>20</v>
      </c>
      <c r="E552" s="70">
        <v>2022</v>
      </c>
      <c r="F552" s="70" t="s">
        <v>161</v>
      </c>
      <c r="G552" s="70" t="s">
        <v>2204</v>
      </c>
      <c r="H552" s="70" t="s">
        <v>2205</v>
      </c>
      <c r="I552" s="148"/>
      <c r="J552" s="71">
        <v>115.11403981996719</v>
      </c>
      <c r="K552" s="71">
        <v>16.69139927749832</v>
      </c>
      <c r="L552" s="71">
        <v>73.073547927216694</v>
      </c>
      <c r="M552" s="71">
        <v>305.68545783607954</v>
      </c>
      <c r="N552" s="71">
        <v>302.14412652742595</v>
      </c>
      <c r="O552" s="71">
        <v>196.31701826809893</v>
      </c>
      <c r="P552" s="71">
        <v>144.17041732968929</v>
      </c>
      <c r="Q552" s="71">
        <v>14.156607637206074</v>
      </c>
      <c r="R552" s="71">
        <v>40.08710477394348</v>
      </c>
      <c r="S552" s="71">
        <v>28.179444865640001</v>
      </c>
      <c r="T552" s="72"/>
      <c r="U552" s="71">
        <v>19159987</v>
      </c>
      <c r="V552" s="71">
        <v>7554</v>
      </c>
      <c r="W552" s="71">
        <v>1100</v>
      </c>
      <c r="X552" s="71">
        <v>89902</v>
      </c>
      <c r="Y552" s="71">
        <v>121158</v>
      </c>
      <c r="Z552" s="71">
        <v>137236</v>
      </c>
      <c r="AA552" s="71">
        <v>31500</v>
      </c>
      <c r="AB552" s="71">
        <v>240473</v>
      </c>
      <c r="AC552" s="71">
        <v>6980461.4999999981</v>
      </c>
      <c r="AD552" s="71">
        <v>28.179444865640001</v>
      </c>
      <c r="AE552" s="72"/>
      <c r="AF552" s="71">
        <v>226809638.58208856</v>
      </c>
      <c r="AG552" s="71">
        <v>12472064.545197653</v>
      </c>
      <c r="AH552" s="71">
        <v>15590641.966746267</v>
      </c>
      <c r="AI552" s="71">
        <v>497703247.56293905</v>
      </c>
      <c r="AJ552" s="71">
        <v>564456452.3292135</v>
      </c>
      <c r="AK552" s="71">
        <v>0</v>
      </c>
      <c r="AL552" s="71">
        <v>0</v>
      </c>
      <c r="AM552" s="71">
        <v>31051627.867962301</v>
      </c>
      <c r="AN552" s="71">
        <v>0</v>
      </c>
      <c r="AO552" s="71">
        <v>0</v>
      </c>
      <c r="AP552" s="71">
        <v>1348083672.8541474</v>
      </c>
      <c r="AQ552" s="72"/>
      <c r="AR552" s="71">
        <v>7377</v>
      </c>
      <c r="AS552" s="71">
        <v>1093</v>
      </c>
      <c r="AT552" s="71">
        <v>3</v>
      </c>
      <c r="AU552" s="71">
        <v>0</v>
      </c>
      <c r="AV552" s="71">
        <v>0</v>
      </c>
      <c r="AW552" s="71">
        <v>3</v>
      </c>
      <c r="AX552" s="71"/>
      <c r="AY552" s="72"/>
      <c r="AZ552" s="71">
        <v>35313.203000000234</v>
      </c>
      <c r="BA552" s="71">
        <v>115278.94000000028</v>
      </c>
      <c r="BB552" s="71">
        <v>27019.8</v>
      </c>
      <c r="BC552" s="71">
        <v>0</v>
      </c>
      <c r="BD552" s="71">
        <v>0</v>
      </c>
      <c r="BE552" s="71">
        <v>3413.6240000000003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2224</v>
      </c>
      <c r="B553" s="70">
        <v>340</v>
      </c>
      <c r="C553" s="70">
        <v>20</v>
      </c>
      <c r="D553" s="70">
        <v>20</v>
      </c>
      <c r="E553" s="70">
        <v>2023</v>
      </c>
      <c r="F553" s="70" t="s">
        <v>1539</v>
      </c>
      <c r="G553" s="70" t="s">
        <v>2204</v>
      </c>
      <c r="H553" s="70" t="s">
        <v>2205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7755</v>
      </c>
      <c r="AS553" s="71">
        <v>1105</v>
      </c>
      <c r="AT553" s="71">
        <v>3</v>
      </c>
      <c r="AU553" s="71">
        <v>0</v>
      </c>
      <c r="AV553" s="71">
        <v>0</v>
      </c>
      <c r="AW553" s="71">
        <v>3</v>
      </c>
      <c r="AX553" s="71"/>
      <c r="AY553" s="72"/>
      <c r="AZ553" s="71">
        <v>37536.423000000432</v>
      </c>
      <c r="BA553" s="71">
        <v>115695.14000000029</v>
      </c>
      <c r="BB553" s="71">
        <v>27019.8</v>
      </c>
      <c r="BC553" s="71">
        <v>0</v>
      </c>
      <c r="BD553" s="71">
        <v>0</v>
      </c>
      <c r="BE553" s="71">
        <v>3413.6240000000003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2225</v>
      </c>
      <c r="B554" s="70">
        <v>340</v>
      </c>
      <c r="C554" s="70">
        <v>21</v>
      </c>
      <c r="D554" s="70">
        <v>20</v>
      </c>
      <c r="E554" s="70">
        <v>2024</v>
      </c>
      <c r="F554" s="70" t="s">
        <v>1554</v>
      </c>
      <c r="G554" s="70" t="s">
        <v>2204</v>
      </c>
      <c r="H554" s="70" t="s">
        <v>2205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2226</v>
      </c>
      <c r="B555" s="70">
        <v>392</v>
      </c>
      <c r="C555" s="70">
        <v>1</v>
      </c>
      <c r="D555" s="70">
        <v>24</v>
      </c>
      <c r="E555" s="70">
        <v>1990</v>
      </c>
      <c r="F555" s="70" t="s">
        <v>787</v>
      </c>
      <c r="G555" s="70" t="s">
        <v>2227</v>
      </c>
      <c r="H555" s="70" t="s">
        <v>2228</v>
      </c>
      <c r="I555" s="148"/>
      <c r="J555" s="71">
        <v>377.91426747715292</v>
      </c>
      <c r="K555" s="71">
        <v>44.175840132534397</v>
      </c>
      <c r="L555" s="71">
        <v>41.589734636523389</v>
      </c>
      <c r="M555" s="71">
        <v>271.38352690133098</v>
      </c>
      <c r="N555" s="71">
        <v>315.00123950521458</v>
      </c>
      <c r="O555" s="71">
        <v>210.0961419643474</v>
      </c>
      <c r="P555" s="71">
        <v>245.81249217363751</v>
      </c>
      <c r="Q555" s="71">
        <v>14.396849374036799</v>
      </c>
      <c r="R555" s="71">
        <v>0</v>
      </c>
      <c r="S555" s="71">
        <v>12.978576140656729</v>
      </c>
      <c r="T555" s="72"/>
      <c r="U555" s="71">
        <v>56262802</v>
      </c>
      <c r="V555" s="71">
        <v>12882</v>
      </c>
      <c r="W555" s="71">
        <v>592</v>
      </c>
      <c r="X555" s="71">
        <v>93394</v>
      </c>
      <c r="Y555" s="71">
        <v>78290</v>
      </c>
      <c r="Z555" s="71">
        <v>86415</v>
      </c>
      <c r="AA555" s="71">
        <v>59686</v>
      </c>
      <c r="AB555" s="71">
        <v>233756</v>
      </c>
      <c r="AC555" s="71">
        <v>0</v>
      </c>
      <c r="AD555" s="71">
        <v>12.978576140656729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2229</v>
      </c>
      <c r="B556" s="70">
        <v>393</v>
      </c>
      <c r="C556" s="70">
        <v>2</v>
      </c>
      <c r="D556" s="70">
        <v>24</v>
      </c>
      <c r="E556" s="70">
        <v>2005</v>
      </c>
      <c r="F556" s="70" t="s">
        <v>789</v>
      </c>
      <c r="G556" s="70" t="s">
        <v>2227</v>
      </c>
      <c r="H556" s="70" t="s">
        <v>2228</v>
      </c>
      <c r="I556" s="148"/>
      <c r="J556" s="71">
        <v>288.09068498731148</v>
      </c>
      <c r="K556" s="71">
        <v>26.935426243542359</v>
      </c>
      <c r="L556" s="71">
        <v>38.36415196699825</v>
      </c>
      <c r="M556" s="71">
        <v>480.38964205831138</v>
      </c>
      <c r="N556" s="71">
        <v>500.65361463774269</v>
      </c>
      <c r="O556" s="71">
        <v>302.8388235339753</v>
      </c>
      <c r="P556" s="71">
        <v>248.64729581826009</v>
      </c>
      <c r="Q556" s="71">
        <v>14.060373052380299</v>
      </c>
      <c r="R556" s="71">
        <v>0</v>
      </c>
      <c r="S556" s="71">
        <v>27.539550092670499</v>
      </c>
      <c r="T556" s="72"/>
      <c r="U556" s="71">
        <v>51910125</v>
      </c>
      <c r="V556" s="71">
        <v>10347</v>
      </c>
      <c r="W556" s="71">
        <v>513</v>
      </c>
      <c r="X556" s="71">
        <v>88164</v>
      </c>
      <c r="Y556" s="71">
        <v>93552</v>
      </c>
      <c r="Z556" s="71">
        <v>144141</v>
      </c>
      <c r="AA556" s="71">
        <v>49446</v>
      </c>
      <c r="AB556" s="71">
        <v>238658</v>
      </c>
      <c r="AC556" s="71">
        <v>0</v>
      </c>
      <c r="AD556" s="71">
        <v>27.539550092670499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2230</v>
      </c>
      <c r="B557" s="70">
        <v>394</v>
      </c>
      <c r="C557" s="70">
        <v>3</v>
      </c>
      <c r="D557" s="70">
        <v>24</v>
      </c>
      <c r="E557" s="70">
        <v>2006</v>
      </c>
      <c r="F557" s="70" t="s">
        <v>790</v>
      </c>
      <c r="G557" s="70" t="s">
        <v>2227</v>
      </c>
      <c r="H557" s="70" t="s">
        <v>2228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2231</v>
      </c>
      <c r="B558" s="70">
        <v>395</v>
      </c>
      <c r="C558" s="70">
        <v>4</v>
      </c>
      <c r="D558" s="70">
        <v>24</v>
      </c>
      <c r="E558" s="70">
        <v>2007</v>
      </c>
      <c r="F558" s="70" t="s">
        <v>791</v>
      </c>
      <c r="G558" s="1064" t="s">
        <v>2227</v>
      </c>
      <c r="H558" s="70" t="s">
        <v>2228</v>
      </c>
      <c r="I558" s="148"/>
      <c r="J558" s="71">
        <v>345.76911720781459</v>
      </c>
      <c r="K558" s="71">
        <v>25.22822795038579</v>
      </c>
      <c r="L558" s="71">
        <v>31.685830545461219</v>
      </c>
      <c r="M558" s="71">
        <v>478.78277212181109</v>
      </c>
      <c r="N558" s="71">
        <v>447.23683391502789</v>
      </c>
      <c r="O558" s="71">
        <v>293.23677657015998</v>
      </c>
      <c r="P558" s="71">
        <v>244.30013397436201</v>
      </c>
      <c r="Q558" s="71">
        <v>14.848627475705101</v>
      </c>
      <c r="R558" s="71">
        <v>0</v>
      </c>
      <c r="S558" s="71">
        <v>28.578285655684621</v>
      </c>
      <c r="T558" s="72"/>
      <c r="U558" s="71">
        <v>63737665</v>
      </c>
      <c r="V558" s="71">
        <v>9428</v>
      </c>
      <c r="W558" s="71">
        <v>516</v>
      </c>
      <c r="X558" s="71">
        <v>102526</v>
      </c>
      <c r="Y558" s="71">
        <v>95200</v>
      </c>
      <c r="Z558" s="71">
        <v>145091</v>
      </c>
      <c r="AA558" s="71">
        <v>47841</v>
      </c>
      <c r="AB558" s="71">
        <v>238710</v>
      </c>
      <c r="AC558" s="71">
        <v>0</v>
      </c>
      <c r="AD558" s="71">
        <v>28.578285655684621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2232</v>
      </c>
      <c r="B559" s="70">
        <v>396</v>
      </c>
      <c r="C559" s="70">
        <v>5</v>
      </c>
      <c r="D559" s="70">
        <v>24</v>
      </c>
      <c r="E559" s="70">
        <v>2008</v>
      </c>
      <c r="F559" s="70" t="s">
        <v>792</v>
      </c>
      <c r="G559" s="1064" t="s">
        <v>2227</v>
      </c>
      <c r="H559" s="70" t="s">
        <v>2228</v>
      </c>
      <c r="I559" s="148"/>
      <c r="J559" s="71">
        <v>285.75197631076799</v>
      </c>
      <c r="K559" s="71">
        <v>18.701323331344369</v>
      </c>
      <c r="L559" s="71">
        <v>28.787312059695591</v>
      </c>
      <c r="M559" s="71">
        <v>517.94907821954973</v>
      </c>
      <c r="N559" s="71">
        <v>409.63778980979413</v>
      </c>
      <c r="O559" s="71">
        <v>283.33076333917569</v>
      </c>
      <c r="P559" s="71">
        <v>237.61016079239181</v>
      </c>
      <c r="Q559" s="71">
        <v>14.592807196287</v>
      </c>
      <c r="R559" s="71">
        <v>0</v>
      </c>
      <c r="S559" s="71">
        <v>32.38661713279442</v>
      </c>
      <c r="T559" s="72"/>
      <c r="U559" s="71">
        <v>61124198</v>
      </c>
      <c r="V559" s="71">
        <v>9428</v>
      </c>
      <c r="W559" s="71">
        <v>516</v>
      </c>
      <c r="X559" s="71">
        <v>102526</v>
      </c>
      <c r="Y559" s="71">
        <v>95942</v>
      </c>
      <c r="Z559" s="71">
        <v>145110</v>
      </c>
      <c r="AA559" s="71">
        <v>46584</v>
      </c>
      <c r="AB559" s="71">
        <v>238456</v>
      </c>
      <c r="AC559" s="71">
        <v>0</v>
      </c>
      <c r="AD559" s="71">
        <v>32.38661713279442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2233</v>
      </c>
      <c r="B560" s="70">
        <v>397</v>
      </c>
      <c r="C560" s="70">
        <v>6</v>
      </c>
      <c r="D560" s="70">
        <v>24</v>
      </c>
      <c r="E560" s="70">
        <v>2009</v>
      </c>
      <c r="F560" s="70" t="s">
        <v>176</v>
      </c>
      <c r="G560" s="70" t="s">
        <v>2227</v>
      </c>
      <c r="H560" s="70" t="s">
        <v>2228</v>
      </c>
      <c r="I560" s="148"/>
      <c r="J560" s="71">
        <v>315.93025112244521</v>
      </c>
      <c r="K560" s="71">
        <v>19.082863742796079</v>
      </c>
      <c r="L560" s="71">
        <v>43.372509568154378</v>
      </c>
      <c r="M560" s="71">
        <v>542.48679961237042</v>
      </c>
      <c r="N560" s="71">
        <v>416.07651077571552</v>
      </c>
      <c r="O560" s="71">
        <v>288.33226062812417</v>
      </c>
      <c r="P560" s="71">
        <v>225.3443617188783</v>
      </c>
      <c r="Q560" s="71">
        <v>13.9098662986001</v>
      </c>
      <c r="R560" s="71">
        <v>0</v>
      </c>
      <c r="S560" s="71">
        <v>32.512512757341369</v>
      </c>
      <c r="T560" s="72"/>
      <c r="U560" s="71">
        <v>50202009</v>
      </c>
      <c r="V560" s="71">
        <v>9218</v>
      </c>
      <c r="W560" s="71">
        <v>1083</v>
      </c>
      <c r="X560" s="71">
        <v>109491</v>
      </c>
      <c r="Y560" s="71">
        <v>96700</v>
      </c>
      <c r="Z560" s="71">
        <v>145759</v>
      </c>
      <c r="AA560" s="71">
        <v>45355</v>
      </c>
      <c r="AB560" s="71">
        <v>238602</v>
      </c>
      <c r="AC560" s="71">
        <v>0</v>
      </c>
      <c r="AD560" s="71">
        <v>32.512512757341369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171.64</v>
      </c>
      <c r="BK560" s="71">
        <v>0</v>
      </c>
      <c r="BL560" s="71">
        <v>43.991999999999997</v>
      </c>
      <c r="BM560" s="71">
        <v>0</v>
      </c>
      <c r="BN560" s="72"/>
      <c r="BO560" s="71">
        <v>0</v>
      </c>
      <c r="BP560" s="71">
        <v>0</v>
      </c>
      <c r="BQ560" s="71">
        <v>18</v>
      </c>
      <c r="BR560" s="71">
        <v>0</v>
      </c>
      <c r="BS560" s="71">
        <v>7</v>
      </c>
      <c r="BT560" s="71">
        <v>0</v>
      </c>
      <c r="BU560"/>
      <c r="BV560" s="70">
        <v>190.857</v>
      </c>
      <c r="BW560" s="70">
        <v>0</v>
      </c>
      <c r="BX560" s="70">
        <v>0</v>
      </c>
      <c r="BY560" s="70">
        <v>0</v>
      </c>
      <c r="BZ560" s="70">
        <v>0</v>
      </c>
      <c r="CA560" s="70">
        <v>0</v>
      </c>
      <c r="CB560" s="70">
        <v>21.751000000000001</v>
      </c>
      <c r="CC560" s="70">
        <v>3.024</v>
      </c>
      <c r="CD560" s="70">
        <v>0</v>
      </c>
    </row>
    <row r="561" spans="1:82">
      <c r="A561" s="70" t="s">
        <v>2234</v>
      </c>
      <c r="B561" s="70">
        <v>398</v>
      </c>
      <c r="C561" s="70">
        <v>7</v>
      </c>
      <c r="D561" s="70">
        <v>24</v>
      </c>
      <c r="E561" s="70">
        <v>2010</v>
      </c>
      <c r="F561" s="70" t="s">
        <v>177</v>
      </c>
      <c r="G561" s="70" t="s">
        <v>2227</v>
      </c>
      <c r="H561" s="70" t="s">
        <v>2228</v>
      </c>
      <c r="I561" s="148"/>
      <c r="J561" s="71">
        <v>291.23355326652461</v>
      </c>
      <c r="K561" s="71">
        <v>20.4432566553842</v>
      </c>
      <c r="L561" s="71">
        <v>44.168144651828818</v>
      </c>
      <c r="M561" s="71">
        <v>560.49590170946828</v>
      </c>
      <c r="N561" s="71">
        <v>446.9188933384259</v>
      </c>
      <c r="O561" s="71">
        <v>289.82020428868992</v>
      </c>
      <c r="P561" s="71">
        <v>227.29439880218709</v>
      </c>
      <c r="Q561" s="71">
        <v>14.534246508529501</v>
      </c>
      <c r="R561" s="71">
        <v>0</v>
      </c>
      <c r="S561" s="71">
        <v>31.731935869386209</v>
      </c>
      <c r="T561" s="72"/>
      <c r="U561" s="71">
        <v>54040694</v>
      </c>
      <c r="V561" s="71">
        <v>9218</v>
      </c>
      <c r="W561" s="71">
        <v>1083</v>
      </c>
      <c r="X561" s="71">
        <v>109491</v>
      </c>
      <c r="Y561" s="71">
        <v>97596</v>
      </c>
      <c r="Z561" s="71">
        <v>147192</v>
      </c>
      <c r="AA561" s="71">
        <v>44605</v>
      </c>
      <c r="AB561" s="71">
        <v>238897</v>
      </c>
      <c r="AC561" s="71">
        <v>0</v>
      </c>
      <c r="AD561" s="71">
        <v>31.731935869386209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164.42400000000001</v>
      </c>
      <c r="BK561" s="71">
        <v>0</v>
      </c>
      <c r="BL561" s="71">
        <v>46.058999999999997</v>
      </c>
      <c r="BM561" s="71">
        <v>0</v>
      </c>
      <c r="BN561" s="72"/>
      <c r="BO561" s="71">
        <v>0</v>
      </c>
      <c r="BP561" s="71">
        <v>0</v>
      </c>
      <c r="BQ561" s="71">
        <v>18</v>
      </c>
      <c r="BR561" s="71">
        <v>0</v>
      </c>
      <c r="BS561" s="71">
        <v>7</v>
      </c>
      <c r="BT561" s="71">
        <v>0</v>
      </c>
      <c r="BU561"/>
      <c r="BV561" s="70">
        <v>210.483</v>
      </c>
      <c r="BW561" s="70">
        <v>0</v>
      </c>
      <c r="BX561" s="70">
        <v>0</v>
      </c>
      <c r="BY561" s="70">
        <v>0</v>
      </c>
      <c r="BZ561" s="70">
        <v>0</v>
      </c>
      <c r="CA561" s="70">
        <v>0</v>
      </c>
      <c r="CB561" s="70">
        <v>0</v>
      </c>
      <c r="CC561" s="70">
        <v>0</v>
      </c>
      <c r="CD561" s="70">
        <v>0</v>
      </c>
    </row>
    <row r="562" spans="1:82">
      <c r="A562" s="70" t="s">
        <v>2235</v>
      </c>
      <c r="B562" s="70">
        <v>399</v>
      </c>
      <c r="C562" s="70">
        <v>8</v>
      </c>
      <c r="D562" s="70">
        <v>24</v>
      </c>
      <c r="E562" s="70">
        <v>2011</v>
      </c>
      <c r="F562" s="70" t="s">
        <v>178</v>
      </c>
      <c r="G562" s="70" t="s">
        <v>2227</v>
      </c>
      <c r="H562" s="70" t="s">
        <v>2228</v>
      </c>
      <c r="I562" s="148"/>
      <c r="J562" s="71">
        <v>248.42789464411999</v>
      </c>
      <c r="K562" s="71">
        <v>25.658945820458229</v>
      </c>
      <c r="L562" s="71">
        <v>39.409530496804969</v>
      </c>
      <c r="M562" s="71">
        <v>616.83248970514046</v>
      </c>
      <c r="N562" s="71">
        <v>423.72381548757107</v>
      </c>
      <c r="O562" s="71">
        <v>287.28844838990614</v>
      </c>
      <c r="P562" s="71">
        <v>219.09791481624163</v>
      </c>
      <c r="Q562" s="71">
        <v>16.7990504439984</v>
      </c>
      <c r="R562" s="71">
        <v>0</v>
      </c>
      <c r="S562" s="71">
        <v>33.341832971574227</v>
      </c>
      <c r="T562" s="72"/>
      <c r="U562" s="71">
        <v>43712314</v>
      </c>
      <c r="V562" s="71">
        <v>9218</v>
      </c>
      <c r="W562" s="71">
        <v>1083</v>
      </c>
      <c r="X562" s="71">
        <v>109491</v>
      </c>
      <c r="Y562" s="71">
        <v>98535</v>
      </c>
      <c r="Z562" s="71">
        <v>149076</v>
      </c>
      <c r="AA562" s="71">
        <v>44276</v>
      </c>
      <c r="AB562" s="71">
        <v>239381</v>
      </c>
      <c r="AC562" s="71">
        <v>0</v>
      </c>
      <c r="AD562" s="71">
        <v>33.341832971574227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304.08600000000001</v>
      </c>
      <c r="BK562" s="71">
        <v>0</v>
      </c>
      <c r="BL562" s="71">
        <v>84.790999999999997</v>
      </c>
      <c r="BM562" s="71">
        <v>0</v>
      </c>
      <c r="BN562" s="72"/>
      <c r="BO562" s="71">
        <v>0</v>
      </c>
      <c r="BP562" s="71">
        <v>0</v>
      </c>
      <c r="BQ562" s="71">
        <v>20</v>
      </c>
      <c r="BR562" s="71">
        <v>0</v>
      </c>
      <c r="BS562" s="71">
        <v>9</v>
      </c>
      <c r="BT562" s="71">
        <v>0</v>
      </c>
      <c r="BU562"/>
      <c r="BV562" s="70">
        <v>306.57</v>
      </c>
      <c r="BW562" s="70">
        <v>6.2</v>
      </c>
      <c r="BX562" s="70">
        <v>36.252000000000002</v>
      </c>
      <c r="BY562" s="70">
        <v>0</v>
      </c>
      <c r="BZ562" s="70">
        <v>0</v>
      </c>
      <c r="CA562" s="70">
        <v>0</v>
      </c>
      <c r="CB562" s="70">
        <v>35.899000000000001</v>
      </c>
      <c r="CC562" s="70">
        <v>3.956</v>
      </c>
      <c r="CD562" s="70">
        <v>0</v>
      </c>
    </row>
    <row r="563" spans="1:82">
      <c r="A563" s="70" t="s">
        <v>2236</v>
      </c>
      <c r="B563" s="70">
        <v>400</v>
      </c>
      <c r="C563" s="70">
        <v>9</v>
      </c>
      <c r="D563" s="70">
        <v>24</v>
      </c>
      <c r="E563" s="70">
        <v>2012</v>
      </c>
      <c r="F563" s="70" t="s">
        <v>179</v>
      </c>
      <c r="G563" s="70" t="s">
        <v>2227</v>
      </c>
      <c r="H563" s="70" t="s">
        <v>2228</v>
      </c>
      <c r="I563" s="148"/>
      <c r="J563" s="71">
        <v>248.01641510570849</v>
      </c>
      <c r="K563" s="71">
        <v>23.160444914315431</v>
      </c>
      <c r="L563" s="71">
        <v>40.070142971837477</v>
      </c>
      <c r="M563" s="71">
        <v>555.33975310686765</v>
      </c>
      <c r="N563" s="71">
        <v>420.99807115029802</v>
      </c>
      <c r="O563" s="71">
        <v>289.32582342846069</v>
      </c>
      <c r="P563" s="71">
        <v>217.96565280277977</v>
      </c>
      <c r="Q563" s="71">
        <v>18.493758180214801</v>
      </c>
      <c r="R563" s="71">
        <v>0</v>
      </c>
      <c r="S563" s="71">
        <v>29.426373852073461</v>
      </c>
      <c r="T563" s="72"/>
      <c r="U563" s="71">
        <v>44778126</v>
      </c>
      <c r="V563" s="71">
        <v>9218</v>
      </c>
      <c r="W563" s="71">
        <v>1083</v>
      </c>
      <c r="X563" s="71">
        <v>109491</v>
      </c>
      <c r="Y563" s="71">
        <v>101075</v>
      </c>
      <c r="Z563" s="71">
        <v>151324</v>
      </c>
      <c r="AA563" s="71">
        <v>43798</v>
      </c>
      <c r="AB563" s="71">
        <v>242554</v>
      </c>
      <c r="AC563" s="71">
        <v>0</v>
      </c>
      <c r="AD563" s="71">
        <v>29.426373852073461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294.089</v>
      </c>
      <c r="BK563" s="71">
        <v>0</v>
      </c>
      <c r="BL563" s="71">
        <v>97.02000000000001</v>
      </c>
      <c r="BM563" s="71">
        <v>0</v>
      </c>
      <c r="BN563" s="72"/>
      <c r="BO563" s="71">
        <v>0</v>
      </c>
      <c r="BP563" s="71">
        <v>0</v>
      </c>
      <c r="BQ563" s="71">
        <v>21</v>
      </c>
      <c r="BR563" s="71">
        <v>0</v>
      </c>
      <c r="BS563" s="71">
        <v>9</v>
      </c>
      <c r="BT563" s="71">
        <v>0</v>
      </c>
      <c r="BU563"/>
      <c r="BV563" s="70">
        <v>299.56099999999998</v>
      </c>
      <c r="BW563" s="70">
        <v>6.4939999999999998</v>
      </c>
      <c r="BX563" s="70">
        <v>46.706000000000003</v>
      </c>
      <c r="BY563" s="70">
        <v>0</v>
      </c>
      <c r="BZ563" s="70">
        <v>0</v>
      </c>
      <c r="CA563" s="70">
        <v>0</v>
      </c>
      <c r="CB563" s="70">
        <v>29.484000000000002</v>
      </c>
      <c r="CC563" s="70">
        <v>8.8640000000000008</v>
      </c>
      <c r="CD563" s="70">
        <v>0</v>
      </c>
    </row>
    <row r="564" spans="1:82">
      <c r="A564" s="70" t="s">
        <v>2237</v>
      </c>
      <c r="B564" s="70">
        <v>401</v>
      </c>
      <c r="C564" s="70">
        <v>10</v>
      </c>
      <c r="D564" s="70">
        <v>24</v>
      </c>
      <c r="E564" s="70">
        <v>2013</v>
      </c>
      <c r="F564" s="70" t="s">
        <v>180</v>
      </c>
      <c r="G564" s="70" t="s">
        <v>2227</v>
      </c>
      <c r="H564" s="70" t="s">
        <v>2228</v>
      </c>
      <c r="I564" s="148"/>
      <c r="J564" s="71">
        <v>256.67876363569587</v>
      </c>
      <c r="K564" s="71">
        <v>19.051437874788281</v>
      </c>
      <c r="L564" s="71">
        <v>40.732755677478487</v>
      </c>
      <c r="M564" s="71">
        <v>535.35789427667169</v>
      </c>
      <c r="N564" s="71">
        <v>454.76920010197688</v>
      </c>
      <c r="O564" s="71">
        <v>280.82005460238923</v>
      </c>
      <c r="P564" s="71">
        <v>217.7579039957285</v>
      </c>
      <c r="Q564" s="71">
        <v>18.818202369133601</v>
      </c>
      <c r="R564" s="71">
        <v>0</v>
      </c>
      <c r="S564" s="71">
        <v>29.63272636767913</v>
      </c>
      <c r="T564" s="72"/>
      <c r="U564" s="71">
        <v>46019505</v>
      </c>
      <c r="V564" s="71">
        <v>9218</v>
      </c>
      <c r="W564" s="71">
        <v>1083</v>
      </c>
      <c r="X564" s="71">
        <v>109491</v>
      </c>
      <c r="Y564" s="71">
        <v>102015</v>
      </c>
      <c r="Z564" s="71">
        <v>153433</v>
      </c>
      <c r="AA564" s="71">
        <v>43592</v>
      </c>
      <c r="AB564" s="71">
        <v>243271</v>
      </c>
      <c r="AC564" s="71">
        <v>0</v>
      </c>
      <c r="AD564" s="71">
        <v>29.63272636767913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303.52</v>
      </c>
      <c r="BK564" s="71">
        <v>0</v>
      </c>
      <c r="BL564" s="71">
        <v>98.117999999999995</v>
      </c>
      <c r="BM564" s="71">
        <v>0</v>
      </c>
      <c r="BN564" s="72"/>
      <c r="BO564" s="71">
        <v>0</v>
      </c>
      <c r="BP564" s="71">
        <v>0</v>
      </c>
      <c r="BQ564" s="71">
        <v>20</v>
      </c>
      <c r="BR564" s="71">
        <v>0</v>
      </c>
      <c r="BS564" s="71">
        <v>9</v>
      </c>
      <c r="BT564" s="71">
        <v>0</v>
      </c>
      <c r="BU564"/>
      <c r="BV564" s="70">
        <v>302.83600000000001</v>
      </c>
      <c r="BW564" s="70">
        <v>6.9909999999999997</v>
      </c>
      <c r="BX564" s="70">
        <v>46.648000000000003</v>
      </c>
      <c r="BY564" s="70">
        <v>0</v>
      </c>
      <c r="BZ564" s="70">
        <v>0</v>
      </c>
      <c r="CA564" s="70">
        <v>0</v>
      </c>
      <c r="CB564" s="70">
        <v>39.067</v>
      </c>
      <c r="CC564" s="70">
        <v>6.0960000000000001</v>
      </c>
      <c r="CD564" s="70">
        <v>0</v>
      </c>
    </row>
    <row r="565" spans="1:82">
      <c r="A565" s="70" t="s">
        <v>2238</v>
      </c>
      <c r="B565" s="70">
        <v>402</v>
      </c>
      <c r="C565" s="70">
        <v>11</v>
      </c>
      <c r="D565" s="70">
        <v>24</v>
      </c>
      <c r="E565" s="70">
        <v>2014</v>
      </c>
      <c r="F565" s="70" t="s">
        <v>181</v>
      </c>
      <c r="G565" s="70" t="s">
        <v>2227</v>
      </c>
      <c r="H565" s="70" t="s">
        <v>2228</v>
      </c>
      <c r="I565" s="148"/>
      <c r="J565" s="71">
        <v>246.54629658315901</v>
      </c>
      <c r="K565" s="71">
        <v>19.457412496639471</v>
      </c>
      <c r="L565" s="71">
        <v>19.63727463084642</v>
      </c>
      <c r="M565" s="71">
        <v>510.10995447962932</v>
      </c>
      <c r="N565" s="71">
        <v>453.1771844316022</v>
      </c>
      <c r="O565" s="71">
        <v>269.12999393648198</v>
      </c>
      <c r="P565" s="71">
        <v>218.14661962206651</v>
      </c>
      <c r="Q565" s="71">
        <v>17.9937149330698</v>
      </c>
      <c r="R565" s="71">
        <v>0</v>
      </c>
      <c r="S565" s="71">
        <v>31.05713958958556</v>
      </c>
      <c r="T565" s="72"/>
      <c r="U565" s="71">
        <v>48387158</v>
      </c>
      <c r="V565" s="71">
        <v>8017</v>
      </c>
      <c r="W565" s="71">
        <v>725</v>
      </c>
      <c r="X565" s="71">
        <v>104796</v>
      </c>
      <c r="Y565" s="71">
        <v>102541</v>
      </c>
      <c r="Z565" s="71">
        <v>154872</v>
      </c>
      <c r="AA565" s="71">
        <v>43444</v>
      </c>
      <c r="AB565" s="71">
        <v>242446</v>
      </c>
      <c r="AC565" s="71">
        <v>0</v>
      </c>
      <c r="AD565" s="71">
        <v>31.05713958958556</v>
      </c>
      <c r="AE565" s="72"/>
      <c r="AF565" s="71"/>
      <c r="AG565" s="71"/>
      <c r="AH565" s="71"/>
      <c r="AI565" s="71"/>
      <c r="AJ565" s="71"/>
      <c r="AK565" s="71"/>
      <c r="AL565" s="71"/>
      <c r="AM565" s="71"/>
      <c r="AN565" s="71"/>
      <c r="AO565" s="71"/>
      <c r="AP565" s="71"/>
      <c r="AQ565" s="72"/>
      <c r="AR565" s="71">
        <v>6292</v>
      </c>
      <c r="AS565" s="71">
        <v>1036</v>
      </c>
      <c r="AT565" s="71">
        <v>0</v>
      </c>
      <c r="AU565" s="71">
        <v>5</v>
      </c>
      <c r="AV565" s="71">
        <v>0</v>
      </c>
      <c r="AW565" s="71">
        <v>1</v>
      </c>
      <c r="AX565" s="71"/>
      <c r="AY565" s="72"/>
      <c r="AZ565" s="71">
        <v>26379</v>
      </c>
      <c r="BA565" s="71">
        <v>32513</v>
      </c>
      <c r="BB565" s="71">
        <v>0</v>
      </c>
      <c r="BC565" s="71">
        <v>2931.5</v>
      </c>
      <c r="BD565" s="71">
        <v>0</v>
      </c>
      <c r="BE565" s="71">
        <v>315</v>
      </c>
      <c r="BF565" s="71"/>
      <c r="BG565" s="72"/>
      <c r="BH565" s="71">
        <v>0</v>
      </c>
      <c r="BI565" s="71">
        <v>0</v>
      </c>
      <c r="BJ565" s="71">
        <v>305.54899999999998</v>
      </c>
      <c r="BK565" s="71">
        <v>0</v>
      </c>
      <c r="BL565" s="71">
        <v>96.41</v>
      </c>
      <c r="BM565" s="71">
        <v>0</v>
      </c>
      <c r="BN565" s="72"/>
      <c r="BO565" s="71">
        <v>0</v>
      </c>
      <c r="BP565" s="71">
        <v>0</v>
      </c>
      <c r="BQ565" s="71">
        <v>20</v>
      </c>
      <c r="BR565" s="71">
        <v>0</v>
      </c>
      <c r="BS565" s="71">
        <v>9</v>
      </c>
      <c r="BT565" s="71">
        <v>0</v>
      </c>
      <c r="BU565"/>
      <c r="BV565" s="70">
        <v>301.29599999999999</v>
      </c>
      <c r="BW565" s="70">
        <v>6.6360000000000001</v>
      </c>
      <c r="BX565" s="70">
        <v>46.598999999999997</v>
      </c>
      <c r="BY565" s="70">
        <v>0</v>
      </c>
      <c r="BZ565" s="70">
        <v>0</v>
      </c>
      <c r="CA565" s="70">
        <v>0</v>
      </c>
      <c r="CB565" s="70">
        <v>37.055999999999997</v>
      </c>
      <c r="CC565" s="70">
        <v>10.372</v>
      </c>
      <c r="CD565" s="70">
        <v>0</v>
      </c>
    </row>
    <row r="566" spans="1:82">
      <c r="A566" s="70" t="s">
        <v>2239</v>
      </c>
      <c r="B566" s="70">
        <v>403</v>
      </c>
      <c r="C566" s="70">
        <v>12</v>
      </c>
      <c r="D566" s="70">
        <v>24</v>
      </c>
      <c r="E566" s="70">
        <v>2015</v>
      </c>
      <c r="F566" s="70" t="s">
        <v>182</v>
      </c>
      <c r="G566" s="70" t="s">
        <v>2227</v>
      </c>
      <c r="H566" s="70" t="s">
        <v>2228</v>
      </c>
      <c r="I566" s="148"/>
      <c r="J566" s="71">
        <v>230.99253617696081</v>
      </c>
      <c r="K566" s="71">
        <v>18.107040835492949</v>
      </c>
      <c r="L566" s="71">
        <v>21.18564549111634</v>
      </c>
      <c r="M566" s="71">
        <v>543.80222650794815</v>
      </c>
      <c r="N566" s="71">
        <v>390.17942602364963</v>
      </c>
      <c r="O566" s="71">
        <v>268.51815253888799</v>
      </c>
      <c r="P566" s="71">
        <v>217.12294770314938</v>
      </c>
      <c r="Q566" s="71">
        <v>17.567462103962999</v>
      </c>
      <c r="R566" s="71">
        <v>0</v>
      </c>
      <c r="S566" s="71">
        <v>28.30301306328063</v>
      </c>
      <c r="T566" s="72"/>
      <c r="U566" s="71">
        <v>48935999</v>
      </c>
      <c r="V566" s="71">
        <v>8017</v>
      </c>
      <c r="W566" s="71">
        <v>725</v>
      </c>
      <c r="X566" s="71">
        <v>104796</v>
      </c>
      <c r="Y566" s="71">
        <v>103007</v>
      </c>
      <c r="Z566" s="71">
        <v>156007</v>
      </c>
      <c r="AA566" s="71">
        <v>43206</v>
      </c>
      <c r="AB566" s="71">
        <v>241796</v>
      </c>
      <c r="AC566" s="71">
        <v>0</v>
      </c>
      <c r="AD566" s="71">
        <v>28.30301306328063</v>
      </c>
      <c r="AE566" s="72"/>
      <c r="AF566" s="71">
        <v>332367798.25458562</v>
      </c>
      <c r="AG566" s="71">
        <v>13921043.59206043</v>
      </c>
      <c r="AH566" s="71">
        <v>4455207.704597177</v>
      </c>
      <c r="AI566" s="71">
        <v>680548065.74677801</v>
      </c>
      <c r="AJ566" s="71">
        <v>506379117.39916271</v>
      </c>
      <c r="AK566" s="71">
        <v>0</v>
      </c>
      <c r="AL566" s="71">
        <v>0</v>
      </c>
      <c r="AM566" s="71">
        <v>33137127.503928401</v>
      </c>
      <c r="AN566" s="71">
        <v>0</v>
      </c>
      <c r="AO566" s="71">
        <v>0</v>
      </c>
      <c r="AP566" s="71">
        <v>1570808360.2011125</v>
      </c>
      <c r="AQ566" s="72"/>
      <c r="AR566" s="71">
        <v>6783</v>
      </c>
      <c r="AS566" s="71">
        <v>1519</v>
      </c>
      <c r="AT566" s="71">
        <v>0</v>
      </c>
      <c r="AU566" s="71">
        <v>5</v>
      </c>
      <c r="AV566" s="71">
        <v>0</v>
      </c>
      <c r="AW566" s="71">
        <v>1</v>
      </c>
      <c r="AX566" s="71"/>
      <c r="AY566" s="72"/>
      <c r="AZ566" s="71">
        <v>28740.1</v>
      </c>
      <c r="BA566" s="71">
        <v>45952.9</v>
      </c>
      <c r="BB566" s="71">
        <v>0</v>
      </c>
      <c r="BC566" s="71">
        <v>2931.5</v>
      </c>
      <c r="BD566" s="71">
        <v>0</v>
      </c>
      <c r="BE566" s="71">
        <v>315</v>
      </c>
      <c r="BF566" s="71"/>
      <c r="BG566" s="72"/>
      <c r="BH566" s="71">
        <v>0</v>
      </c>
      <c r="BI566" s="71">
        <v>0</v>
      </c>
      <c r="BJ566" s="71">
        <v>179.851</v>
      </c>
      <c r="BK566" s="71">
        <v>0</v>
      </c>
      <c r="BL566" s="71">
        <v>83.323000000000008</v>
      </c>
      <c r="BM566" s="71">
        <v>0</v>
      </c>
      <c r="BN566" s="72"/>
      <c r="BO566" s="71">
        <v>0</v>
      </c>
      <c r="BP566" s="71">
        <v>0</v>
      </c>
      <c r="BQ566" s="71">
        <v>20</v>
      </c>
      <c r="BR566" s="71">
        <v>0</v>
      </c>
      <c r="BS566" s="71">
        <v>5</v>
      </c>
      <c r="BT566" s="71">
        <v>0</v>
      </c>
      <c r="BU566"/>
      <c r="BV566" s="70">
        <v>209.75</v>
      </c>
      <c r="BW566" s="70">
        <v>6.8209999999999997</v>
      </c>
      <c r="BX566" s="70">
        <v>46.603000000000002</v>
      </c>
      <c r="BY566" s="70">
        <v>0</v>
      </c>
      <c r="BZ566" s="70">
        <v>0</v>
      </c>
      <c r="CA566" s="70">
        <v>0</v>
      </c>
      <c r="CB566" s="70">
        <v>0</v>
      </c>
      <c r="CC566" s="70">
        <v>0</v>
      </c>
      <c r="CD566" s="70">
        <v>0</v>
      </c>
    </row>
    <row r="567" spans="1:82">
      <c r="A567" s="70" t="s">
        <v>2240</v>
      </c>
      <c r="B567" s="70">
        <v>404</v>
      </c>
      <c r="C567" s="70">
        <v>13</v>
      </c>
      <c r="D567" s="70">
        <v>24</v>
      </c>
      <c r="E567" s="70">
        <v>2016</v>
      </c>
      <c r="F567" s="70" t="s">
        <v>155</v>
      </c>
      <c r="G567" s="70" t="s">
        <v>2227</v>
      </c>
      <c r="H567" s="70" t="s">
        <v>2228</v>
      </c>
      <c r="I567" s="148"/>
      <c r="J567" s="71">
        <v>240.88214592257492</v>
      </c>
      <c r="K567" s="71">
        <v>18.215849289373335</v>
      </c>
      <c r="L567" s="71">
        <v>20.35998964162253</v>
      </c>
      <c r="M567" s="71">
        <v>439.60230307488132</v>
      </c>
      <c r="N567" s="71">
        <v>418.26976743100897</v>
      </c>
      <c r="O567" s="71">
        <v>267.83334934352325</v>
      </c>
      <c r="P567" s="71">
        <v>212.07835369981629</v>
      </c>
      <c r="Q567" s="71">
        <v>17.041530623740318</v>
      </c>
      <c r="R567" s="71">
        <v>0</v>
      </c>
      <c r="S567" s="71">
        <v>31.414668319731742</v>
      </c>
      <c r="T567" s="72"/>
      <c r="U567" s="71">
        <v>50642883</v>
      </c>
      <c r="V567" s="71">
        <v>8017</v>
      </c>
      <c r="W567" s="71">
        <v>725</v>
      </c>
      <c r="X567" s="71">
        <v>104796</v>
      </c>
      <c r="Y567" s="71">
        <v>103718</v>
      </c>
      <c r="Z567" s="71">
        <v>157522</v>
      </c>
      <c r="AA567" s="71">
        <v>43649</v>
      </c>
      <c r="AB567" s="71">
        <v>241272</v>
      </c>
      <c r="AC567" s="71">
        <v>0</v>
      </c>
      <c r="AD567" s="71">
        <v>31.414668319731739</v>
      </c>
      <c r="AE567" s="72"/>
      <c r="AF567" s="71">
        <v>353835014.3894521</v>
      </c>
      <c r="AG567" s="71">
        <v>13460995.920896159</v>
      </c>
      <c r="AH567" s="71">
        <v>3325048.730181803</v>
      </c>
      <c r="AI567" s="71">
        <v>662061107.74335051</v>
      </c>
      <c r="AJ567" s="71">
        <v>509237197.44166058</v>
      </c>
      <c r="AK567" s="71">
        <v>0</v>
      </c>
      <c r="AL567" s="71">
        <v>0</v>
      </c>
      <c r="AM567" s="71">
        <v>33091004.00783113</v>
      </c>
      <c r="AN567" s="71">
        <v>0</v>
      </c>
      <c r="AO567" s="71">
        <v>0</v>
      </c>
      <c r="AP567" s="71">
        <v>1575010368.2333722</v>
      </c>
      <c r="AQ567" s="72"/>
      <c r="AR567" s="71">
        <v>7333</v>
      </c>
      <c r="AS567" s="71">
        <v>1760</v>
      </c>
      <c r="AT567" s="71">
        <v>0</v>
      </c>
      <c r="AU567" s="71">
        <v>6</v>
      </c>
      <c r="AV567" s="71">
        <v>0</v>
      </c>
      <c r="AW567" s="71">
        <v>1</v>
      </c>
      <c r="AX567" s="71"/>
      <c r="AY567" s="72"/>
      <c r="AZ567" s="71">
        <v>31226.3</v>
      </c>
      <c r="BA567" s="71">
        <v>54476.9</v>
      </c>
      <c r="BB567" s="71">
        <v>0</v>
      </c>
      <c r="BC567" s="71">
        <v>2981.4</v>
      </c>
      <c r="BD567" s="71">
        <v>0</v>
      </c>
      <c r="BE567" s="71">
        <v>315</v>
      </c>
      <c r="BF567" s="71"/>
      <c r="BG567" s="72"/>
      <c r="BH567" s="71">
        <v>0</v>
      </c>
      <c r="BI567" s="71">
        <v>0</v>
      </c>
      <c r="BJ567" s="71">
        <v>274.911</v>
      </c>
      <c r="BK567" s="71">
        <v>0</v>
      </c>
      <c r="BL567" s="71">
        <v>83.335999999999999</v>
      </c>
      <c r="BM567" s="71">
        <v>0</v>
      </c>
      <c r="BN567" s="72"/>
      <c r="BO567" s="71">
        <v>0</v>
      </c>
      <c r="BP567" s="71">
        <v>0</v>
      </c>
      <c r="BQ567" s="71">
        <v>20</v>
      </c>
      <c r="BR567" s="71">
        <v>0</v>
      </c>
      <c r="BS567" s="71">
        <v>5</v>
      </c>
      <c r="BT567" s="71">
        <v>0</v>
      </c>
      <c r="BU567"/>
      <c r="BV567" s="70">
        <v>280.60399999999998</v>
      </c>
      <c r="BW567" s="70">
        <v>7.05</v>
      </c>
      <c r="BX567" s="70">
        <v>46.905000000000001</v>
      </c>
      <c r="BY567" s="70">
        <v>0</v>
      </c>
      <c r="BZ567" s="70">
        <v>0</v>
      </c>
      <c r="CA567" s="70">
        <v>0.58599999999999997</v>
      </c>
      <c r="CB567" s="70">
        <v>20.055</v>
      </c>
      <c r="CC567" s="70">
        <v>3.0470000000000002</v>
      </c>
      <c r="CD567" s="70">
        <v>0</v>
      </c>
    </row>
    <row r="568" spans="1:82">
      <c r="A568" s="70" t="s">
        <v>2241</v>
      </c>
      <c r="B568" s="70">
        <v>405</v>
      </c>
      <c r="C568" s="70">
        <v>14</v>
      </c>
      <c r="D568" s="70">
        <v>24</v>
      </c>
      <c r="E568" s="70">
        <v>2017</v>
      </c>
      <c r="F568" s="70" t="s">
        <v>156</v>
      </c>
      <c r="G568" s="70" t="s">
        <v>2227</v>
      </c>
      <c r="H568" s="70" t="s">
        <v>2228</v>
      </c>
      <c r="I568" s="148"/>
      <c r="J568" s="71">
        <v>225.20136780130551</v>
      </c>
      <c r="K568" s="71">
        <v>17.964069790807933</v>
      </c>
      <c r="L568" s="71">
        <v>20.02170503289819</v>
      </c>
      <c r="M568" s="71">
        <v>417.62116522316325</v>
      </c>
      <c r="N568" s="71">
        <v>434.10976593012788</v>
      </c>
      <c r="O568" s="71">
        <v>264.94984153630844</v>
      </c>
      <c r="P568" s="71">
        <v>209.70173311513386</v>
      </c>
      <c r="Q568" s="71">
        <v>16.416017889404198</v>
      </c>
      <c r="R568" s="71">
        <v>0</v>
      </c>
      <c r="S568" s="71">
        <v>28.413930529376053</v>
      </c>
      <c r="T568" s="72"/>
      <c r="U568" s="71">
        <v>50263854</v>
      </c>
      <c r="V568" s="71">
        <v>8017</v>
      </c>
      <c r="W568" s="71">
        <v>725</v>
      </c>
      <c r="X568" s="71">
        <v>104796</v>
      </c>
      <c r="Y568" s="71">
        <v>104483</v>
      </c>
      <c r="Z568" s="71">
        <v>158411</v>
      </c>
      <c r="AA568" s="71">
        <v>43435</v>
      </c>
      <c r="AB568" s="71">
        <v>240342</v>
      </c>
      <c r="AC568" s="71">
        <v>0</v>
      </c>
      <c r="AD568" s="71">
        <v>28.413930529376049</v>
      </c>
      <c r="AE568" s="72"/>
      <c r="AF568" s="71">
        <v>335310113.5840615</v>
      </c>
      <c r="AG568" s="71">
        <v>13424907.113392239</v>
      </c>
      <c r="AH568" s="71">
        <v>4288291.1992494743</v>
      </c>
      <c r="AI568" s="71">
        <v>655762065.06779313</v>
      </c>
      <c r="AJ568" s="71">
        <v>511519108.81184661</v>
      </c>
      <c r="AK568" s="71">
        <v>0</v>
      </c>
      <c r="AL568" s="71">
        <v>0</v>
      </c>
      <c r="AM568" s="71">
        <v>33015031.19580698</v>
      </c>
      <c r="AN568" s="71">
        <v>0</v>
      </c>
      <c r="AO568" s="71">
        <v>0</v>
      </c>
      <c r="AP568" s="71">
        <v>1553319516.9721498</v>
      </c>
      <c r="AQ568" s="72"/>
      <c r="AR568" s="71">
        <v>7751</v>
      </c>
      <c r="AS568" s="71">
        <v>1909</v>
      </c>
      <c r="AT568" s="71">
        <v>0</v>
      </c>
      <c r="AU568" s="71">
        <v>9</v>
      </c>
      <c r="AV568" s="71">
        <v>0</v>
      </c>
      <c r="AW568" s="71">
        <v>1</v>
      </c>
      <c r="AX568" s="71"/>
      <c r="AY568" s="72"/>
      <c r="AZ568" s="71">
        <v>33280.300000000003</v>
      </c>
      <c r="BA568" s="71">
        <v>58124.199999999968</v>
      </c>
      <c r="BB568" s="71">
        <v>0</v>
      </c>
      <c r="BC568" s="71">
        <v>9261.2000000000007</v>
      </c>
      <c r="BD568" s="71">
        <v>0</v>
      </c>
      <c r="BE568" s="71">
        <v>315</v>
      </c>
      <c r="BF568" s="71"/>
      <c r="BG568" s="72"/>
      <c r="BH568" s="71">
        <v>0</v>
      </c>
      <c r="BI568" s="71">
        <v>0</v>
      </c>
      <c r="BJ568" s="71">
        <v>273.79500000000002</v>
      </c>
      <c r="BK568" s="71">
        <v>0</v>
      </c>
      <c r="BL568" s="71">
        <v>81.953000000000003</v>
      </c>
      <c r="BM568" s="71">
        <v>0</v>
      </c>
      <c r="BN568" s="72"/>
      <c r="BO568" s="71">
        <v>0</v>
      </c>
      <c r="BP568" s="71">
        <v>0</v>
      </c>
      <c r="BQ568" s="71">
        <v>20</v>
      </c>
      <c r="BR568" s="71">
        <v>0</v>
      </c>
      <c r="BS568" s="71">
        <v>4</v>
      </c>
      <c r="BT568" s="71">
        <v>0</v>
      </c>
      <c r="BU568"/>
      <c r="BV568" s="70">
        <v>279.61399999999998</v>
      </c>
      <c r="BW568" s="70">
        <v>6.9989999999999997</v>
      </c>
      <c r="BX568" s="70">
        <v>46.573</v>
      </c>
      <c r="BY568" s="70">
        <v>0</v>
      </c>
      <c r="BZ568" s="70">
        <v>0</v>
      </c>
      <c r="CA568" s="70">
        <v>0</v>
      </c>
      <c r="CB568" s="70">
        <v>19.52</v>
      </c>
      <c r="CC568" s="70">
        <v>3.0419999999999998</v>
      </c>
      <c r="CD568" s="70">
        <v>0</v>
      </c>
    </row>
    <row r="569" spans="1:82">
      <c r="A569" s="70" t="s">
        <v>2242</v>
      </c>
      <c r="B569" s="70">
        <v>406</v>
      </c>
      <c r="C569" s="70">
        <v>15</v>
      </c>
      <c r="D569" s="70">
        <v>24</v>
      </c>
      <c r="E569" s="70">
        <v>2018</v>
      </c>
      <c r="F569" s="70" t="s">
        <v>183</v>
      </c>
      <c r="G569" s="70" t="s">
        <v>2227</v>
      </c>
      <c r="H569" s="70" t="s">
        <v>2228</v>
      </c>
      <c r="I569" s="148"/>
      <c r="J569" s="71">
        <v>242.14971094287114</v>
      </c>
      <c r="K569" s="71">
        <v>16.856703032589817</v>
      </c>
      <c r="L569" s="71">
        <v>17.949447152897054</v>
      </c>
      <c r="M569" s="71">
        <v>406.43627943867511</v>
      </c>
      <c r="N569" s="71">
        <v>423.94783583037014</v>
      </c>
      <c r="O569" s="71">
        <v>261.28655216271687</v>
      </c>
      <c r="P569" s="71">
        <v>207.61909217472149</v>
      </c>
      <c r="Q569" s="71">
        <v>15.188266007064</v>
      </c>
      <c r="R569" s="71">
        <v>0</v>
      </c>
      <c r="S569" s="71">
        <v>32.193968514446262</v>
      </c>
      <c r="T569" s="72"/>
      <c r="U569" s="71">
        <v>58104881.999999993</v>
      </c>
      <c r="V569" s="71">
        <v>8017</v>
      </c>
      <c r="W569" s="71">
        <v>725</v>
      </c>
      <c r="X569" s="71">
        <v>104796</v>
      </c>
      <c r="Y569" s="71">
        <v>105278</v>
      </c>
      <c r="Z569" s="71">
        <v>159212</v>
      </c>
      <c r="AA569" s="71">
        <v>43436</v>
      </c>
      <c r="AB569" s="71">
        <v>239635</v>
      </c>
      <c r="AC569" s="71">
        <v>0</v>
      </c>
      <c r="AD569" s="71">
        <v>32.193968514446262</v>
      </c>
      <c r="AE569" s="72"/>
      <c r="AF569" s="71">
        <v>370629651.89438951</v>
      </c>
      <c r="AG569" s="71">
        <v>11925264.163799981</v>
      </c>
      <c r="AH569" s="71">
        <v>4052121.9060155451</v>
      </c>
      <c r="AI569" s="71">
        <v>626370908.37629056</v>
      </c>
      <c r="AJ569" s="71">
        <v>494647155.99262762</v>
      </c>
      <c r="AK569" s="71">
        <v>0</v>
      </c>
      <c r="AL569" s="71">
        <v>0</v>
      </c>
      <c r="AM569" s="71">
        <v>32986023.915385969</v>
      </c>
      <c r="AN569" s="71">
        <v>0</v>
      </c>
      <c r="AO569" s="71">
        <v>0</v>
      </c>
      <c r="AP569" s="71">
        <v>1540611126.2485092</v>
      </c>
      <c r="AQ569" s="72"/>
      <c r="AR569" s="71">
        <v>8289</v>
      </c>
      <c r="AS569" s="71">
        <v>2074</v>
      </c>
      <c r="AT569" s="71">
        <v>0</v>
      </c>
      <c r="AU569" s="71">
        <v>11</v>
      </c>
      <c r="AV569" s="71">
        <v>0</v>
      </c>
      <c r="AW569" s="71">
        <v>1</v>
      </c>
      <c r="AX569" s="71"/>
      <c r="AY569" s="72"/>
      <c r="AZ569" s="71">
        <v>35884.700000000004</v>
      </c>
      <c r="BA569" s="71">
        <v>62253</v>
      </c>
      <c r="BB569" s="71">
        <v>0</v>
      </c>
      <c r="BC569" s="71">
        <v>9361</v>
      </c>
      <c r="BD569" s="71">
        <v>0</v>
      </c>
      <c r="BE569" s="71">
        <v>315</v>
      </c>
      <c r="BF569" s="71"/>
      <c r="BG569" s="72"/>
      <c r="BH569" s="71">
        <v>0</v>
      </c>
      <c r="BI569" s="71">
        <v>0</v>
      </c>
      <c r="BJ569" s="71">
        <v>271.93799999999999</v>
      </c>
      <c r="BK569" s="71">
        <v>0</v>
      </c>
      <c r="BL569" s="71">
        <v>85.287000000000006</v>
      </c>
      <c r="BM569" s="71">
        <v>0</v>
      </c>
      <c r="BN569" s="72"/>
      <c r="BO569" s="71">
        <v>0</v>
      </c>
      <c r="BP569" s="71">
        <v>0</v>
      </c>
      <c r="BQ569" s="71">
        <v>20</v>
      </c>
      <c r="BR569" s="71">
        <v>0</v>
      </c>
      <c r="BS569" s="71">
        <v>5</v>
      </c>
      <c r="BT569" s="71">
        <v>0</v>
      </c>
      <c r="BU569"/>
      <c r="BV569" s="70">
        <v>279.96899999999999</v>
      </c>
      <c r="BW569" s="70">
        <v>7.1289999999999996</v>
      </c>
      <c r="BX569" s="70">
        <v>46.073999999999998</v>
      </c>
      <c r="BY569" s="70">
        <v>0</v>
      </c>
      <c r="BZ569" s="70">
        <v>0</v>
      </c>
      <c r="CA569" s="70">
        <v>0</v>
      </c>
      <c r="CB569" s="70">
        <v>21.210999999999999</v>
      </c>
      <c r="CC569" s="70">
        <v>2.8420000000000001</v>
      </c>
      <c r="CD569" s="70">
        <v>0</v>
      </c>
    </row>
    <row r="570" spans="1:82">
      <c r="A570" s="70" t="s">
        <v>2243</v>
      </c>
      <c r="B570" s="70">
        <v>407</v>
      </c>
      <c r="C570" s="70">
        <v>16</v>
      </c>
      <c r="D570" s="70">
        <v>24</v>
      </c>
      <c r="E570" s="70">
        <v>2019</v>
      </c>
      <c r="F570" s="70" t="s">
        <v>158</v>
      </c>
      <c r="G570" s="70" t="s">
        <v>2227</v>
      </c>
      <c r="H570" s="70" t="s">
        <v>2228</v>
      </c>
      <c r="I570" s="148"/>
      <c r="J570" s="71">
        <v>239.53401523553558</v>
      </c>
      <c r="K570" s="71">
        <v>15.301145267323422</v>
      </c>
      <c r="L570" s="71">
        <v>18.047150192550969</v>
      </c>
      <c r="M570" s="71">
        <v>389.20594771165281</v>
      </c>
      <c r="N570" s="71">
        <v>378.47548368099206</v>
      </c>
      <c r="O570" s="71">
        <v>255.79050854103662</v>
      </c>
      <c r="P570" s="71">
        <v>205.73664762031518</v>
      </c>
      <c r="Q570" s="71">
        <v>14.7325126832698</v>
      </c>
      <c r="R570" s="71">
        <v>0</v>
      </c>
      <c r="S570" s="71">
        <v>35.111214963114953</v>
      </c>
      <c r="T570" s="72"/>
      <c r="U570" s="71">
        <v>58262573</v>
      </c>
      <c r="V570" s="71">
        <v>8017</v>
      </c>
      <c r="W570" s="71">
        <v>725</v>
      </c>
      <c r="X570" s="71">
        <v>104796</v>
      </c>
      <c r="Y570" s="71">
        <v>105890</v>
      </c>
      <c r="Z570" s="71">
        <v>160142</v>
      </c>
      <c r="AA570" s="71">
        <v>42720</v>
      </c>
      <c r="AB570" s="71">
        <v>238737</v>
      </c>
      <c r="AC570" s="71">
        <v>0</v>
      </c>
      <c r="AD570" s="71">
        <v>35.111214963114953</v>
      </c>
      <c r="AE570" s="72"/>
      <c r="AF570" s="71">
        <v>389081814.92132008</v>
      </c>
      <c r="AG570" s="71">
        <v>11546814.634708781</v>
      </c>
      <c r="AH570" s="71">
        <v>4280063.1713429485</v>
      </c>
      <c r="AI570" s="71">
        <v>641873351.28725815</v>
      </c>
      <c r="AJ570" s="71">
        <v>483357274.4514333</v>
      </c>
      <c r="AK570" s="71">
        <v>0</v>
      </c>
      <c r="AL570" s="71">
        <v>0</v>
      </c>
      <c r="AM570" s="71">
        <v>32514182.188826218</v>
      </c>
      <c r="AN570" s="71">
        <v>0</v>
      </c>
      <c r="AO570" s="71">
        <v>0</v>
      </c>
      <c r="AP570" s="71">
        <v>1562653500.6548896</v>
      </c>
      <c r="AQ570" s="72"/>
      <c r="AR570" s="71">
        <v>8845</v>
      </c>
      <c r="AS570" s="71">
        <v>2190</v>
      </c>
      <c r="AT570" s="71">
        <v>0</v>
      </c>
      <c r="AU570" s="71">
        <v>13</v>
      </c>
      <c r="AV570" s="71">
        <v>0</v>
      </c>
      <c r="AW570" s="71">
        <v>1</v>
      </c>
      <c r="AX570" s="71"/>
      <c r="AY570" s="72"/>
      <c r="AZ570" s="71">
        <v>38681.600000000028</v>
      </c>
      <c r="BA570" s="71">
        <v>65402.600000000108</v>
      </c>
      <c r="BB570" s="71">
        <v>0</v>
      </c>
      <c r="BC570" s="71">
        <v>9463</v>
      </c>
      <c r="BD570" s="71">
        <v>0</v>
      </c>
      <c r="BE570" s="71">
        <v>315</v>
      </c>
      <c r="BF570" s="71"/>
      <c r="BG570" s="72"/>
      <c r="BH570" s="71">
        <v>0</v>
      </c>
      <c r="BI570" s="71">
        <v>0</v>
      </c>
      <c r="BJ570" s="71">
        <v>250.71700000000001</v>
      </c>
      <c r="BK570" s="71">
        <v>0</v>
      </c>
      <c r="BL570" s="71">
        <v>84.596999999999994</v>
      </c>
      <c r="BM570" s="71">
        <v>0</v>
      </c>
      <c r="BN570" s="72"/>
      <c r="BO570" s="71">
        <v>0</v>
      </c>
      <c r="BP570" s="71">
        <v>0</v>
      </c>
      <c r="BQ570" s="71">
        <v>19</v>
      </c>
      <c r="BR570" s="71">
        <v>0</v>
      </c>
      <c r="BS570" s="71">
        <v>6</v>
      </c>
      <c r="BT570" s="71">
        <v>0</v>
      </c>
      <c r="BU570"/>
      <c r="BV570" s="70">
        <v>262.15499999999997</v>
      </c>
      <c r="BW570" s="70">
        <v>7.0739999999999998</v>
      </c>
      <c r="BX570" s="70">
        <v>46.668999999999997</v>
      </c>
      <c r="BY570" s="70">
        <v>0</v>
      </c>
      <c r="BZ570" s="70">
        <v>0</v>
      </c>
      <c r="CA570" s="70">
        <v>0.378</v>
      </c>
      <c r="CB570" s="70">
        <v>15.273</v>
      </c>
      <c r="CC570" s="70">
        <v>3.7650000000000001</v>
      </c>
      <c r="CD570" s="70">
        <v>0</v>
      </c>
    </row>
    <row r="571" spans="1:82">
      <c r="A571" s="70" t="s">
        <v>2244</v>
      </c>
      <c r="B571" s="70">
        <v>408</v>
      </c>
      <c r="C571" s="70">
        <v>17</v>
      </c>
      <c r="D571" s="70">
        <v>24</v>
      </c>
      <c r="E571" s="70">
        <v>2020</v>
      </c>
      <c r="F571" s="70" t="s">
        <v>159</v>
      </c>
      <c r="G571" s="70" t="s">
        <v>2227</v>
      </c>
      <c r="H571" s="70" t="s">
        <v>2228</v>
      </c>
      <c r="I571" s="148"/>
      <c r="J571" s="71">
        <v>209.83997259836059</v>
      </c>
      <c r="K571" s="71">
        <v>17.008639903104367</v>
      </c>
      <c r="L571" s="71">
        <v>20.12736560392997</v>
      </c>
      <c r="M571" s="71">
        <v>360.0243229422224</v>
      </c>
      <c r="N571" s="71">
        <v>373.99694857427443</v>
      </c>
      <c r="O571" s="71">
        <v>225.18761588234133</v>
      </c>
      <c r="P571" s="71">
        <v>193.74836176367683</v>
      </c>
      <c r="Q571" s="71">
        <v>14.0308833472409</v>
      </c>
      <c r="R571" s="71">
        <v>0</v>
      </c>
      <c r="S571" s="71">
        <v>33.721750046462887</v>
      </c>
      <c r="T571" s="72"/>
      <c r="U571" s="71">
        <v>51928496</v>
      </c>
      <c r="V571" s="71">
        <v>7797</v>
      </c>
      <c r="W571" s="71">
        <v>905</v>
      </c>
      <c r="X571" s="71">
        <v>107709</v>
      </c>
      <c r="Y571" s="71">
        <v>106734</v>
      </c>
      <c r="Z571" s="71">
        <v>160913</v>
      </c>
      <c r="AA571" s="71">
        <v>42761</v>
      </c>
      <c r="AB571" s="71">
        <v>237970</v>
      </c>
      <c r="AC571" s="71">
        <v>0</v>
      </c>
      <c r="AD571" s="71">
        <v>33.721750046462887</v>
      </c>
      <c r="AE571" s="72"/>
      <c r="AF571" s="71">
        <v>350080411.870354</v>
      </c>
      <c r="AG571" s="71">
        <v>12264580.540188603</v>
      </c>
      <c r="AH571" s="71">
        <v>5179014.7314467933</v>
      </c>
      <c r="AI571" s="71">
        <v>622371610.57934022</v>
      </c>
      <c r="AJ571" s="71">
        <v>487536411.46258789</v>
      </c>
      <c r="AK571" s="71"/>
      <c r="AL571" s="71"/>
      <c r="AM571" s="71">
        <v>31057728.901843984</v>
      </c>
      <c r="AN571" s="71"/>
      <c r="AO571" s="71"/>
      <c r="AP571" s="71">
        <v>1508489758.0857615</v>
      </c>
      <c r="AQ571" s="72"/>
      <c r="AR571" s="71">
        <v>9412</v>
      </c>
      <c r="AS571" s="71">
        <v>2239</v>
      </c>
      <c r="AT571" s="71">
        <v>0</v>
      </c>
      <c r="AU571" s="71">
        <v>13</v>
      </c>
      <c r="AV571" s="71">
        <v>0</v>
      </c>
      <c r="AW571" s="71">
        <v>1</v>
      </c>
      <c r="AX571" s="71"/>
      <c r="AY571" s="72"/>
      <c r="AZ571" s="71">
        <v>41762.600000000122</v>
      </c>
      <c r="BA571" s="71">
        <v>67460.399999999907</v>
      </c>
      <c r="BB571" s="71">
        <v>0</v>
      </c>
      <c r="BC571" s="71">
        <v>9463</v>
      </c>
      <c r="BD571" s="71">
        <v>0</v>
      </c>
      <c r="BE571" s="71">
        <v>315</v>
      </c>
      <c r="BF571" s="71"/>
      <c r="BG571" s="72"/>
      <c r="BH571" s="71">
        <v>0</v>
      </c>
      <c r="BI571" s="71">
        <v>0</v>
      </c>
      <c r="BJ571" s="71">
        <v>234.64</v>
      </c>
      <c r="BK571" s="71">
        <v>0</v>
      </c>
      <c r="BL571" s="71">
        <v>84.411000000000001</v>
      </c>
      <c r="BM571" s="71">
        <v>0</v>
      </c>
      <c r="BN571" s="72"/>
      <c r="BO571" s="71">
        <v>0</v>
      </c>
      <c r="BP571" s="71">
        <v>0</v>
      </c>
      <c r="BQ571" s="71">
        <v>20</v>
      </c>
      <c r="BR571" s="71">
        <v>0</v>
      </c>
      <c r="BS571" s="71">
        <v>6</v>
      </c>
      <c r="BT571" s="71">
        <v>0</v>
      </c>
      <c r="BU571"/>
      <c r="BV571" s="70">
        <v>247.923</v>
      </c>
      <c r="BW571" s="70">
        <v>6.1189999999999998</v>
      </c>
      <c r="BX571" s="70">
        <v>46.774999999999999</v>
      </c>
      <c r="BY571" s="70">
        <v>0</v>
      </c>
      <c r="BZ571" s="70">
        <v>0</v>
      </c>
      <c r="CA571" s="70">
        <v>0</v>
      </c>
      <c r="CB571" s="70">
        <v>14.218</v>
      </c>
      <c r="CC571" s="70">
        <v>4.016</v>
      </c>
      <c r="CD571" s="70">
        <v>0</v>
      </c>
    </row>
    <row r="572" spans="1:82">
      <c r="A572" s="70" t="s">
        <v>2245</v>
      </c>
      <c r="B572" s="70">
        <v>408</v>
      </c>
      <c r="C572" s="70">
        <v>18</v>
      </c>
      <c r="D572" s="70">
        <v>24</v>
      </c>
      <c r="E572" s="70">
        <v>2021</v>
      </c>
      <c r="F572" s="70" t="s">
        <v>160</v>
      </c>
      <c r="G572" s="70" t="s">
        <v>2227</v>
      </c>
      <c r="H572" s="70" t="s">
        <v>2228</v>
      </c>
      <c r="I572" s="148"/>
      <c r="J572" s="71">
        <v>214.32611821442697</v>
      </c>
      <c r="K572" s="71">
        <v>18.238598804400844</v>
      </c>
      <c r="L572" s="71">
        <v>26.405513851458373</v>
      </c>
      <c r="M572" s="71">
        <v>407.24163486814268</v>
      </c>
      <c r="N572" s="71">
        <v>410.50179467895043</v>
      </c>
      <c r="O572" s="71">
        <v>219.53438865217632</v>
      </c>
      <c r="P572" s="71">
        <v>198.11750637571075</v>
      </c>
      <c r="Q572" s="71">
        <v>13.835876065755601</v>
      </c>
      <c r="R572" s="71">
        <v>0</v>
      </c>
      <c r="S572" s="71">
        <v>34.883189042414983</v>
      </c>
      <c r="T572" s="72"/>
      <c r="U572" s="71">
        <v>56099131</v>
      </c>
      <c r="V572" s="71">
        <v>7797</v>
      </c>
      <c r="W572" s="71">
        <v>905</v>
      </c>
      <c r="X572" s="71">
        <v>107709</v>
      </c>
      <c r="Y572" s="71">
        <v>107309</v>
      </c>
      <c r="Z572" s="71">
        <v>161525</v>
      </c>
      <c r="AA572" s="71">
        <v>42637</v>
      </c>
      <c r="AB572" s="71">
        <v>236968</v>
      </c>
      <c r="AC572" s="71">
        <v>0</v>
      </c>
      <c r="AD572" s="71">
        <v>34.883189042414983</v>
      </c>
      <c r="AE572" s="72"/>
      <c r="AF572" s="71">
        <v>338516302.60970622</v>
      </c>
      <c r="AG572" s="71">
        <v>12629980.388969829</v>
      </c>
      <c r="AH572" s="71">
        <v>6203744.400404294</v>
      </c>
      <c r="AI572" s="71">
        <v>666060143.12156522</v>
      </c>
      <c r="AJ572" s="71">
        <v>519894039.16887748</v>
      </c>
      <c r="AK572" s="71">
        <v>0</v>
      </c>
      <c r="AL572" s="71">
        <v>0</v>
      </c>
      <c r="AM572" s="71">
        <v>31105340.966039442</v>
      </c>
      <c r="AN572" s="71">
        <v>0</v>
      </c>
      <c r="AO572" s="71">
        <v>0</v>
      </c>
      <c r="AP572" s="71">
        <v>1574409550.6555626</v>
      </c>
      <c r="AQ572" s="72"/>
      <c r="AR572" s="71">
        <v>9932</v>
      </c>
      <c r="AS572" s="71">
        <v>2261</v>
      </c>
      <c r="AT572" s="71">
        <v>0</v>
      </c>
      <c r="AU572" s="71">
        <v>14</v>
      </c>
      <c r="AV572" s="71">
        <v>0</v>
      </c>
      <c r="AW572" s="71">
        <v>1</v>
      </c>
      <c r="AX572" s="71"/>
      <c r="AY572" s="72"/>
      <c r="AZ572" s="71">
        <v>44667.500000000153</v>
      </c>
      <c r="BA572" s="71">
        <v>68780.799999999901</v>
      </c>
      <c r="BB572" s="71">
        <v>0</v>
      </c>
      <c r="BC572" s="71">
        <v>10163</v>
      </c>
      <c r="BD572" s="71">
        <v>0</v>
      </c>
      <c r="BE572" s="71">
        <v>315</v>
      </c>
      <c r="BF572" s="71"/>
      <c r="BG572" s="72"/>
      <c r="BH572" s="71">
        <v>0</v>
      </c>
      <c r="BI572" s="71">
        <v>0</v>
      </c>
      <c r="BJ572" s="71">
        <v>253.399</v>
      </c>
      <c r="BK572" s="71">
        <v>0</v>
      </c>
      <c r="BL572" s="71">
        <v>83.537000000000006</v>
      </c>
      <c r="BM572" s="71">
        <v>0</v>
      </c>
      <c r="BN572" s="72"/>
      <c r="BO572" s="71">
        <v>0</v>
      </c>
      <c r="BP572" s="71">
        <v>0</v>
      </c>
      <c r="BQ572" s="71">
        <v>21</v>
      </c>
      <c r="BR572" s="71">
        <v>0</v>
      </c>
      <c r="BS572" s="71">
        <v>6</v>
      </c>
      <c r="BT572" s="71">
        <v>0</v>
      </c>
      <c r="BU572"/>
      <c r="BV572" s="70">
        <v>257.327</v>
      </c>
      <c r="BW572" s="70">
        <v>7.2530000000000001</v>
      </c>
      <c r="BX572" s="70">
        <v>46.222999999999999</v>
      </c>
      <c r="BY572" s="70">
        <v>0</v>
      </c>
      <c r="BZ572" s="70">
        <v>0</v>
      </c>
      <c r="CA572" s="70">
        <v>0</v>
      </c>
      <c r="CB572" s="70">
        <v>21.978000000000002</v>
      </c>
      <c r="CC572" s="70">
        <v>4.1550000000000002</v>
      </c>
      <c r="CD572" s="70">
        <v>0</v>
      </c>
    </row>
    <row r="573" spans="1:82">
      <c r="A573" s="70" t="s">
        <v>2246</v>
      </c>
      <c r="B573" s="70">
        <v>408</v>
      </c>
      <c r="C573" s="70">
        <v>19</v>
      </c>
      <c r="D573" s="70">
        <v>24</v>
      </c>
      <c r="E573" s="70">
        <v>2022</v>
      </c>
      <c r="F573" s="70" t="s">
        <v>161</v>
      </c>
      <c r="G573" s="70" t="s">
        <v>2227</v>
      </c>
      <c r="H573" s="70" t="s">
        <v>2228</v>
      </c>
      <c r="I573" s="148"/>
      <c r="J573" s="71">
        <v>182.60393683691413</v>
      </c>
      <c r="K573" s="71">
        <v>16.431670716662808</v>
      </c>
      <c r="L573" s="71">
        <v>16.919812343672536</v>
      </c>
      <c r="M573" s="71">
        <v>402.17368116702283</v>
      </c>
      <c r="N573" s="71">
        <v>405.50392709124463</v>
      </c>
      <c r="O573" s="71">
        <v>232.09971300532698</v>
      </c>
      <c r="P573" s="71">
        <v>195.52712376957641</v>
      </c>
      <c r="Q573" s="71">
        <v>13.919597651272554</v>
      </c>
      <c r="R573" s="71">
        <v>0</v>
      </c>
      <c r="S573" s="71">
        <v>33.133669969399499</v>
      </c>
      <c r="T573" s="72"/>
      <c r="U573" s="71">
        <v>53038037</v>
      </c>
      <c r="V573" s="71">
        <v>7797</v>
      </c>
      <c r="W573" s="71">
        <v>905</v>
      </c>
      <c r="X573" s="71">
        <v>107709</v>
      </c>
      <c r="Y573" s="71">
        <v>108398</v>
      </c>
      <c r="Z573" s="71">
        <v>162250</v>
      </c>
      <c r="AA573" s="71">
        <v>42721</v>
      </c>
      <c r="AB573" s="71">
        <v>236447</v>
      </c>
      <c r="AC573" s="71">
        <v>0</v>
      </c>
      <c r="AD573" s="71">
        <v>33.133669969399499</v>
      </c>
      <c r="AE573" s="72"/>
      <c r="AF573" s="71">
        <v>284259412.9679426</v>
      </c>
      <c r="AG573" s="71">
        <v>12266094.850246187</v>
      </c>
      <c r="AH573" s="71">
        <v>4843317.1339692688</v>
      </c>
      <c r="AI573" s="71">
        <v>661470718.87633431</v>
      </c>
      <c r="AJ573" s="71">
        <v>520705167.1046223</v>
      </c>
      <c r="AK573" s="71">
        <v>0</v>
      </c>
      <c r="AL573" s="71">
        <v>0</v>
      </c>
      <c r="AM573" s="71">
        <v>30531761.380679253</v>
      </c>
      <c r="AN573" s="71">
        <v>0</v>
      </c>
      <c r="AO573" s="71">
        <v>0</v>
      </c>
      <c r="AP573" s="71">
        <v>1514076472.3137941</v>
      </c>
      <c r="AQ573" s="72"/>
      <c r="AR573" s="71">
        <v>10486</v>
      </c>
      <c r="AS573" s="71">
        <v>2270</v>
      </c>
      <c r="AT573" s="71">
        <v>0</v>
      </c>
      <c r="AU573" s="71">
        <v>14</v>
      </c>
      <c r="AV573" s="71">
        <v>0</v>
      </c>
      <c r="AW573" s="71">
        <v>1</v>
      </c>
      <c r="AX573" s="71"/>
      <c r="AY573" s="72"/>
      <c r="AZ573" s="71">
        <v>47855.900000000198</v>
      </c>
      <c r="BA573" s="71">
        <v>69022.499999999898</v>
      </c>
      <c r="BB573" s="71">
        <v>0</v>
      </c>
      <c r="BC573" s="71">
        <v>10163</v>
      </c>
      <c r="BD573" s="71">
        <v>0</v>
      </c>
      <c r="BE573" s="71">
        <v>315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2247</v>
      </c>
      <c r="B574" s="70">
        <v>408</v>
      </c>
      <c r="C574" s="70">
        <v>20</v>
      </c>
      <c r="D574" s="70">
        <v>24</v>
      </c>
      <c r="E574" s="70">
        <v>2023</v>
      </c>
      <c r="F574" s="70" t="s">
        <v>1539</v>
      </c>
      <c r="G574" s="70" t="s">
        <v>2227</v>
      </c>
      <c r="H574" s="70" t="s">
        <v>2228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11113</v>
      </c>
      <c r="AS574" s="71">
        <v>2273</v>
      </c>
      <c r="AT574" s="71">
        <v>0</v>
      </c>
      <c r="AU574" s="71">
        <v>14</v>
      </c>
      <c r="AV574" s="71">
        <v>0</v>
      </c>
      <c r="AW574" s="71">
        <v>1</v>
      </c>
      <c r="AX574" s="71"/>
      <c r="AY574" s="72"/>
      <c r="AZ574" s="71">
        <v>51296.900000000387</v>
      </c>
      <c r="BA574" s="71">
        <v>69064.499999999898</v>
      </c>
      <c r="BB574" s="71">
        <v>0</v>
      </c>
      <c r="BC574" s="71">
        <v>10163</v>
      </c>
      <c r="BD574" s="71">
        <v>0</v>
      </c>
      <c r="BE574" s="71">
        <v>315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2248</v>
      </c>
      <c r="B575" s="70">
        <v>408</v>
      </c>
      <c r="C575" s="70">
        <v>21</v>
      </c>
      <c r="D575" s="70">
        <v>24</v>
      </c>
      <c r="E575" s="70">
        <v>2024</v>
      </c>
      <c r="F575" s="70" t="s">
        <v>1554</v>
      </c>
      <c r="G575" s="70" t="s">
        <v>2227</v>
      </c>
      <c r="H575" s="70" t="s">
        <v>2228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2249</v>
      </c>
      <c r="B576" s="70">
        <v>137</v>
      </c>
      <c r="C576" s="70">
        <v>1</v>
      </c>
      <c r="D576" s="70">
        <v>9</v>
      </c>
      <c r="E576" s="70">
        <v>1990</v>
      </c>
      <c r="F576" s="70" t="s">
        <v>787</v>
      </c>
      <c r="G576" s="70" t="s">
        <v>2250</v>
      </c>
      <c r="H576" s="70" t="s">
        <v>2251</v>
      </c>
      <c r="I576" s="148"/>
      <c r="J576" s="71">
        <v>265.74508288556967</v>
      </c>
      <c r="K576" s="71">
        <v>31.37104822006479</v>
      </c>
      <c r="L576" s="71">
        <v>0</v>
      </c>
      <c r="M576" s="71">
        <v>338.53717587714073</v>
      </c>
      <c r="N576" s="71">
        <v>177.72729127175839</v>
      </c>
      <c r="O576" s="71">
        <v>82.776639998381469</v>
      </c>
      <c r="P576" s="71">
        <v>64.99703031672999</v>
      </c>
      <c r="Q576" s="71">
        <v>11.164216059405</v>
      </c>
      <c r="R576" s="71">
        <v>0</v>
      </c>
      <c r="S576" s="71">
        <v>14.039543604025379</v>
      </c>
      <c r="T576" s="72"/>
      <c r="U576" s="71">
        <v>66288949</v>
      </c>
      <c r="V576" s="71">
        <v>12045</v>
      </c>
      <c r="W576" s="71">
        <v>0</v>
      </c>
      <c r="X576" s="71">
        <v>141210</v>
      </c>
      <c r="Y576" s="71">
        <v>77802</v>
      </c>
      <c r="Z576" s="71">
        <v>34047</v>
      </c>
      <c r="AA576" s="71">
        <v>15782</v>
      </c>
      <c r="AB576" s="71">
        <v>181269</v>
      </c>
      <c r="AC576" s="71">
        <v>0</v>
      </c>
      <c r="AD576" s="71">
        <v>14.039543604025379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2252</v>
      </c>
      <c r="B577" s="70">
        <v>138</v>
      </c>
      <c r="C577" s="70">
        <v>2</v>
      </c>
      <c r="D577" s="70">
        <v>9</v>
      </c>
      <c r="E577" s="70">
        <v>2005</v>
      </c>
      <c r="F577" s="70" t="s">
        <v>789</v>
      </c>
      <c r="G577" s="1064" t="s">
        <v>2250</v>
      </c>
      <c r="H577" s="70" t="s">
        <v>2251</v>
      </c>
      <c r="I577" s="148"/>
      <c r="J577" s="71">
        <v>123.0043319355797</v>
      </c>
      <c r="K577" s="71">
        <v>18.556061650572691</v>
      </c>
      <c r="L577" s="71">
        <v>0</v>
      </c>
      <c r="M577" s="71">
        <v>582.32309133861236</v>
      </c>
      <c r="N577" s="71">
        <v>253.05185364711929</v>
      </c>
      <c r="O577" s="71">
        <v>73.620796410834032</v>
      </c>
      <c r="P577" s="71">
        <v>46.691140672097738</v>
      </c>
      <c r="Q577" s="71">
        <v>10.687469493221</v>
      </c>
      <c r="R577" s="71">
        <v>0</v>
      </c>
      <c r="S577" s="71">
        <v>11.352871096308361</v>
      </c>
      <c r="T577" s="72"/>
      <c r="U577" s="71">
        <v>15630960</v>
      </c>
      <c r="V577" s="71">
        <v>8696</v>
      </c>
      <c r="W577" s="71">
        <v>0</v>
      </c>
      <c r="X577" s="71">
        <v>138680</v>
      </c>
      <c r="Y577" s="71">
        <v>95608</v>
      </c>
      <c r="Z577" s="71">
        <v>35041</v>
      </c>
      <c r="AA577" s="71">
        <v>9285</v>
      </c>
      <c r="AB577" s="71">
        <v>181407</v>
      </c>
      <c r="AC577" s="71">
        <v>0</v>
      </c>
      <c r="AD577" s="71">
        <v>11.352871096308361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2253</v>
      </c>
      <c r="B578" s="70">
        <v>139</v>
      </c>
      <c r="C578" s="70">
        <v>3</v>
      </c>
      <c r="D578" s="70">
        <v>9</v>
      </c>
      <c r="E578" s="70">
        <v>2006</v>
      </c>
      <c r="F578" s="70" t="s">
        <v>790</v>
      </c>
      <c r="G578" s="1064" t="s">
        <v>2250</v>
      </c>
      <c r="H578" s="70" t="s">
        <v>2251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2254</v>
      </c>
      <c r="B579" s="70">
        <v>140</v>
      </c>
      <c r="C579" s="70">
        <v>4</v>
      </c>
      <c r="D579" s="70">
        <v>9</v>
      </c>
      <c r="E579" s="70">
        <v>2007</v>
      </c>
      <c r="F579" s="70" t="s">
        <v>791</v>
      </c>
      <c r="G579" s="70" t="s">
        <v>2250</v>
      </c>
      <c r="H579" s="70" t="s">
        <v>2251</v>
      </c>
      <c r="I579" s="148"/>
      <c r="J579" s="71">
        <v>142.72763847509879</v>
      </c>
      <c r="K579" s="71">
        <v>18.357002703835231</v>
      </c>
      <c r="L579" s="71">
        <v>0</v>
      </c>
      <c r="M579" s="71">
        <v>691.89916962180689</v>
      </c>
      <c r="N579" s="71">
        <v>276.99483735107839</v>
      </c>
      <c r="O579" s="71">
        <v>68.96847496024364</v>
      </c>
      <c r="P579" s="71">
        <v>44.778910867690477</v>
      </c>
      <c r="Q579" s="71">
        <v>11.5898417322309</v>
      </c>
      <c r="R579" s="71">
        <v>0</v>
      </c>
      <c r="S579" s="71">
        <v>13.335131452257199</v>
      </c>
      <c r="T579" s="72"/>
      <c r="U579" s="71">
        <v>15698344</v>
      </c>
      <c r="V579" s="71">
        <v>7745</v>
      </c>
      <c r="W579" s="71">
        <v>0</v>
      </c>
      <c r="X579" s="71">
        <v>176498</v>
      </c>
      <c r="Y579" s="71">
        <v>99709</v>
      </c>
      <c r="Z579" s="71">
        <v>34125</v>
      </c>
      <c r="AA579" s="71">
        <v>8769</v>
      </c>
      <c r="AB579" s="71">
        <v>186321</v>
      </c>
      <c r="AC579" s="71">
        <v>0</v>
      </c>
      <c r="AD579" s="71">
        <v>13.335131452257199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2255</v>
      </c>
      <c r="B580" s="70">
        <v>141</v>
      </c>
      <c r="C580" s="70">
        <v>5</v>
      </c>
      <c r="D580" s="70">
        <v>9</v>
      </c>
      <c r="E580" s="70">
        <v>2008</v>
      </c>
      <c r="F580" s="70" t="s">
        <v>792</v>
      </c>
      <c r="G580" s="70" t="s">
        <v>2250</v>
      </c>
      <c r="H580" s="70" t="s">
        <v>2251</v>
      </c>
      <c r="I580" s="148"/>
      <c r="J580" s="71">
        <v>104.4713239704684</v>
      </c>
      <c r="K580" s="71">
        <v>14.56188390953316</v>
      </c>
      <c r="L580" s="71">
        <v>0</v>
      </c>
      <c r="M580" s="71">
        <v>690.44429447326468</v>
      </c>
      <c r="N580" s="71">
        <v>276.35946842703379</v>
      </c>
      <c r="O580" s="71">
        <v>65.249448344487433</v>
      </c>
      <c r="P580" s="71">
        <v>42.259148681198823</v>
      </c>
      <c r="Q580" s="71">
        <v>11.524447582712</v>
      </c>
      <c r="R580" s="71">
        <v>0</v>
      </c>
      <c r="S580" s="71">
        <v>16.577548374631039</v>
      </c>
      <c r="T580" s="72"/>
      <c r="U580" s="71">
        <v>14653552</v>
      </c>
      <c r="V580" s="71">
        <v>7745</v>
      </c>
      <c r="W580" s="71">
        <v>0</v>
      </c>
      <c r="X580" s="71">
        <v>176498</v>
      </c>
      <c r="Y580" s="71">
        <v>101188</v>
      </c>
      <c r="Z580" s="71">
        <v>33418</v>
      </c>
      <c r="AA580" s="71">
        <v>8285</v>
      </c>
      <c r="AB580" s="71">
        <v>188317</v>
      </c>
      <c r="AC580" s="71">
        <v>0</v>
      </c>
      <c r="AD580" s="71">
        <v>16.577548374631039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2256</v>
      </c>
      <c r="B581" s="70">
        <v>142</v>
      </c>
      <c r="C581" s="70">
        <v>6</v>
      </c>
      <c r="D581" s="70">
        <v>9</v>
      </c>
      <c r="E581" s="70">
        <v>2009</v>
      </c>
      <c r="F581" s="70" t="s">
        <v>176</v>
      </c>
      <c r="G581" s="70" t="s">
        <v>2250</v>
      </c>
      <c r="H581" s="70" t="s">
        <v>2251</v>
      </c>
      <c r="I581" s="148"/>
      <c r="J581" s="71">
        <v>106.9287210032487</v>
      </c>
      <c r="K581" s="71">
        <v>15.98800892655921</v>
      </c>
      <c r="L581" s="71">
        <v>0.1036823304736801</v>
      </c>
      <c r="M581" s="71">
        <v>679.10930285166546</v>
      </c>
      <c r="N581" s="71">
        <v>255.07023392966281</v>
      </c>
      <c r="O581" s="71">
        <v>65.272810625389965</v>
      </c>
      <c r="P581" s="71">
        <v>39.529042924383113</v>
      </c>
      <c r="Q581" s="71">
        <v>11.074107896060299</v>
      </c>
      <c r="R581" s="71">
        <v>0</v>
      </c>
      <c r="S581" s="71">
        <v>18.487668781944009</v>
      </c>
      <c r="T581" s="72"/>
      <c r="U581" s="71">
        <v>13209274</v>
      </c>
      <c r="V581" s="71">
        <v>9804</v>
      </c>
      <c r="W581" s="71">
        <v>1</v>
      </c>
      <c r="X581" s="71">
        <v>198365</v>
      </c>
      <c r="Y581" s="71">
        <v>102340</v>
      </c>
      <c r="Z581" s="71">
        <v>32997</v>
      </c>
      <c r="AA581" s="71">
        <v>7956</v>
      </c>
      <c r="AB581" s="71">
        <v>189959</v>
      </c>
      <c r="AC581" s="71">
        <v>0</v>
      </c>
      <c r="AD581" s="71">
        <v>18.487668781944009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14.87</v>
      </c>
      <c r="BK581" s="71">
        <v>0.71599999999999997</v>
      </c>
      <c r="BL581" s="71">
        <v>320.89600000000007</v>
      </c>
      <c r="BM581" s="71">
        <v>0</v>
      </c>
      <c r="BN581" s="72"/>
      <c r="BO581" s="71">
        <v>0</v>
      </c>
      <c r="BP581" s="71">
        <v>0</v>
      </c>
      <c r="BQ581" s="71">
        <v>2</v>
      </c>
      <c r="BR581" s="71">
        <v>2</v>
      </c>
      <c r="BS581" s="71">
        <v>24</v>
      </c>
      <c r="BT581" s="71">
        <v>0</v>
      </c>
      <c r="BU581"/>
      <c r="BV581" s="70">
        <v>336.48200000000003</v>
      </c>
      <c r="BW581" s="70">
        <v>0</v>
      </c>
      <c r="BX581" s="70">
        <v>0</v>
      </c>
      <c r="BY581" s="70">
        <v>0</v>
      </c>
      <c r="BZ581" s="70">
        <v>0</v>
      </c>
      <c r="CA581" s="70">
        <v>0</v>
      </c>
      <c r="CB581" s="70">
        <v>0</v>
      </c>
      <c r="CC581" s="70">
        <v>0</v>
      </c>
      <c r="CD581" s="70">
        <v>0</v>
      </c>
    </row>
    <row r="582" spans="1:82">
      <c r="A582" s="70" t="s">
        <v>2257</v>
      </c>
      <c r="B582" s="70">
        <v>143</v>
      </c>
      <c r="C582" s="70">
        <v>7</v>
      </c>
      <c r="D582" s="70">
        <v>9</v>
      </c>
      <c r="E582" s="70">
        <v>2010</v>
      </c>
      <c r="F582" s="70" t="s">
        <v>177</v>
      </c>
      <c r="G582" s="70" t="s">
        <v>2250</v>
      </c>
      <c r="H582" s="70" t="s">
        <v>2251</v>
      </c>
      <c r="I582" s="148"/>
      <c r="J582" s="71">
        <v>93.950388954908078</v>
      </c>
      <c r="K582" s="71">
        <v>14.332624436405339</v>
      </c>
      <c r="L582" s="71">
        <v>9.6844773750228222E-2</v>
      </c>
      <c r="M582" s="71">
        <v>687.00919255917108</v>
      </c>
      <c r="N582" s="71">
        <v>262.35770256898189</v>
      </c>
      <c r="O582" s="71">
        <v>63.935212874735377</v>
      </c>
      <c r="P582" s="71">
        <v>39.425552371539553</v>
      </c>
      <c r="Q582" s="71">
        <v>11.689477287935199</v>
      </c>
      <c r="R582" s="71">
        <v>0</v>
      </c>
      <c r="S582" s="71">
        <v>23.606358779781189</v>
      </c>
      <c r="T582" s="72"/>
      <c r="U582" s="71">
        <v>12405793</v>
      </c>
      <c r="V582" s="71">
        <v>9804</v>
      </c>
      <c r="W582" s="71">
        <v>1</v>
      </c>
      <c r="X582" s="71">
        <v>198365</v>
      </c>
      <c r="Y582" s="71">
        <v>103833</v>
      </c>
      <c r="Z582" s="71">
        <v>32471</v>
      </c>
      <c r="AA582" s="71">
        <v>7737</v>
      </c>
      <c r="AB582" s="71">
        <v>192138</v>
      </c>
      <c r="AC582" s="71">
        <v>0</v>
      </c>
      <c r="AD582" s="71">
        <v>23.606358779781189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13.528</v>
      </c>
      <c r="BK582" s="71">
        <v>0.61</v>
      </c>
      <c r="BL582" s="71">
        <v>322.577</v>
      </c>
      <c r="BM582" s="71">
        <v>0</v>
      </c>
      <c r="BN582" s="72"/>
      <c r="BO582" s="71">
        <v>0</v>
      </c>
      <c r="BP582" s="71">
        <v>0</v>
      </c>
      <c r="BQ582" s="71">
        <v>2</v>
      </c>
      <c r="BR582" s="71">
        <v>2</v>
      </c>
      <c r="BS582" s="71">
        <v>25</v>
      </c>
      <c r="BT582" s="71">
        <v>0</v>
      </c>
      <c r="BU582"/>
      <c r="BV582" s="70">
        <v>336.71499999999997</v>
      </c>
      <c r="BW582" s="70">
        <v>0</v>
      </c>
      <c r="BX582" s="70">
        <v>0</v>
      </c>
      <c r="BY582" s="70">
        <v>0</v>
      </c>
      <c r="BZ582" s="70">
        <v>0</v>
      </c>
      <c r="CA582" s="70">
        <v>0</v>
      </c>
      <c r="CB582" s="70">
        <v>0</v>
      </c>
      <c r="CC582" s="70">
        <v>0</v>
      </c>
      <c r="CD582" s="70">
        <v>0</v>
      </c>
    </row>
    <row r="583" spans="1:82">
      <c r="A583" s="70" t="s">
        <v>2258</v>
      </c>
      <c r="B583" s="70">
        <v>144</v>
      </c>
      <c r="C583" s="70">
        <v>8</v>
      </c>
      <c r="D583" s="70">
        <v>9</v>
      </c>
      <c r="E583" s="70">
        <v>2011</v>
      </c>
      <c r="F583" s="70" t="s">
        <v>178</v>
      </c>
      <c r="G583" s="70" t="s">
        <v>2250</v>
      </c>
      <c r="H583" s="70" t="s">
        <v>2251</v>
      </c>
      <c r="I583" s="148"/>
      <c r="J583" s="71">
        <v>107.0122866902032</v>
      </c>
      <c r="K583" s="71">
        <v>21.637265071291079</v>
      </c>
      <c r="L583" s="71">
        <v>4.2701618002369691E-2</v>
      </c>
      <c r="M583" s="71">
        <v>873.61534622226372</v>
      </c>
      <c r="N583" s="71">
        <v>305.00903053932433</v>
      </c>
      <c r="O583" s="71">
        <v>62.677892453737073</v>
      </c>
      <c r="P583" s="71">
        <v>36.885803980492035</v>
      </c>
      <c r="Q583" s="71">
        <v>13.570485458779901</v>
      </c>
      <c r="R583" s="71">
        <v>0</v>
      </c>
      <c r="S583" s="71">
        <v>24.162265992337769</v>
      </c>
      <c r="T583" s="72"/>
      <c r="U583" s="71">
        <v>13276560</v>
      </c>
      <c r="V583" s="71">
        <v>9804</v>
      </c>
      <c r="W583" s="71">
        <v>1</v>
      </c>
      <c r="X583" s="71">
        <v>198365</v>
      </c>
      <c r="Y583" s="71">
        <v>104505</v>
      </c>
      <c r="Z583" s="71">
        <v>32524</v>
      </c>
      <c r="AA583" s="71">
        <v>7454</v>
      </c>
      <c r="AB583" s="71">
        <v>193375</v>
      </c>
      <c r="AC583" s="71">
        <v>0</v>
      </c>
      <c r="AD583" s="71">
        <v>24.162265992337769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4.6680000000000001</v>
      </c>
      <c r="BK583" s="71">
        <v>0.56899999999999995</v>
      </c>
      <c r="BL583" s="71">
        <v>298.17700000000002</v>
      </c>
      <c r="BM583" s="71">
        <v>0</v>
      </c>
      <c r="BN583" s="72"/>
      <c r="BO583" s="71">
        <v>0</v>
      </c>
      <c r="BP583" s="71">
        <v>0</v>
      </c>
      <c r="BQ583" s="71">
        <v>1</v>
      </c>
      <c r="BR583" s="71">
        <v>2</v>
      </c>
      <c r="BS583" s="71">
        <v>26</v>
      </c>
      <c r="BT583" s="71">
        <v>0</v>
      </c>
      <c r="BU583"/>
      <c r="BV583" s="70">
        <v>303.41399999999999</v>
      </c>
      <c r="BW583" s="70">
        <v>0</v>
      </c>
      <c r="BX583" s="70">
        <v>0</v>
      </c>
      <c r="BY583" s="70">
        <v>0</v>
      </c>
      <c r="BZ583" s="70">
        <v>0</v>
      </c>
      <c r="CA583" s="70">
        <v>0</v>
      </c>
      <c r="CB583" s="70">
        <v>0</v>
      </c>
      <c r="CC583" s="70">
        <v>0</v>
      </c>
      <c r="CD583" s="70">
        <v>0</v>
      </c>
    </row>
    <row r="584" spans="1:82">
      <c r="A584" s="70" t="s">
        <v>2259</v>
      </c>
      <c r="B584" s="70">
        <v>145</v>
      </c>
      <c r="C584" s="70">
        <v>9</v>
      </c>
      <c r="D584" s="70">
        <v>9</v>
      </c>
      <c r="E584" s="70">
        <v>2012</v>
      </c>
      <c r="F584" s="70" t="s">
        <v>179</v>
      </c>
      <c r="G584" s="70" t="s">
        <v>2250</v>
      </c>
      <c r="H584" s="70" t="s">
        <v>2251</v>
      </c>
      <c r="I584" s="148"/>
      <c r="J584" s="71">
        <v>99.174010744129035</v>
      </c>
      <c r="K584" s="71">
        <v>21.343635301959619</v>
      </c>
      <c r="L584" s="71">
        <v>4.2276849330554582E-2</v>
      </c>
      <c r="M584" s="71">
        <v>919.84177878371361</v>
      </c>
      <c r="N584" s="71">
        <v>338.57856707751102</v>
      </c>
      <c r="O584" s="71">
        <v>62.215261917224701</v>
      </c>
      <c r="P584" s="71">
        <v>36.32429105912346</v>
      </c>
      <c r="Q584" s="71">
        <v>15.4110585051558</v>
      </c>
      <c r="R584" s="71">
        <v>0</v>
      </c>
      <c r="S584" s="71">
        <v>24.749610671433469</v>
      </c>
      <c r="T584" s="72"/>
      <c r="U584" s="71">
        <v>13267614</v>
      </c>
      <c r="V584" s="71">
        <v>9804</v>
      </c>
      <c r="W584" s="71">
        <v>1</v>
      </c>
      <c r="X584" s="71">
        <v>198365</v>
      </c>
      <c r="Y584" s="71">
        <v>109878</v>
      </c>
      <c r="Z584" s="71">
        <v>32540</v>
      </c>
      <c r="AA584" s="71">
        <v>7299</v>
      </c>
      <c r="AB584" s="71">
        <v>202123</v>
      </c>
      <c r="AC584" s="71">
        <v>0</v>
      </c>
      <c r="AD584" s="71">
        <v>24.749610671433469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9.5500000000000007</v>
      </c>
      <c r="BK584" s="71">
        <v>0.72599999999999998</v>
      </c>
      <c r="BL584" s="71">
        <v>352.85800000000006</v>
      </c>
      <c r="BM584" s="71">
        <v>0</v>
      </c>
      <c r="BN584" s="72"/>
      <c r="BO584" s="71">
        <v>0</v>
      </c>
      <c r="BP584" s="71">
        <v>0</v>
      </c>
      <c r="BQ584" s="71">
        <v>2</v>
      </c>
      <c r="BR584" s="71">
        <v>2</v>
      </c>
      <c r="BS584" s="71">
        <v>27</v>
      </c>
      <c r="BT584" s="71">
        <v>0</v>
      </c>
      <c r="BU584"/>
      <c r="BV584" s="70">
        <v>363.13400000000001</v>
      </c>
      <c r="BW584" s="70">
        <v>0</v>
      </c>
      <c r="BX584" s="70">
        <v>0</v>
      </c>
      <c r="BY584" s="70">
        <v>0</v>
      </c>
      <c r="BZ584" s="70">
        <v>0</v>
      </c>
      <c r="CA584" s="70">
        <v>0</v>
      </c>
      <c r="CB584" s="70">
        <v>0</v>
      </c>
      <c r="CC584" s="70">
        <v>0</v>
      </c>
      <c r="CD584" s="70">
        <v>0</v>
      </c>
    </row>
    <row r="585" spans="1:82">
      <c r="A585" s="70" t="s">
        <v>2260</v>
      </c>
      <c r="B585" s="70">
        <v>146</v>
      </c>
      <c r="C585" s="70">
        <v>10</v>
      </c>
      <c r="D585" s="70">
        <v>9</v>
      </c>
      <c r="E585" s="70">
        <v>2013</v>
      </c>
      <c r="F585" s="70" t="s">
        <v>180</v>
      </c>
      <c r="G585" s="70" t="s">
        <v>2250</v>
      </c>
      <c r="H585" s="70" t="s">
        <v>2251</v>
      </c>
      <c r="I585" s="148"/>
      <c r="J585" s="71">
        <v>88.113881936982537</v>
      </c>
      <c r="K585" s="71">
        <v>18.40522019497698</v>
      </c>
      <c r="L585" s="71">
        <v>3.8747785043737812E-2</v>
      </c>
      <c r="M585" s="71">
        <v>978.72948833371493</v>
      </c>
      <c r="N585" s="71">
        <v>328.96604631299891</v>
      </c>
      <c r="O585" s="71">
        <v>59.246876405557749</v>
      </c>
      <c r="P585" s="71">
        <v>36.561068529655373</v>
      </c>
      <c r="Q585" s="71">
        <v>15.8003558973921</v>
      </c>
      <c r="R585" s="71">
        <v>0</v>
      </c>
      <c r="S585" s="71">
        <v>25.895692476540699</v>
      </c>
      <c r="T585" s="72"/>
      <c r="U585" s="71">
        <v>11406255</v>
      </c>
      <c r="V585" s="71">
        <v>9804</v>
      </c>
      <c r="W585" s="71">
        <v>1</v>
      </c>
      <c r="X585" s="71">
        <v>198365</v>
      </c>
      <c r="Y585" s="71">
        <v>111046</v>
      </c>
      <c r="Z585" s="71">
        <v>32371</v>
      </c>
      <c r="AA585" s="71">
        <v>7319</v>
      </c>
      <c r="AB585" s="71">
        <v>204258</v>
      </c>
      <c r="AC585" s="71">
        <v>0</v>
      </c>
      <c r="AD585" s="71">
        <v>25.895692476540699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10.247</v>
      </c>
      <c r="BK585" s="71">
        <v>0.9</v>
      </c>
      <c r="BL585" s="71">
        <v>403.279</v>
      </c>
      <c r="BM585" s="71">
        <v>0</v>
      </c>
      <c r="BN585" s="72"/>
      <c r="BO585" s="71">
        <v>0</v>
      </c>
      <c r="BP585" s="71">
        <v>0</v>
      </c>
      <c r="BQ585" s="71">
        <v>2</v>
      </c>
      <c r="BR585" s="71">
        <v>2</v>
      </c>
      <c r="BS585" s="71">
        <v>28</v>
      </c>
      <c r="BT585" s="71">
        <v>0</v>
      </c>
      <c r="BU585"/>
      <c r="BV585" s="70">
        <v>414.42599999999999</v>
      </c>
      <c r="BW585" s="70">
        <v>0</v>
      </c>
      <c r="BX585" s="70">
        <v>0</v>
      </c>
      <c r="BY585" s="70">
        <v>0</v>
      </c>
      <c r="BZ585" s="70">
        <v>0</v>
      </c>
      <c r="CA585" s="70">
        <v>0</v>
      </c>
      <c r="CB585" s="70">
        <v>0</v>
      </c>
      <c r="CC585" s="70">
        <v>0</v>
      </c>
      <c r="CD585" s="70">
        <v>0</v>
      </c>
    </row>
    <row r="586" spans="1:82">
      <c r="A586" s="70" t="s">
        <v>2261</v>
      </c>
      <c r="B586" s="70">
        <v>147</v>
      </c>
      <c r="C586" s="70">
        <v>11</v>
      </c>
      <c r="D586" s="70">
        <v>9</v>
      </c>
      <c r="E586" s="70">
        <v>2014</v>
      </c>
      <c r="F586" s="70" t="s">
        <v>181</v>
      </c>
      <c r="G586" s="70" t="s">
        <v>2250</v>
      </c>
      <c r="H586" s="70" t="s">
        <v>2251</v>
      </c>
      <c r="I586" s="148"/>
      <c r="J586" s="71">
        <v>74.738042601952756</v>
      </c>
      <c r="K586" s="71">
        <v>15.296854484267429</v>
      </c>
      <c r="L586" s="71">
        <v>6.5485051460167814</v>
      </c>
      <c r="M586" s="71">
        <v>898.26984555455749</v>
      </c>
      <c r="N586" s="71">
        <v>299.8071750711016</v>
      </c>
      <c r="O586" s="71">
        <v>56.058322191209342</v>
      </c>
      <c r="P586" s="71">
        <v>35.99790802114434</v>
      </c>
      <c r="Q586" s="71">
        <v>15.3936563004248</v>
      </c>
      <c r="R586" s="71">
        <v>0</v>
      </c>
      <c r="S586" s="71">
        <v>24.919089995940109</v>
      </c>
      <c r="T586" s="72"/>
      <c r="U586" s="71">
        <v>11097249</v>
      </c>
      <c r="V586" s="71">
        <v>7791</v>
      </c>
      <c r="W586" s="71">
        <v>74</v>
      </c>
      <c r="X586" s="71">
        <v>201054</v>
      </c>
      <c r="Y586" s="71">
        <v>112806</v>
      </c>
      <c r="Z586" s="71">
        <v>32259</v>
      </c>
      <c r="AA586" s="71">
        <v>7169</v>
      </c>
      <c r="AB586" s="71">
        <v>207413</v>
      </c>
      <c r="AC586" s="71">
        <v>0</v>
      </c>
      <c r="AD586" s="71">
        <v>24.919089995940109</v>
      </c>
      <c r="AE586" s="72"/>
      <c r="AF586" s="71"/>
      <c r="AG586" s="71"/>
      <c r="AH586" s="71"/>
      <c r="AI586" s="71"/>
      <c r="AJ586" s="71"/>
      <c r="AK586" s="71"/>
      <c r="AL586" s="71"/>
      <c r="AM586" s="71"/>
      <c r="AN586" s="71"/>
      <c r="AO586" s="71"/>
      <c r="AP586" s="71"/>
      <c r="AQ586" s="72"/>
      <c r="AR586" s="71">
        <v>737</v>
      </c>
      <c r="AS586" s="71">
        <v>24</v>
      </c>
      <c r="AT586" s="71">
        <v>0</v>
      </c>
      <c r="AU586" s="71">
        <v>0</v>
      </c>
      <c r="AV586" s="71">
        <v>0</v>
      </c>
      <c r="AW586" s="71">
        <v>0</v>
      </c>
      <c r="AX586" s="71"/>
      <c r="AY586" s="72"/>
      <c r="AZ586" s="71">
        <v>2616.5</v>
      </c>
      <c r="BA586" s="71">
        <v>338</v>
      </c>
      <c r="BB586" s="71">
        <v>0</v>
      </c>
      <c r="BC586" s="71">
        <v>0</v>
      </c>
      <c r="BD586" s="71">
        <v>0</v>
      </c>
      <c r="BE586" s="71">
        <v>0</v>
      </c>
      <c r="BF586" s="71"/>
      <c r="BG586" s="72"/>
      <c r="BH586" s="71">
        <v>0</v>
      </c>
      <c r="BI586" s="71">
        <v>0</v>
      </c>
      <c r="BJ586" s="71">
        <v>9.8970000000000002</v>
      </c>
      <c r="BK586" s="71">
        <v>0.91600000000000004</v>
      </c>
      <c r="BL586" s="71">
        <v>383.94299999999998</v>
      </c>
      <c r="BM586" s="71">
        <v>0</v>
      </c>
      <c r="BN586" s="72"/>
      <c r="BO586" s="71">
        <v>0</v>
      </c>
      <c r="BP586" s="71">
        <v>0</v>
      </c>
      <c r="BQ586" s="71">
        <v>2</v>
      </c>
      <c r="BR586" s="71">
        <v>2</v>
      </c>
      <c r="BS586" s="71">
        <v>27</v>
      </c>
      <c r="BT586" s="71">
        <v>0</v>
      </c>
      <c r="BU586"/>
      <c r="BV586" s="70">
        <v>394.75599999999997</v>
      </c>
      <c r="BW586" s="70">
        <v>0</v>
      </c>
      <c r="BX586" s="70">
        <v>0</v>
      </c>
      <c r="BY586" s="70">
        <v>0</v>
      </c>
      <c r="BZ586" s="70">
        <v>0</v>
      </c>
      <c r="CA586" s="70">
        <v>0</v>
      </c>
      <c r="CB586" s="70">
        <v>0</v>
      </c>
      <c r="CC586" s="70">
        <v>0</v>
      </c>
      <c r="CD586" s="70">
        <v>0</v>
      </c>
    </row>
    <row r="587" spans="1:82">
      <c r="A587" s="70" t="s">
        <v>2262</v>
      </c>
      <c r="B587" s="70">
        <v>148</v>
      </c>
      <c r="C587" s="70">
        <v>12</v>
      </c>
      <c r="D587" s="70">
        <v>9</v>
      </c>
      <c r="E587" s="70">
        <v>2015</v>
      </c>
      <c r="F587" s="70" t="s">
        <v>182</v>
      </c>
      <c r="G587" s="70" t="s">
        <v>2250</v>
      </c>
      <c r="H587" s="70" t="s">
        <v>2251</v>
      </c>
      <c r="I587" s="148"/>
      <c r="J587" s="71">
        <v>78.464748578202219</v>
      </c>
      <c r="K587" s="71">
        <v>16.268413208181599</v>
      </c>
      <c r="L587" s="71">
        <v>8.1625378886506699</v>
      </c>
      <c r="M587" s="71">
        <v>955.70468902912899</v>
      </c>
      <c r="N587" s="71">
        <v>302.84645938936973</v>
      </c>
      <c r="O587" s="71">
        <v>55.181446796597257</v>
      </c>
      <c r="P587" s="71">
        <v>35.041390416471344</v>
      </c>
      <c r="Q587" s="71">
        <v>15.2800215471251</v>
      </c>
      <c r="R587" s="71">
        <v>0</v>
      </c>
      <c r="S587" s="71">
        <v>26.56387268099861</v>
      </c>
      <c r="T587" s="72"/>
      <c r="U587" s="71">
        <v>10569165</v>
      </c>
      <c r="V587" s="71">
        <v>7791</v>
      </c>
      <c r="W587" s="71">
        <v>74</v>
      </c>
      <c r="X587" s="71">
        <v>201054</v>
      </c>
      <c r="Y587" s="71">
        <v>114459</v>
      </c>
      <c r="Z587" s="71">
        <v>32060</v>
      </c>
      <c r="AA587" s="71">
        <v>6973</v>
      </c>
      <c r="AB587" s="71">
        <v>210312</v>
      </c>
      <c r="AC587" s="71">
        <v>0</v>
      </c>
      <c r="AD587" s="71">
        <v>26.56387268099861</v>
      </c>
      <c r="AE587" s="72"/>
      <c r="AF587" s="71">
        <v>106283225.8789178</v>
      </c>
      <c r="AG587" s="71">
        <v>13484390.020226371</v>
      </c>
      <c r="AH587" s="71">
        <v>1663603.84313524</v>
      </c>
      <c r="AI587" s="71">
        <v>1176367220.758919</v>
      </c>
      <c r="AJ587" s="71">
        <v>446749460.24668562</v>
      </c>
      <c r="AK587" s="71">
        <v>0</v>
      </c>
      <c r="AL587" s="71">
        <v>0</v>
      </c>
      <c r="AM587" s="71">
        <v>28822377.374341141</v>
      </c>
      <c r="AN587" s="71">
        <v>0</v>
      </c>
      <c r="AO587" s="71">
        <v>0</v>
      </c>
      <c r="AP587" s="71">
        <v>1773370278.122225</v>
      </c>
      <c r="AQ587" s="72"/>
      <c r="AR587" s="71">
        <v>813</v>
      </c>
      <c r="AS587" s="71">
        <v>28</v>
      </c>
      <c r="AT587" s="71">
        <v>0</v>
      </c>
      <c r="AU587" s="71">
        <v>0</v>
      </c>
      <c r="AV587" s="71">
        <v>0</v>
      </c>
      <c r="AW587" s="71">
        <v>0</v>
      </c>
      <c r="AX587" s="71"/>
      <c r="AY587" s="72"/>
      <c r="AZ587" s="71">
        <v>2920.1</v>
      </c>
      <c r="BA587" s="71">
        <v>393</v>
      </c>
      <c r="BB587" s="71">
        <v>0</v>
      </c>
      <c r="BC587" s="71">
        <v>0</v>
      </c>
      <c r="BD587" s="71">
        <v>0</v>
      </c>
      <c r="BE587" s="71">
        <v>0</v>
      </c>
      <c r="BF587" s="71"/>
      <c r="BG587" s="72"/>
      <c r="BH587" s="71">
        <v>0</v>
      </c>
      <c r="BI587" s="71">
        <v>0</v>
      </c>
      <c r="BJ587" s="71">
        <v>9.4979999999999993</v>
      </c>
      <c r="BK587" s="71">
        <v>1.091</v>
      </c>
      <c r="BL587" s="71">
        <v>379.26400000000001</v>
      </c>
      <c r="BM587" s="71">
        <v>0</v>
      </c>
      <c r="BN587" s="72"/>
      <c r="BO587" s="71">
        <v>0</v>
      </c>
      <c r="BP587" s="71">
        <v>0</v>
      </c>
      <c r="BQ587" s="71">
        <v>2</v>
      </c>
      <c r="BR587" s="71">
        <v>2</v>
      </c>
      <c r="BS587" s="71">
        <v>28</v>
      </c>
      <c r="BT587" s="71">
        <v>0</v>
      </c>
      <c r="BU587"/>
      <c r="BV587" s="70">
        <v>389.85300000000001</v>
      </c>
      <c r="BW587" s="70">
        <v>0</v>
      </c>
      <c r="BX587" s="70">
        <v>0</v>
      </c>
      <c r="BY587" s="70">
        <v>0</v>
      </c>
      <c r="BZ587" s="70">
        <v>0</v>
      </c>
      <c r="CA587" s="70">
        <v>0</v>
      </c>
      <c r="CB587" s="70">
        <v>0</v>
      </c>
      <c r="CC587" s="70">
        <v>0</v>
      </c>
      <c r="CD587" s="70">
        <v>0</v>
      </c>
    </row>
    <row r="588" spans="1:82">
      <c r="A588" s="70" t="s">
        <v>2263</v>
      </c>
      <c r="B588" s="70">
        <v>149</v>
      </c>
      <c r="C588" s="70">
        <v>13</v>
      </c>
      <c r="D588" s="70">
        <v>9</v>
      </c>
      <c r="E588" s="70">
        <v>2016</v>
      </c>
      <c r="F588" s="70" t="s">
        <v>155</v>
      </c>
      <c r="G588" s="70" t="s">
        <v>2250</v>
      </c>
      <c r="H588" s="70" t="s">
        <v>2251</v>
      </c>
      <c r="I588" s="148"/>
      <c r="J588" s="71">
        <v>64.598005364474446</v>
      </c>
      <c r="K588" s="71">
        <v>16.756275953063728</v>
      </c>
      <c r="L588" s="71">
        <v>9.2240202206618278</v>
      </c>
      <c r="M588" s="71">
        <v>736.13900989208651</v>
      </c>
      <c r="N588" s="71">
        <v>292.78974682012802</v>
      </c>
      <c r="O588" s="71">
        <v>54.434838811295556</v>
      </c>
      <c r="P588" s="71">
        <v>33.102472536755677</v>
      </c>
      <c r="Q588" s="71">
        <v>15.113064367316111</v>
      </c>
      <c r="R588" s="71">
        <v>0</v>
      </c>
      <c r="S588" s="71">
        <v>32.373374698947345</v>
      </c>
      <c r="T588" s="72"/>
      <c r="U588" s="71">
        <v>10174465</v>
      </c>
      <c r="V588" s="71">
        <v>7791</v>
      </c>
      <c r="W588" s="71">
        <v>74</v>
      </c>
      <c r="X588" s="71">
        <v>201054</v>
      </c>
      <c r="Y588" s="71">
        <v>116661</v>
      </c>
      <c r="Z588" s="71">
        <v>32015</v>
      </c>
      <c r="AA588" s="71">
        <v>6813</v>
      </c>
      <c r="AB588" s="71">
        <v>213969</v>
      </c>
      <c r="AC588" s="71">
        <v>0</v>
      </c>
      <c r="AD588" s="71">
        <v>32.373374698947337</v>
      </c>
      <c r="AE588" s="72"/>
      <c r="AF588" s="71">
        <v>92949527.733424619</v>
      </c>
      <c r="AG588" s="71">
        <v>13255513.039657351</v>
      </c>
      <c r="AH588" s="71">
        <v>1430725.752773935</v>
      </c>
      <c r="AI588" s="71">
        <v>1137387722.8533361</v>
      </c>
      <c r="AJ588" s="71">
        <v>410898903.49975801</v>
      </c>
      <c r="AK588" s="71">
        <v>0</v>
      </c>
      <c r="AL588" s="71">
        <v>0</v>
      </c>
      <c r="AM588" s="71">
        <v>29346335.407969508</v>
      </c>
      <c r="AN588" s="71">
        <v>0</v>
      </c>
      <c r="AO588" s="71">
        <v>0</v>
      </c>
      <c r="AP588" s="71">
        <v>1685268728.2869194</v>
      </c>
      <c r="AQ588" s="72"/>
      <c r="AR588" s="71">
        <v>868</v>
      </c>
      <c r="AS588" s="71">
        <v>33</v>
      </c>
      <c r="AT588" s="71">
        <v>0</v>
      </c>
      <c r="AU588" s="71">
        <v>0</v>
      </c>
      <c r="AV588" s="71">
        <v>0</v>
      </c>
      <c r="AW588" s="71">
        <v>0</v>
      </c>
      <c r="AX588" s="71"/>
      <c r="AY588" s="72"/>
      <c r="AZ588" s="71">
        <v>3174.7</v>
      </c>
      <c r="BA588" s="71">
        <v>458.9</v>
      </c>
      <c r="BB588" s="71">
        <v>0</v>
      </c>
      <c r="BC588" s="71">
        <v>0</v>
      </c>
      <c r="BD588" s="71">
        <v>0</v>
      </c>
      <c r="BE588" s="71">
        <v>0</v>
      </c>
      <c r="BF588" s="71"/>
      <c r="BG588" s="72"/>
      <c r="BH588" s="71">
        <v>0</v>
      </c>
      <c r="BI588" s="71">
        <v>0</v>
      </c>
      <c r="BJ588" s="71">
        <v>11.371</v>
      </c>
      <c r="BK588" s="71">
        <v>3.2669999999999999</v>
      </c>
      <c r="BL588" s="71">
        <v>353.19100000000003</v>
      </c>
      <c r="BM588" s="71">
        <v>0</v>
      </c>
      <c r="BN588" s="72"/>
      <c r="BO588" s="71">
        <v>0</v>
      </c>
      <c r="BP588" s="71">
        <v>0</v>
      </c>
      <c r="BQ588" s="71">
        <v>3</v>
      </c>
      <c r="BR588" s="71">
        <v>2</v>
      </c>
      <c r="BS588" s="71">
        <v>28</v>
      </c>
      <c r="BT588" s="71">
        <v>0</v>
      </c>
      <c r="BU588"/>
      <c r="BV588" s="70">
        <v>367.82900000000001</v>
      </c>
      <c r="BW588" s="70">
        <v>0</v>
      </c>
      <c r="BX588" s="70">
        <v>0</v>
      </c>
      <c r="BY588" s="70">
        <v>0</v>
      </c>
      <c r="BZ588" s="70">
        <v>0</v>
      </c>
      <c r="CA588" s="70">
        <v>0</v>
      </c>
      <c r="CB588" s="70">
        <v>0</v>
      </c>
      <c r="CC588" s="70">
        <v>0</v>
      </c>
      <c r="CD588" s="70">
        <v>0</v>
      </c>
    </row>
    <row r="589" spans="1:82">
      <c r="A589" s="70" t="s">
        <v>2264</v>
      </c>
      <c r="B589" s="70">
        <v>150</v>
      </c>
      <c r="C589" s="70">
        <v>14</v>
      </c>
      <c r="D589" s="70">
        <v>9</v>
      </c>
      <c r="E589" s="70">
        <v>2017</v>
      </c>
      <c r="F589" s="70" t="s">
        <v>156</v>
      </c>
      <c r="G589" s="70" t="s">
        <v>2250</v>
      </c>
      <c r="H589" s="70" t="s">
        <v>2251</v>
      </c>
      <c r="I589" s="148"/>
      <c r="J589" s="71">
        <v>58.064409289933224</v>
      </c>
      <c r="K589" s="71">
        <v>17.1419645062124</v>
      </c>
      <c r="L589" s="71">
        <v>7.5968863249743546</v>
      </c>
      <c r="M589" s="71">
        <v>738.5335055210769</v>
      </c>
      <c r="N589" s="71">
        <v>303.80506514569657</v>
      </c>
      <c r="O589" s="71">
        <v>53.611821278855835</v>
      </c>
      <c r="P589" s="71">
        <v>31.980298840903572</v>
      </c>
      <c r="Q589" s="71">
        <v>14.8503141086301</v>
      </c>
      <c r="R589" s="71">
        <v>0</v>
      </c>
      <c r="S589" s="71">
        <v>34.5390312841349</v>
      </c>
      <c r="T589" s="72"/>
      <c r="U589" s="71">
        <v>9878811</v>
      </c>
      <c r="V589" s="71">
        <v>7791</v>
      </c>
      <c r="W589" s="71">
        <v>74</v>
      </c>
      <c r="X589" s="71">
        <v>201054</v>
      </c>
      <c r="Y589" s="71">
        <v>118654</v>
      </c>
      <c r="Z589" s="71">
        <v>32054</v>
      </c>
      <c r="AA589" s="71">
        <v>6624</v>
      </c>
      <c r="AB589" s="71">
        <v>217419</v>
      </c>
      <c r="AC589" s="71">
        <v>0</v>
      </c>
      <c r="AD589" s="71">
        <v>34.5390312841349</v>
      </c>
      <c r="AE589" s="72"/>
      <c r="AF589" s="71">
        <v>85854601.216328293</v>
      </c>
      <c r="AG589" s="71">
        <v>13862985.74611846</v>
      </c>
      <c r="AH589" s="71">
        <v>1601136.3479211009</v>
      </c>
      <c r="AI589" s="71">
        <v>1190398380.8000519</v>
      </c>
      <c r="AJ589" s="71">
        <v>450551302.06083047</v>
      </c>
      <c r="AK589" s="71">
        <v>0</v>
      </c>
      <c r="AL589" s="71">
        <v>0</v>
      </c>
      <c r="AM589" s="71">
        <v>29866170.155699618</v>
      </c>
      <c r="AN589" s="71">
        <v>0</v>
      </c>
      <c r="AO589" s="71">
        <v>0</v>
      </c>
      <c r="AP589" s="71">
        <v>1772134576.3269501</v>
      </c>
      <c r="AQ589" s="72"/>
      <c r="AR589" s="71">
        <v>921</v>
      </c>
      <c r="AS589" s="71">
        <v>37</v>
      </c>
      <c r="AT589" s="71">
        <v>0</v>
      </c>
      <c r="AU589" s="71">
        <v>0</v>
      </c>
      <c r="AV589" s="71">
        <v>0</v>
      </c>
      <c r="AW589" s="71">
        <v>0</v>
      </c>
      <c r="AX589" s="71"/>
      <c r="AY589" s="72"/>
      <c r="AZ589" s="71">
        <v>3379.1</v>
      </c>
      <c r="BA589" s="71">
        <v>510.39999999999992</v>
      </c>
      <c r="BB589" s="71">
        <v>0</v>
      </c>
      <c r="BC589" s="71">
        <v>0</v>
      </c>
      <c r="BD589" s="71">
        <v>0</v>
      </c>
      <c r="BE589" s="71">
        <v>0</v>
      </c>
      <c r="BF589" s="71"/>
      <c r="BG589" s="72"/>
      <c r="BH589" s="71">
        <v>0</v>
      </c>
      <c r="BI589" s="71">
        <v>0</v>
      </c>
      <c r="BJ589" s="71">
        <v>10.991</v>
      </c>
      <c r="BK589" s="71">
        <v>0.92700000000000005</v>
      </c>
      <c r="BL589" s="71">
        <v>362.73</v>
      </c>
      <c r="BM589" s="71">
        <v>0</v>
      </c>
      <c r="BN589" s="72"/>
      <c r="BO589" s="71">
        <v>0</v>
      </c>
      <c r="BP589" s="71">
        <v>0</v>
      </c>
      <c r="BQ589" s="71">
        <v>3</v>
      </c>
      <c r="BR589" s="71">
        <v>2</v>
      </c>
      <c r="BS589" s="71">
        <v>29</v>
      </c>
      <c r="BT589" s="71">
        <v>0</v>
      </c>
      <c r="BU589"/>
      <c r="BV589" s="70">
        <v>374.64800000000002</v>
      </c>
      <c r="BW589" s="70">
        <v>0</v>
      </c>
      <c r="BX589" s="70">
        <v>0</v>
      </c>
      <c r="BY589" s="70">
        <v>0</v>
      </c>
      <c r="BZ589" s="70">
        <v>0</v>
      </c>
      <c r="CA589" s="70">
        <v>0</v>
      </c>
      <c r="CB589" s="70">
        <v>0</v>
      </c>
      <c r="CC589" s="70">
        <v>0</v>
      </c>
      <c r="CD589" s="70">
        <v>0</v>
      </c>
    </row>
    <row r="590" spans="1:82">
      <c r="A590" s="70" t="s">
        <v>2265</v>
      </c>
      <c r="B590" s="70">
        <v>151</v>
      </c>
      <c r="C590" s="70">
        <v>15</v>
      </c>
      <c r="D590" s="70">
        <v>9</v>
      </c>
      <c r="E590" s="70">
        <v>2018</v>
      </c>
      <c r="F590" s="70" t="s">
        <v>183</v>
      </c>
      <c r="G590" s="70" t="s">
        <v>2250</v>
      </c>
      <c r="H590" s="70" t="s">
        <v>2251</v>
      </c>
      <c r="I590" s="148"/>
      <c r="J590" s="71">
        <v>50.872261695061994</v>
      </c>
      <c r="K590" s="71">
        <v>16.115542952276641</v>
      </c>
      <c r="L590" s="71">
        <v>7.0995184758829586</v>
      </c>
      <c r="M590" s="71">
        <v>732.90219927959276</v>
      </c>
      <c r="N590" s="71">
        <v>295.06601371457054</v>
      </c>
      <c r="O590" s="71">
        <v>52.314093305095888</v>
      </c>
      <c r="P590" s="71">
        <v>31.145731757309267</v>
      </c>
      <c r="Q590" s="71">
        <v>14.038157404546901</v>
      </c>
      <c r="R590" s="71">
        <v>0</v>
      </c>
      <c r="S590" s="71">
        <v>34.764550700444211</v>
      </c>
      <c r="T590" s="72"/>
      <c r="U590" s="71">
        <v>8744431</v>
      </c>
      <c r="V590" s="71">
        <v>7791</v>
      </c>
      <c r="W590" s="71">
        <v>74</v>
      </c>
      <c r="X590" s="71">
        <v>201054</v>
      </c>
      <c r="Y590" s="71">
        <v>121128</v>
      </c>
      <c r="Z590" s="71">
        <v>31877</v>
      </c>
      <c r="AA590" s="71">
        <v>6516</v>
      </c>
      <c r="AB590" s="71">
        <v>221489</v>
      </c>
      <c r="AC590" s="71">
        <v>0</v>
      </c>
      <c r="AD590" s="71">
        <v>34.764550700444211</v>
      </c>
      <c r="AE590" s="72"/>
      <c r="AF590" s="71">
        <v>73916244.002070948</v>
      </c>
      <c r="AG590" s="71">
        <v>12295471.661660871</v>
      </c>
      <c r="AH590" s="71">
        <v>1525109.933700403</v>
      </c>
      <c r="AI590" s="71">
        <v>1139932942.0953541</v>
      </c>
      <c r="AJ590" s="71">
        <v>429128804.79081959</v>
      </c>
      <c r="AK590" s="71">
        <v>0</v>
      </c>
      <c r="AL590" s="71">
        <v>0</v>
      </c>
      <c r="AM590" s="71">
        <v>30488206.860412389</v>
      </c>
      <c r="AN590" s="71">
        <v>0</v>
      </c>
      <c r="AO590" s="71">
        <v>0</v>
      </c>
      <c r="AP590" s="71">
        <v>1687286779.3440182</v>
      </c>
      <c r="AQ590" s="72"/>
      <c r="AR590" s="71">
        <v>965</v>
      </c>
      <c r="AS590" s="71">
        <v>42</v>
      </c>
      <c r="AT590" s="71">
        <v>0</v>
      </c>
      <c r="AU590" s="71">
        <v>0</v>
      </c>
      <c r="AV590" s="71">
        <v>0</v>
      </c>
      <c r="AW590" s="71">
        <v>0</v>
      </c>
      <c r="AX590" s="71"/>
      <c r="AY590" s="72"/>
      <c r="AZ590" s="71">
        <v>3560.8999999999978</v>
      </c>
      <c r="BA590" s="71">
        <v>573.20000000000005</v>
      </c>
      <c r="BB590" s="71">
        <v>0</v>
      </c>
      <c r="BC590" s="71">
        <v>0</v>
      </c>
      <c r="BD590" s="71">
        <v>0</v>
      </c>
      <c r="BE590" s="71">
        <v>0</v>
      </c>
      <c r="BF590" s="71"/>
      <c r="BG590" s="72"/>
      <c r="BH590" s="71">
        <v>0</v>
      </c>
      <c r="BI590" s="71">
        <v>0</v>
      </c>
      <c r="BJ590" s="71">
        <v>8.2240000000000002</v>
      </c>
      <c r="BK590" s="71">
        <v>0.92200000000000004</v>
      </c>
      <c r="BL590" s="71">
        <v>360.65100000000001</v>
      </c>
      <c r="BM590" s="71">
        <v>0</v>
      </c>
      <c r="BN590" s="72"/>
      <c r="BO590" s="71">
        <v>0</v>
      </c>
      <c r="BP590" s="71">
        <v>0</v>
      </c>
      <c r="BQ590" s="71">
        <v>2</v>
      </c>
      <c r="BR590" s="71">
        <v>2</v>
      </c>
      <c r="BS590" s="71">
        <v>29</v>
      </c>
      <c r="BT590" s="71">
        <v>0</v>
      </c>
      <c r="BU590"/>
      <c r="BV590" s="70">
        <v>369.79700000000003</v>
      </c>
      <c r="BW590" s="70">
        <v>0</v>
      </c>
      <c r="BX590" s="70">
        <v>0</v>
      </c>
      <c r="BY590" s="70">
        <v>0</v>
      </c>
      <c r="BZ590" s="70">
        <v>0</v>
      </c>
      <c r="CA590" s="70">
        <v>0</v>
      </c>
      <c r="CB590" s="70">
        <v>0</v>
      </c>
      <c r="CC590" s="70">
        <v>0</v>
      </c>
      <c r="CD590" s="70">
        <v>0</v>
      </c>
    </row>
    <row r="591" spans="1:82">
      <c r="A591" s="70" t="s">
        <v>2266</v>
      </c>
      <c r="B591" s="70">
        <v>152</v>
      </c>
      <c r="C591" s="70">
        <v>16</v>
      </c>
      <c r="D591" s="70">
        <v>9</v>
      </c>
      <c r="E591" s="70">
        <v>2019</v>
      </c>
      <c r="F591" s="70" t="s">
        <v>158</v>
      </c>
      <c r="G591" s="70" t="s">
        <v>2250</v>
      </c>
      <c r="H591" s="70" t="s">
        <v>2251</v>
      </c>
      <c r="I591" s="148"/>
      <c r="J591" s="71">
        <v>51.568780343734744</v>
      </c>
      <c r="K591" s="71">
        <v>14.593614135661566</v>
      </c>
      <c r="L591" s="71">
        <v>7.1984681643584194</v>
      </c>
      <c r="M591" s="71">
        <v>709.11554839231678</v>
      </c>
      <c r="N591" s="71">
        <v>282.57456766649119</v>
      </c>
      <c r="O591" s="71">
        <v>50.609598126180181</v>
      </c>
      <c r="P591" s="71">
        <v>30.903840537911108</v>
      </c>
      <c r="Q591" s="71">
        <v>13.953544581966201</v>
      </c>
      <c r="R591" s="71">
        <v>0</v>
      </c>
      <c r="S591" s="71">
        <v>37.816799023921583</v>
      </c>
      <c r="T591" s="72"/>
      <c r="U591" s="71">
        <v>9268679</v>
      </c>
      <c r="V591" s="71">
        <v>7791</v>
      </c>
      <c r="W591" s="71">
        <v>74</v>
      </c>
      <c r="X591" s="71">
        <v>201054</v>
      </c>
      <c r="Y591" s="71">
        <v>123849</v>
      </c>
      <c r="Z591" s="71">
        <v>31685</v>
      </c>
      <c r="AA591" s="71">
        <v>6417</v>
      </c>
      <c r="AB591" s="71">
        <v>226114</v>
      </c>
      <c r="AC591" s="71">
        <v>0</v>
      </c>
      <c r="AD591" s="71">
        <v>37.816799023921583</v>
      </c>
      <c r="AE591" s="72"/>
      <c r="AF591" s="71">
        <v>78825910.34943153</v>
      </c>
      <c r="AG591" s="71">
        <v>11859383.863918951</v>
      </c>
      <c r="AH591" s="71">
        <v>1621154.6499298769</v>
      </c>
      <c r="AI591" s="71">
        <v>1150961049.914722</v>
      </c>
      <c r="AJ591" s="71">
        <v>426279020.30776262</v>
      </c>
      <c r="AK591" s="71">
        <v>0</v>
      </c>
      <c r="AL591" s="71">
        <v>0</v>
      </c>
      <c r="AM591" s="71">
        <v>30795024.614719346</v>
      </c>
      <c r="AN591" s="71">
        <v>0</v>
      </c>
      <c r="AO591" s="71">
        <v>0</v>
      </c>
      <c r="AP591" s="71">
        <v>1700341543.7004843</v>
      </c>
      <c r="AQ591" s="72"/>
      <c r="AR591" s="71">
        <v>1008</v>
      </c>
      <c r="AS591" s="71">
        <v>46</v>
      </c>
      <c r="AT591" s="71">
        <v>0</v>
      </c>
      <c r="AU591" s="71">
        <v>0</v>
      </c>
      <c r="AV591" s="71">
        <v>0</v>
      </c>
      <c r="AW591" s="71">
        <v>0</v>
      </c>
      <c r="AX591" s="71"/>
      <c r="AY591" s="72"/>
      <c r="AZ591" s="71">
        <v>3724.6000000000008</v>
      </c>
      <c r="BA591" s="71">
        <v>629</v>
      </c>
      <c r="BB591" s="71">
        <v>0</v>
      </c>
      <c r="BC591" s="71">
        <v>0</v>
      </c>
      <c r="BD591" s="71">
        <v>0</v>
      </c>
      <c r="BE591" s="71">
        <v>0</v>
      </c>
      <c r="BF591" s="71"/>
      <c r="BG591" s="72"/>
      <c r="BH591" s="71">
        <v>0</v>
      </c>
      <c r="BI591" s="71">
        <v>0</v>
      </c>
      <c r="BJ591" s="71">
        <v>4.2560000000000002</v>
      </c>
      <c r="BK591" s="71">
        <v>0.98299999999999998</v>
      </c>
      <c r="BL591" s="71">
        <v>355.81900000000007</v>
      </c>
      <c r="BM591" s="71">
        <v>0</v>
      </c>
      <c r="BN591" s="72"/>
      <c r="BO591" s="71">
        <v>0</v>
      </c>
      <c r="BP591" s="71">
        <v>0</v>
      </c>
      <c r="BQ591" s="71">
        <v>1</v>
      </c>
      <c r="BR591" s="71">
        <v>2</v>
      </c>
      <c r="BS591" s="71">
        <v>29</v>
      </c>
      <c r="BT591" s="71">
        <v>0</v>
      </c>
      <c r="BU591"/>
      <c r="BV591" s="70">
        <v>361.05799999999999</v>
      </c>
      <c r="BW591" s="70">
        <v>0</v>
      </c>
      <c r="BX591" s="70">
        <v>0</v>
      </c>
      <c r="BY591" s="70">
        <v>0</v>
      </c>
      <c r="BZ591" s="70">
        <v>0</v>
      </c>
      <c r="CA591" s="70">
        <v>0</v>
      </c>
      <c r="CB591" s="70">
        <v>0</v>
      </c>
      <c r="CC591" s="70">
        <v>0</v>
      </c>
      <c r="CD591" s="70">
        <v>0</v>
      </c>
    </row>
    <row r="592" spans="1:82">
      <c r="A592" s="70" t="s">
        <v>2267</v>
      </c>
      <c r="B592" s="70">
        <v>153</v>
      </c>
      <c r="C592" s="70">
        <v>17</v>
      </c>
      <c r="D592" s="70">
        <v>9</v>
      </c>
      <c r="E592" s="70">
        <v>2020</v>
      </c>
      <c r="F592" s="70" t="s">
        <v>159</v>
      </c>
      <c r="G592" s="70" t="s">
        <v>2250</v>
      </c>
      <c r="H592" s="70" t="s">
        <v>2251</v>
      </c>
      <c r="I592" s="148"/>
      <c r="J592" s="71">
        <v>36.245908684767222</v>
      </c>
      <c r="K592" s="71">
        <v>16.963624741750582</v>
      </c>
      <c r="L592" s="71">
        <v>2.5355929229928171</v>
      </c>
      <c r="M592" s="71">
        <v>614.26269272501111</v>
      </c>
      <c r="N592" s="71">
        <v>283.12535623240785</v>
      </c>
      <c r="O592" s="71">
        <v>44.406936836541824</v>
      </c>
      <c r="P592" s="71">
        <v>28.712690734464115</v>
      </c>
      <c r="Q592" s="71">
        <v>13.3589669433868</v>
      </c>
      <c r="R592" s="71">
        <v>0</v>
      </c>
      <c r="S592" s="71">
        <v>35.74249330216611</v>
      </c>
      <c r="T592" s="72"/>
      <c r="U592" s="71">
        <v>7154985</v>
      </c>
      <c r="V592" s="71">
        <v>8977</v>
      </c>
      <c r="W592" s="71">
        <v>32</v>
      </c>
      <c r="X592" s="71">
        <v>199558</v>
      </c>
      <c r="Y592" s="71">
        <v>123472</v>
      </c>
      <c r="Z592" s="71">
        <v>31732</v>
      </c>
      <c r="AA592" s="71">
        <v>6337</v>
      </c>
      <c r="AB592" s="71">
        <v>226574</v>
      </c>
      <c r="AC592" s="71">
        <v>0</v>
      </c>
      <c r="AD592" s="71">
        <v>35.74249330216611</v>
      </c>
      <c r="AE592" s="72"/>
      <c r="AF592" s="71">
        <v>57003031.941186301</v>
      </c>
      <c r="AG592" s="71">
        <v>12978278.551985504</v>
      </c>
      <c r="AH592" s="71">
        <v>593149.48084000917</v>
      </c>
      <c r="AI592" s="71">
        <v>1012476747.0847211</v>
      </c>
      <c r="AJ592" s="71">
        <v>438375253.29295957</v>
      </c>
      <c r="AK592" s="71"/>
      <c r="AL592" s="71"/>
      <c r="AM592" s="71">
        <v>29570424.289643228</v>
      </c>
      <c r="AN592" s="71"/>
      <c r="AO592" s="71"/>
      <c r="AP592" s="71">
        <v>1550996884.641336</v>
      </c>
      <c r="AQ592" s="72"/>
      <c r="AR592" s="71">
        <v>1057</v>
      </c>
      <c r="AS592" s="71">
        <v>47</v>
      </c>
      <c r="AT592" s="71">
        <v>0</v>
      </c>
      <c r="AU592" s="71">
        <v>0</v>
      </c>
      <c r="AV592" s="71">
        <v>0</v>
      </c>
      <c r="AW592" s="71">
        <v>0</v>
      </c>
      <c r="AX592" s="71"/>
      <c r="AY592" s="72"/>
      <c r="AZ592" s="71">
        <v>3929.6000000000022</v>
      </c>
      <c r="BA592" s="71">
        <v>639</v>
      </c>
      <c r="BB592" s="71">
        <v>0</v>
      </c>
      <c r="BC592" s="71">
        <v>0</v>
      </c>
      <c r="BD592" s="71">
        <v>0</v>
      </c>
      <c r="BE592" s="71">
        <v>0</v>
      </c>
      <c r="BF592" s="71"/>
      <c r="BG592" s="72"/>
      <c r="BH592" s="71">
        <v>0</v>
      </c>
      <c r="BI592" s="71">
        <v>0</v>
      </c>
      <c r="BJ592" s="71">
        <v>6.6669999999999998</v>
      </c>
      <c r="BK592" s="71">
        <v>0.79400000000000004</v>
      </c>
      <c r="BL592" s="71">
        <v>333.92200000000003</v>
      </c>
      <c r="BM592" s="71">
        <v>0</v>
      </c>
      <c r="BN592" s="72"/>
      <c r="BO592" s="71">
        <v>0</v>
      </c>
      <c r="BP592" s="71">
        <v>0</v>
      </c>
      <c r="BQ592" s="71">
        <v>2</v>
      </c>
      <c r="BR592" s="71">
        <v>2</v>
      </c>
      <c r="BS592" s="71">
        <v>30</v>
      </c>
      <c r="BT592" s="71">
        <v>0</v>
      </c>
      <c r="BU592"/>
      <c r="BV592" s="70">
        <v>341.38299999999998</v>
      </c>
      <c r="BW592" s="70">
        <v>0</v>
      </c>
      <c r="BX592" s="70">
        <v>0</v>
      </c>
      <c r="BY592" s="70">
        <v>0</v>
      </c>
      <c r="BZ592" s="70">
        <v>0</v>
      </c>
      <c r="CA592" s="70">
        <v>0</v>
      </c>
      <c r="CB592" s="70">
        <v>0</v>
      </c>
      <c r="CC592" s="70">
        <v>0</v>
      </c>
      <c r="CD592" s="70">
        <v>0</v>
      </c>
    </row>
    <row r="593" spans="1:82">
      <c r="A593" s="70" t="s">
        <v>2268</v>
      </c>
      <c r="B593" s="70">
        <v>153</v>
      </c>
      <c r="C593" s="70">
        <v>18</v>
      </c>
      <c r="D593" s="70">
        <v>9</v>
      </c>
      <c r="E593" s="70">
        <v>2021</v>
      </c>
      <c r="F593" s="70" t="s">
        <v>160</v>
      </c>
      <c r="G593" s="70" t="s">
        <v>2250</v>
      </c>
      <c r="H593" s="70" t="s">
        <v>2251</v>
      </c>
      <c r="I593" s="148"/>
      <c r="J593" s="71">
        <v>43.964520758659361</v>
      </c>
      <c r="K593" s="71">
        <v>19.429221774597458</v>
      </c>
      <c r="L593" s="71">
        <v>2.7254110707780375</v>
      </c>
      <c r="M593" s="71">
        <v>671.86335673676786</v>
      </c>
      <c r="N593" s="71">
        <v>284.75766267334973</v>
      </c>
      <c r="O593" s="71">
        <v>43.167507927452547</v>
      </c>
      <c r="P593" s="71">
        <v>28.985552566355128</v>
      </c>
      <c r="Q593" s="71">
        <v>13.2148707914765</v>
      </c>
      <c r="R593" s="71">
        <v>0</v>
      </c>
      <c r="S593" s="71">
        <v>35.279371594797588</v>
      </c>
      <c r="T593" s="72"/>
      <c r="U593" s="71">
        <v>8561640</v>
      </c>
      <c r="V593" s="71">
        <v>8977</v>
      </c>
      <c r="W593" s="71">
        <v>32</v>
      </c>
      <c r="X593" s="71">
        <v>199558</v>
      </c>
      <c r="Y593" s="71">
        <v>123199</v>
      </c>
      <c r="Z593" s="71">
        <v>31761</v>
      </c>
      <c r="AA593" s="71">
        <v>6238</v>
      </c>
      <c r="AB593" s="71">
        <v>226332</v>
      </c>
      <c r="AC593" s="71">
        <v>0</v>
      </c>
      <c r="AD593" s="71">
        <v>35.279371594797588</v>
      </c>
      <c r="AE593" s="72"/>
      <c r="AF593" s="71">
        <v>68015233.937271073</v>
      </c>
      <c r="AG593" s="71">
        <v>14896324.689957965</v>
      </c>
      <c r="AH593" s="71">
        <v>606619.50072678039</v>
      </c>
      <c r="AI593" s="71">
        <v>1094583775.6525841</v>
      </c>
      <c r="AJ593" s="71">
        <v>421576593.32993788</v>
      </c>
      <c r="AK593" s="71">
        <v>0</v>
      </c>
      <c r="AL593" s="71">
        <v>0</v>
      </c>
      <c r="AM593" s="71">
        <v>29709218.25531565</v>
      </c>
      <c r="AN593" s="71">
        <v>0</v>
      </c>
      <c r="AO593" s="71">
        <v>0</v>
      </c>
      <c r="AP593" s="71">
        <v>1629387765.3657935</v>
      </c>
      <c r="AQ593" s="72"/>
      <c r="AR593" s="71">
        <v>1124</v>
      </c>
      <c r="AS593" s="71">
        <v>47</v>
      </c>
      <c r="AT593" s="71">
        <v>0</v>
      </c>
      <c r="AU593" s="71">
        <v>0</v>
      </c>
      <c r="AV593" s="71">
        <v>0</v>
      </c>
      <c r="AW593" s="71">
        <v>0</v>
      </c>
      <c r="AX593" s="71"/>
      <c r="AY593" s="72"/>
      <c r="AZ593" s="71">
        <v>4187.1000000000031</v>
      </c>
      <c r="BA593" s="71">
        <v>639</v>
      </c>
      <c r="BB593" s="71">
        <v>0</v>
      </c>
      <c r="BC593" s="71">
        <v>0</v>
      </c>
      <c r="BD593" s="71">
        <v>0</v>
      </c>
      <c r="BE593" s="71">
        <v>0</v>
      </c>
      <c r="BF593" s="71"/>
      <c r="BG593" s="72"/>
      <c r="BH593" s="71">
        <v>0</v>
      </c>
      <c r="BI593" s="71">
        <v>0</v>
      </c>
      <c r="BJ593" s="71">
        <v>4.0709999999999997</v>
      </c>
      <c r="BK593" s="71">
        <v>0</v>
      </c>
      <c r="BL593" s="71">
        <v>333.291</v>
      </c>
      <c r="BM593" s="71">
        <v>0</v>
      </c>
      <c r="BN593" s="72"/>
      <c r="BO593" s="71">
        <v>0</v>
      </c>
      <c r="BP593" s="71">
        <v>0</v>
      </c>
      <c r="BQ593" s="71">
        <v>1</v>
      </c>
      <c r="BR593" s="71">
        <v>0</v>
      </c>
      <c r="BS593" s="71">
        <v>29</v>
      </c>
      <c r="BT593" s="71">
        <v>0</v>
      </c>
      <c r="BU593"/>
      <c r="BV593" s="70">
        <v>337.36200000000002</v>
      </c>
      <c r="BW593" s="70">
        <v>0</v>
      </c>
      <c r="BX593" s="70">
        <v>0</v>
      </c>
      <c r="BY593" s="70">
        <v>0</v>
      </c>
      <c r="BZ593" s="70">
        <v>0</v>
      </c>
      <c r="CA593" s="70">
        <v>0</v>
      </c>
      <c r="CB593" s="70">
        <v>0</v>
      </c>
      <c r="CC593" s="70">
        <v>0</v>
      </c>
      <c r="CD593" s="70">
        <v>0</v>
      </c>
    </row>
    <row r="594" spans="1:82">
      <c r="A594" s="70" t="s">
        <v>2269</v>
      </c>
      <c r="B594" s="70">
        <v>153</v>
      </c>
      <c r="C594" s="70">
        <v>19</v>
      </c>
      <c r="D594" s="70">
        <v>9</v>
      </c>
      <c r="E594" s="70">
        <v>2022</v>
      </c>
      <c r="F594" s="70" t="s">
        <v>161</v>
      </c>
      <c r="G594" s="70" t="s">
        <v>2250</v>
      </c>
      <c r="H594" s="70" t="s">
        <v>2251</v>
      </c>
      <c r="I594" s="148"/>
      <c r="J594" s="71">
        <v>43.588408137861492</v>
      </c>
      <c r="K594" s="71">
        <v>18.339314610489343</v>
      </c>
      <c r="L594" s="71">
        <v>2.3891064930500847</v>
      </c>
      <c r="M594" s="71">
        <v>661.41301854960273</v>
      </c>
      <c r="N594" s="71">
        <v>297.4045075024037</v>
      </c>
      <c r="O594" s="71">
        <v>45.698967221375504</v>
      </c>
      <c r="P594" s="71">
        <v>27.987368316541271</v>
      </c>
      <c r="Q594" s="71">
        <v>13.519635941279423</v>
      </c>
      <c r="R594" s="71">
        <v>0</v>
      </c>
      <c r="S594" s="71">
        <v>35.702569021506378</v>
      </c>
      <c r="T594" s="72"/>
      <c r="U594" s="71">
        <v>10205810</v>
      </c>
      <c r="V594" s="71">
        <v>8977</v>
      </c>
      <c r="W594" s="71">
        <v>32</v>
      </c>
      <c r="X594" s="71">
        <v>199558</v>
      </c>
      <c r="Y594" s="71">
        <v>126436</v>
      </c>
      <c r="Z594" s="71">
        <v>31946</v>
      </c>
      <c r="AA594" s="71">
        <v>6115</v>
      </c>
      <c r="AB594" s="71">
        <v>229653</v>
      </c>
      <c r="AC594" s="71">
        <v>0</v>
      </c>
      <c r="AD594" s="71">
        <v>35.702569021506378</v>
      </c>
      <c r="AE594" s="72"/>
      <c r="AF594" s="71">
        <v>65887178.065427609</v>
      </c>
      <c r="AG594" s="71">
        <v>15053169.682494704</v>
      </c>
      <c r="AH594" s="71">
        <v>604547.6453578287</v>
      </c>
      <c r="AI594" s="71">
        <v>1064762276.7332525</v>
      </c>
      <c r="AJ594" s="71">
        <v>461948891.53035462</v>
      </c>
      <c r="AK594" s="71">
        <v>0</v>
      </c>
      <c r="AL594" s="71">
        <v>0</v>
      </c>
      <c r="AM594" s="71">
        <v>29654470.54247731</v>
      </c>
      <c r="AN594" s="71">
        <v>0</v>
      </c>
      <c r="AO594" s="71">
        <v>0</v>
      </c>
      <c r="AP594" s="71">
        <v>1637910534.1993644</v>
      </c>
      <c r="AQ594" s="72"/>
      <c r="AR594" s="71">
        <v>1213</v>
      </c>
      <c r="AS594" s="71">
        <v>47</v>
      </c>
      <c r="AT594" s="71">
        <v>0</v>
      </c>
      <c r="AU594" s="71">
        <v>0</v>
      </c>
      <c r="AV594" s="71">
        <v>0</v>
      </c>
      <c r="AW594" s="71">
        <v>0</v>
      </c>
      <c r="AX594" s="71"/>
      <c r="AY594" s="72"/>
      <c r="AZ594" s="71">
        <v>4505.8000000000047</v>
      </c>
      <c r="BA594" s="71">
        <v>639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2270</v>
      </c>
      <c r="B595" s="70">
        <v>153</v>
      </c>
      <c r="C595" s="70">
        <v>20</v>
      </c>
      <c r="D595" s="70">
        <v>9</v>
      </c>
      <c r="E595" s="70">
        <v>2023</v>
      </c>
      <c r="F595" s="70" t="s">
        <v>1539</v>
      </c>
      <c r="G595" s="70" t="s">
        <v>2250</v>
      </c>
      <c r="H595" s="70" t="s">
        <v>2251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1368</v>
      </c>
      <c r="AS595" s="71">
        <v>48</v>
      </c>
      <c r="AT595" s="71">
        <v>0</v>
      </c>
      <c r="AU595" s="71">
        <v>0</v>
      </c>
      <c r="AV595" s="71">
        <v>0</v>
      </c>
      <c r="AW595" s="71">
        <v>0</v>
      </c>
      <c r="AX595" s="71"/>
      <c r="AY595" s="72"/>
      <c r="AZ595" s="71">
        <v>5029.600000000004</v>
      </c>
      <c r="BA595" s="71">
        <v>652.5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2271</v>
      </c>
      <c r="B596" s="70">
        <v>153</v>
      </c>
      <c r="C596" s="70">
        <v>21</v>
      </c>
      <c r="D596" s="70">
        <v>9</v>
      </c>
      <c r="E596" s="70">
        <v>2024</v>
      </c>
      <c r="F596" s="70" t="s">
        <v>1554</v>
      </c>
      <c r="G596" s="1064" t="s">
        <v>2250</v>
      </c>
      <c r="H596" s="70" t="s">
        <v>2251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2272</v>
      </c>
      <c r="B597" s="70">
        <v>443</v>
      </c>
      <c r="C597" s="70">
        <v>1</v>
      </c>
      <c r="D597" s="70">
        <v>27</v>
      </c>
      <c r="E597" s="70">
        <v>1990</v>
      </c>
      <c r="F597" s="70" t="s">
        <v>787</v>
      </c>
      <c r="G597" s="1064" t="s">
        <v>2273</v>
      </c>
      <c r="H597" s="70" t="s">
        <v>2274</v>
      </c>
      <c r="I597" s="148"/>
      <c r="J597" s="71">
        <v>153.45362543240239</v>
      </c>
      <c r="K597" s="71">
        <v>14.352676554826891</v>
      </c>
      <c r="L597" s="71">
        <v>5.8164485897563596</v>
      </c>
      <c r="M597" s="71">
        <v>142.08429616503949</v>
      </c>
      <c r="N597" s="71">
        <v>177.79218089570469</v>
      </c>
      <c r="O597" s="71">
        <v>145.0335619133389</v>
      </c>
      <c r="P597" s="71">
        <v>89.810558871938341</v>
      </c>
      <c r="Q597" s="71">
        <v>13.9468169540087</v>
      </c>
      <c r="R597" s="71">
        <v>0</v>
      </c>
      <c r="S597" s="71">
        <v>16.157074258790239</v>
      </c>
      <c r="T597" s="72"/>
      <c r="U597" s="71">
        <v>25372743</v>
      </c>
      <c r="V597" s="71">
        <v>5155</v>
      </c>
      <c r="W597" s="71">
        <v>61</v>
      </c>
      <c r="X597" s="71">
        <v>48693</v>
      </c>
      <c r="Y597" s="71">
        <v>69168</v>
      </c>
      <c r="Z597" s="71">
        <v>59654</v>
      </c>
      <c r="AA597" s="71">
        <v>21807</v>
      </c>
      <c r="AB597" s="71">
        <v>226449</v>
      </c>
      <c r="AC597" s="71">
        <v>0</v>
      </c>
      <c r="AD597" s="71">
        <v>16.157074258790239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2275</v>
      </c>
      <c r="B598" s="70">
        <v>444</v>
      </c>
      <c r="C598" s="70">
        <v>2</v>
      </c>
      <c r="D598" s="70">
        <v>27</v>
      </c>
      <c r="E598" s="70">
        <v>2005</v>
      </c>
      <c r="F598" s="70" t="s">
        <v>789</v>
      </c>
      <c r="G598" s="70" t="s">
        <v>2273</v>
      </c>
      <c r="H598" s="70" t="s">
        <v>2274</v>
      </c>
      <c r="I598" s="148"/>
      <c r="J598" s="71">
        <v>99.697085900703684</v>
      </c>
      <c r="K598" s="71">
        <v>10.075657488198971</v>
      </c>
      <c r="L598" s="71">
        <v>8.9754230509092228</v>
      </c>
      <c r="M598" s="71">
        <v>249.32986201862059</v>
      </c>
      <c r="N598" s="71">
        <v>274.79977732059228</v>
      </c>
      <c r="O598" s="71">
        <v>211.4751651703005</v>
      </c>
      <c r="P598" s="71">
        <v>97.671731316548673</v>
      </c>
      <c r="Q598" s="71">
        <v>14.151042186151701</v>
      </c>
      <c r="R598" s="71">
        <v>0</v>
      </c>
      <c r="S598" s="71">
        <v>31.772415969000001</v>
      </c>
      <c r="T598" s="72"/>
      <c r="U598" s="71">
        <v>15105599</v>
      </c>
      <c r="V598" s="71">
        <v>4269</v>
      </c>
      <c r="W598" s="71">
        <v>120</v>
      </c>
      <c r="X598" s="71">
        <v>46153</v>
      </c>
      <c r="Y598" s="71">
        <v>92204</v>
      </c>
      <c r="Z598" s="71">
        <v>100655</v>
      </c>
      <c r="AA598" s="71">
        <v>19423</v>
      </c>
      <c r="AB598" s="71">
        <v>240197</v>
      </c>
      <c r="AC598" s="71">
        <v>0</v>
      </c>
      <c r="AD598" s="71">
        <v>31.772415969000001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2276</v>
      </c>
      <c r="B599" s="70">
        <v>445</v>
      </c>
      <c r="C599" s="70">
        <v>3</v>
      </c>
      <c r="D599" s="70">
        <v>27</v>
      </c>
      <c r="E599" s="70">
        <v>2006</v>
      </c>
      <c r="F599" s="70" t="s">
        <v>790</v>
      </c>
      <c r="G599" s="70" t="s">
        <v>2273</v>
      </c>
      <c r="H599" s="70" t="s">
        <v>2274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2277</v>
      </c>
      <c r="B600" s="70">
        <v>446</v>
      </c>
      <c r="C600" s="70">
        <v>4</v>
      </c>
      <c r="D600" s="70">
        <v>27</v>
      </c>
      <c r="E600" s="70">
        <v>2007</v>
      </c>
      <c r="F600" s="70" t="s">
        <v>791</v>
      </c>
      <c r="G600" s="70" t="s">
        <v>2273</v>
      </c>
      <c r="H600" s="70" t="s">
        <v>2274</v>
      </c>
      <c r="I600" s="148"/>
      <c r="J600" s="71">
        <v>103.2889392539643</v>
      </c>
      <c r="K600" s="71">
        <v>9.1388939433076928</v>
      </c>
      <c r="L600" s="71">
        <v>10.93170791039509</v>
      </c>
      <c r="M600" s="71">
        <v>235.9643676638336</v>
      </c>
      <c r="N600" s="71">
        <v>296.4060745148455</v>
      </c>
      <c r="O600" s="71">
        <v>204.29220178553399</v>
      </c>
      <c r="P600" s="71">
        <v>97.723117490591036</v>
      </c>
      <c r="Q600" s="71">
        <v>14.839918968116001</v>
      </c>
      <c r="R600" s="71">
        <v>0</v>
      </c>
      <c r="S600" s="71">
        <v>54.313400512349993</v>
      </c>
      <c r="T600" s="72"/>
      <c r="U600" s="71">
        <v>16045354</v>
      </c>
      <c r="V600" s="71">
        <v>3972</v>
      </c>
      <c r="W600" s="71">
        <v>139</v>
      </c>
      <c r="X600" s="71">
        <v>55050</v>
      </c>
      <c r="Y600" s="71">
        <v>94036</v>
      </c>
      <c r="Z600" s="71">
        <v>101082</v>
      </c>
      <c r="AA600" s="71">
        <v>19137</v>
      </c>
      <c r="AB600" s="71">
        <v>238570</v>
      </c>
      <c r="AC600" s="71">
        <v>0</v>
      </c>
      <c r="AD600" s="71">
        <v>54.313400512349993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2278</v>
      </c>
      <c r="B601" s="70">
        <v>447</v>
      </c>
      <c r="C601" s="70">
        <v>5</v>
      </c>
      <c r="D601" s="70">
        <v>27</v>
      </c>
      <c r="E601" s="70">
        <v>2008</v>
      </c>
      <c r="F601" s="70" t="s">
        <v>792</v>
      </c>
      <c r="G601" s="70" t="s">
        <v>2273</v>
      </c>
      <c r="H601" s="70" t="s">
        <v>2274</v>
      </c>
      <c r="I601" s="148"/>
      <c r="J601" s="71">
        <v>92.872781210931308</v>
      </c>
      <c r="K601" s="71">
        <v>7.2920900530014139</v>
      </c>
      <c r="L601" s="71">
        <v>9.8909020851006311</v>
      </c>
      <c r="M601" s="71">
        <v>248.95445912438689</v>
      </c>
      <c r="N601" s="71">
        <v>300.23608367633392</v>
      </c>
      <c r="O601" s="71">
        <v>195.87330657197589</v>
      </c>
      <c r="P601" s="71">
        <v>95.11751413482142</v>
      </c>
      <c r="Q601" s="71">
        <v>14.5468482008983</v>
      </c>
      <c r="R601" s="71">
        <v>0</v>
      </c>
      <c r="S601" s="71">
        <v>34.381582588079993</v>
      </c>
      <c r="T601" s="72"/>
      <c r="U601" s="71">
        <v>15833834</v>
      </c>
      <c r="V601" s="71">
        <v>3972</v>
      </c>
      <c r="W601" s="71">
        <v>139</v>
      </c>
      <c r="X601" s="71">
        <v>55050</v>
      </c>
      <c r="Y601" s="71">
        <v>94881</v>
      </c>
      <c r="Z601" s="71">
        <v>100318</v>
      </c>
      <c r="AA601" s="71">
        <v>18648</v>
      </c>
      <c r="AB601" s="71">
        <v>237705</v>
      </c>
      <c r="AC601" s="71">
        <v>0</v>
      </c>
      <c r="AD601" s="71">
        <v>34.381582588079993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2279</v>
      </c>
      <c r="B602" s="70">
        <v>448</v>
      </c>
      <c r="C602" s="70">
        <v>6</v>
      </c>
      <c r="D602" s="70">
        <v>27</v>
      </c>
      <c r="E602" s="70">
        <v>2009</v>
      </c>
      <c r="F602" s="70" t="s">
        <v>176</v>
      </c>
      <c r="G602" s="70" t="s">
        <v>2273</v>
      </c>
      <c r="H602" s="70" t="s">
        <v>2274</v>
      </c>
      <c r="I602" s="148"/>
      <c r="J602" s="71">
        <v>93.428591461432475</v>
      </c>
      <c r="K602" s="71">
        <v>7.1854563375132949</v>
      </c>
      <c r="L602" s="71">
        <v>12.442262453760391</v>
      </c>
      <c r="M602" s="71">
        <v>221.13843164332329</v>
      </c>
      <c r="N602" s="71">
        <v>282.74022291003638</v>
      </c>
      <c r="O602" s="71">
        <v>198.46716641044259</v>
      </c>
      <c r="P602" s="71">
        <v>91.990979103186675</v>
      </c>
      <c r="Q602" s="71">
        <v>13.8585063258879</v>
      </c>
      <c r="R602" s="71">
        <v>0</v>
      </c>
      <c r="S602" s="71">
        <v>31.495235645440001</v>
      </c>
      <c r="T602" s="72"/>
      <c r="U602" s="71">
        <v>14219922</v>
      </c>
      <c r="V602" s="71">
        <v>4565</v>
      </c>
      <c r="W602" s="71">
        <v>191</v>
      </c>
      <c r="X602" s="71">
        <v>57682</v>
      </c>
      <c r="Y602" s="71">
        <v>96173</v>
      </c>
      <c r="Z602" s="71">
        <v>100330</v>
      </c>
      <c r="AA602" s="71">
        <v>18515</v>
      </c>
      <c r="AB602" s="71">
        <v>237721</v>
      </c>
      <c r="AC602" s="71">
        <v>0</v>
      </c>
      <c r="AD602" s="71">
        <v>31.495235645440001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43.113</v>
      </c>
      <c r="BK602" s="71">
        <v>0</v>
      </c>
      <c r="BL602" s="71">
        <v>41.51</v>
      </c>
      <c r="BM602" s="71">
        <v>0</v>
      </c>
      <c r="BN602" s="72"/>
      <c r="BO602" s="71">
        <v>0</v>
      </c>
      <c r="BP602" s="71">
        <v>0</v>
      </c>
      <c r="BQ602" s="71">
        <v>5</v>
      </c>
      <c r="BR602" s="71">
        <v>0</v>
      </c>
      <c r="BS602" s="71">
        <v>4</v>
      </c>
      <c r="BT602" s="71">
        <v>0</v>
      </c>
      <c r="BU602"/>
      <c r="BV602" s="70">
        <v>57.423000000000002</v>
      </c>
      <c r="BW602" s="70">
        <v>0</v>
      </c>
      <c r="BX602" s="70">
        <v>27.2</v>
      </c>
      <c r="BY602" s="70">
        <v>0</v>
      </c>
      <c r="BZ602" s="70">
        <v>0</v>
      </c>
      <c r="CA602" s="70">
        <v>0</v>
      </c>
      <c r="CB602" s="70">
        <v>0</v>
      </c>
      <c r="CC602" s="70">
        <v>0</v>
      </c>
      <c r="CD602" s="70">
        <v>0</v>
      </c>
    </row>
    <row r="603" spans="1:82">
      <c r="A603" s="70" t="s">
        <v>2280</v>
      </c>
      <c r="B603" s="70">
        <v>449</v>
      </c>
      <c r="C603" s="70">
        <v>7</v>
      </c>
      <c r="D603" s="70">
        <v>27</v>
      </c>
      <c r="E603" s="70">
        <v>2010</v>
      </c>
      <c r="F603" s="70" t="s">
        <v>177</v>
      </c>
      <c r="G603" s="70" t="s">
        <v>2273</v>
      </c>
      <c r="H603" s="70" t="s">
        <v>2274</v>
      </c>
      <c r="I603" s="148"/>
      <c r="J603" s="71">
        <v>85.671331566375031</v>
      </c>
      <c r="K603" s="71">
        <v>7.5295292519333827</v>
      </c>
      <c r="L603" s="71">
        <v>13.88579738845398</v>
      </c>
      <c r="M603" s="71">
        <v>225.3494941165722</v>
      </c>
      <c r="N603" s="71">
        <v>313.42054408180809</v>
      </c>
      <c r="O603" s="71">
        <v>197.86620298096869</v>
      </c>
      <c r="P603" s="71">
        <v>93.914040352523429</v>
      </c>
      <c r="Q603" s="71">
        <v>14.4772403971992</v>
      </c>
      <c r="R603" s="71">
        <v>0</v>
      </c>
      <c r="S603" s="71">
        <v>27.962144009999999</v>
      </c>
      <c r="T603" s="72"/>
      <c r="U603" s="71">
        <v>14075795</v>
      </c>
      <c r="V603" s="71">
        <v>4565</v>
      </c>
      <c r="W603" s="71">
        <v>191</v>
      </c>
      <c r="X603" s="71">
        <v>57682</v>
      </c>
      <c r="Y603" s="71">
        <v>97384</v>
      </c>
      <c r="Z603" s="71">
        <v>100491</v>
      </c>
      <c r="AA603" s="71">
        <v>18430</v>
      </c>
      <c r="AB603" s="71">
        <v>237960</v>
      </c>
      <c r="AC603" s="71">
        <v>0</v>
      </c>
      <c r="AD603" s="71">
        <v>27.962144009999999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38.415999999999997</v>
      </c>
      <c r="BK603" s="71">
        <v>0</v>
      </c>
      <c r="BL603" s="71">
        <v>40.030999999999999</v>
      </c>
      <c r="BM603" s="71">
        <v>0</v>
      </c>
      <c r="BN603" s="72"/>
      <c r="BO603" s="71">
        <v>0</v>
      </c>
      <c r="BP603" s="71">
        <v>0</v>
      </c>
      <c r="BQ603" s="71">
        <v>5</v>
      </c>
      <c r="BR603" s="71">
        <v>0</v>
      </c>
      <c r="BS603" s="71">
        <v>4</v>
      </c>
      <c r="BT603" s="71">
        <v>0</v>
      </c>
      <c r="BU603"/>
      <c r="BV603" s="70">
        <v>54.786999999999999</v>
      </c>
      <c r="BW603" s="70">
        <v>0</v>
      </c>
      <c r="BX603" s="70">
        <v>23.66</v>
      </c>
      <c r="BY603" s="70">
        <v>0</v>
      </c>
      <c r="BZ603" s="70">
        <v>0</v>
      </c>
      <c r="CA603" s="70">
        <v>0</v>
      </c>
      <c r="CB603" s="70">
        <v>0</v>
      </c>
      <c r="CC603" s="70">
        <v>0</v>
      </c>
      <c r="CD603" s="70">
        <v>0</v>
      </c>
    </row>
    <row r="604" spans="1:82">
      <c r="A604" s="70" t="s">
        <v>2281</v>
      </c>
      <c r="B604" s="70">
        <v>450</v>
      </c>
      <c r="C604" s="70">
        <v>8</v>
      </c>
      <c r="D604" s="70">
        <v>27</v>
      </c>
      <c r="E604" s="70">
        <v>2011</v>
      </c>
      <c r="F604" s="70" t="s">
        <v>178</v>
      </c>
      <c r="G604" s="70" t="s">
        <v>2273</v>
      </c>
      <c r="H604" s="70" t="s">
        <v>2274</v>
      </c>
      <c r="I604" s="148"/>
      <c r="J604" s="71">
        <v>102.6088968733181</v>
      </c>
      <c r="K604" s="71">
        <v>10.95004294841347</v>
      </c>
      <c r="L604" s="71">
        <v>7.8696703981617704</v>
      </c>
      <c r="M604" s="71">
        <v>285.94369982366698</v>
      </c>
      <c r="N604" s="71">
        <v>338.06121059298829</v>
      </c>
      <c r="O604" s="71">
        <v>195.59379825950202</v>
      </c>
      <c r="P604" s="71">
        <v>91.670179600028817</v>
      </c>
      <c r="Q604" s="71">
        <v>16.661854327272199</v>
      </c>
      <c r="R604" s="71">
        <v>0</v>
      </c>
      <c r="S604" s="71">
        <v>40.414145048750001</v>
      </c>
      <c r="T604" s="72"/>
      <c r="U604" s="71">
        <v>14644538</v>
      </c>
      <c r="V604" s="71">
        <v>4565</v>
      </c>
      <c r="W604" s="71">
        <v>191</v>
      </c>
      <c r="X604" s="71">
        <v>57682</v>
      </c>
      <c r="Y604" s="71">
        <v>98274</v>
      </c>
      <c r="Z604" s="71">
        <v>101495</v>
      </c>
      <c r="AA604" s="71">
        <v>18525</v>
      </c>
      <c r="AB604" s="71">
        <v>237426</v>
      </c>
      <c r="AC604" s="71">
        <v>0</v>
      </c>
      <c r="AD604" s="71">
        <v>40.414145048750001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34.011000000000003</v>
      </c>
      <c r="BK604" s="71">
        <v>0</v>
      </c>
      <c r="BL604" s="71">
        <v>54.061999999999998</v>
      </c>
      <c r="BM604" s="71">
        <v>0</v>
      </c>
      <c r="BN604" s="72"/>
      <c r="BO604" s="71">
        <v>0</v>
      </c>
      <c r="BP604" s="71">
        <v>0</v>
      </c>
      <c r="BQ604" s="71">
        <v>5</v>
      </c>
      <c r="BR604" s="71">
        <v>0</v>
      </c>
      <c r="BS604" s="71">
        <v>5</v>
      </c>
      <c r="BT604" s="71">
        <v>0</v>
      </c>
      <c r="BU604"/>
      <c r="BV604" s="70">
        <v>52.02</v>
      </c>
      <c r="BW604" s="70">
        <v>0</v>
      </c>
      <c r="BX604" s="70">
        <v>36.052999999999997</v>
      </c>
      <c r="BY604" s="70">
        <v>0</v>
      </c>
      <c r="BZ604" s="70">
        <v>0</v>
      </c>
      <c r="CA604" s="70">
        <v>0</v>
      </c>
      <c r="CB604" s="70">
        <v>0</v>
      </c>
      <c r="CC604" s="70">
        <v>0</v>
      </c>
      <c r="CD604" s="70">
        <v>0</v>
      </c>
    </row>
    <row r="605" spans="1:82">
      <c r="A605" s="70" t="s">
        <v>2282</v>
      </c>
      <c r="B605" s="70">
        <v>451</v>
      </c>
      <c r="C605" s="70">
        <v>9</v>
      </c>
      <c r="D605" s="70">
        <v>27</v>
      </c>
      <c r="E605" s="70">
        <v>2012</v>
      </c>
      <c r="F605" s="70" t="s">
        <v>179</v>
      </c>
      <c r="G605" s="70" t="s">
        <v>2273</v>
      </c>
      <c r="H605" s="70" t="s">
        <v>2274</v>
      </c>
      <c r="I605" s="148"/>
      <c r="J605" s="71">
        <v>107.3325218257495</v>
      </c>
      <c r="K605" s="71">
        <v>10.67776340762388</v>
      </c>
      <c r="L605" s="71">
        <v>7.8124822009372874</v>
      </c>
      <c r="M605" s="71">
        <v>295.59866378049259</v>
      </c>
      <c r="N605" s="71">
        <v>362.10393667985647</v>
      </c>
      <c r="O605" s="71">
        <v>195.80026252056385</v>
      </c>
      <c r="P605" s="71">
        <v>91.554731143265428</v>
      </c>
      <c r="Q605" s="71">
        <v>18.242070326158</v>
      </c>
      <c r="R605" s="71">
        <v>0</v>
      </c>
      <c r="S605" s="71">
        <v>37.275601314100001</v>
      </c>
      <c r="T605" s="72"/>
      <c r="U605" s="71">
        <v>14648679</v>
      </c>
      <c r="V605" s="71">
        <v>4565</v>
      </c>
      <c r="W605" s="71">
        <v>191</v>
      </c>
      <c r="X605" s="71">
        <v>57682</v>
      </c>
      <c r="Y605" s="71">
        <v>99999</v>
      </c>
      <c r="Z605" s="71">
        <v>102408</v>
      </c>
      <c r="AA605" s="71">
        <v>18397</v>
      </c>
      <c r="AB605" s="71">
        <v>239253</v>
      </c>
      <c r="AC605" s="71">
        <v>0</v>
      </c>
      <c r="AD605" s="71">
        <v>37.275601314100001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40.497999999999998</v>
      </c>
      <c r="BK605" s="71">
        <v>0</v>
      </c>
      <c r="BL605" s="71">
        <v>59.371000000000009</v>
      </c>
      <c r="BM605" s="71">
        <v>0</v>
      </c>
      <c r="BN605" s="72"/>
      <c r="BO605" s="71">
        <v>0</v>
      </c>
      <c r="BP605" s="71">
        <v>0</v>
      </c>
      <c r="BQ605" s="71">
        <v>6</v>
      </c>
      <c r="BR605" s="71">
        <v>0</v>
      </c>
      <c r="BS605" s="71">
        <v>6</v>
      </c>
      <c r="BT605" s="71">
        <v>0</v>
      </c>
      <c r="BU605"/>
      <c r="BV605" s="70">
        <v>66.84</v>
      </c>
      <c r="BW605" s="70">
        <v>0</v>
      </c>
      <c r="BX605" s="70">
        <v>33.029000000000003</v>
      </c>
      <c r="BY605" s="70">
        <v>0</v>
      </c>
      <c r="BZ605" s="70">
        <v>0</v>
      </c>
      <c r="CA605" s="70">
        <v>0</v>
      </c>
      <c r="CB605" s="70">
        <v>0</v>
      </c>
      <c r="CC605" s="70">
        <v>0</v>
      </c>
      <c r="CD605" s="70">
        <v>0</v>
      </c>
    </row>
    <row r="606" spans="1:82">
      <c r="A606" s="70" t="s">
        <v>2283</v>
      </c>
      <c r="B606" s="70">
        <v>452</v>
      </c>
      <c r="C606" s="70">
        <v>10</v>
      </c>
      <c r="D606" s="70">
        <v>27</v>
      </c>
      <c r="E606" s="70">
        <v>2013</v>
      </c>
      <c r="F606" s="70" t="s">
        <v>180</v>
      </c>
      <c r="G606" s="70" t="s">
        <v>2273</v>
      </c>
      <c r="H606" s="70" t="s">
        <v>2274</v>
      </c>
      <c r="I606" s="148"/>
      <c r="J606" s="71">
        <v>115.5728837550602</v>
      </c>
      <c r="K606" s="71">
        <v>9.204696025390664</v>
      </c>
      <c r="L606" s="71">
        <v>8.0571905221801323</v>
      </c>
      <c r="M606" s="71">
        <v>284.78538885364742</v>
      </c>
      <c r="N606" s="71">
        <v>364.17105962973483</v>
      </c>
      <c r="O606" s="71">
        <v>189.42857684652375</v>
      </c>
      <c r="P606" s="71">
        <v>92.419227881835511</v>
      </c>
      <c r="Q606" s="71">
        <v>18.484957486651801</v>
      </c>
      <c r="R606" s="71">
        <v>0</v>
      </c>
      <c r="S606" s="71">
        <v>33.610823488709762</v>
      </c>
      <c r="T606" s="72"/>
      <c r="U606" s="71">
        <v>14596177</v>
      </c>
      <c r="V606" s="71">
        <v>4565</v>
      </c>
      <c r="W606" s="71">
        <v>191</v>
      </c>
      <c r="X606" s="71">
        <v>57682</v>
      </c>
      <c r="Y606" s="71">
        <v>100703</v>
      </c>
      <c r="Z606" s="71">
        <v>103499</v>
      </c>
      <c r="AA606" s="71">
        <v>18501</v>
      </c>
      <c r="AB606" s="71">
        <v>238963</v>
      </c>
      <c r="AC606" s="71">
        <v>0</v>
      </c>
      <c r="AD606" s="71">
        <v>33.610823488709762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41.997999999999998</v>
      </c>
      <c r="BK606" s="71">
        <v>0</v>
      </c>
      <c r="BL606" s="71">
        <v>59.290999999999997</v>
      </c>
      <c r="BM606" s="71">
        <v>0</v>
      </c>
      <c r="BN606" s="72"/>
      <c r="BO606" s="71">
        <v>0</v>
      </c>
      <c r="BP606" s="71">
        <v>0</v>
      </c>
      <c r="BQ606" s="71">
        <v>6</v>
      </c>
      <c r="BR606" s="71">
        <v>0</v>
      </c>
      <c r="BS606" s="71">
        <v>6</v>
      </c>
      <c r="BT606" s="71">
        <v>0</v>
      </c>
      <c r="BU606"/>
      <c r="BV606" s="70">
        <v>70.227000000000004</v>
      </c>
      <c r="BW606" s="70">
        <v>0</v>
      </c>
      <c r="BX606" s="70">
        <v>31.062000000000001</v>
      </c>
      <c r="BY606" s="70">
        <v>0</v>
      </c>
      <c r="BZ606" s="70">
        <v>0</v>
      </c>
      <c r="CA606" s="70">
        <v>0</v>
      </c>
      <c r="CB606" s="70">
        <v>0</v>
      </c>
      <c r="CC606" s="70">
        <v>0</v>
      </c>
      <c r="CD606" s="70">
        <v>0</v>
      </c>
    </row>
    <row r="607" spans="1:82">
      <c r="A607" s="70" t="s">
        <v>2284</v>
      </c>
      <c r="B607" s="70">
        <v>453</v>
      </c>
      <c r="C607" s="70">
        <v>11</v>
      </c>
      <c r="D607" s="70">
        <v>27</v>
      </c>
      <c r="E607" s="70">
        <v>2014</v>
      </c>
      <c r="F607" s="70" t="s">
        <v>181</v>
      </c>
      <c r="G607" s="70" t="s">
        <v>2273</v>
      </c>
      <c r="H607" s="70" t="s">
        <v>2274</v>
      </c>
      <c r="I607" s="148"/>
      <c r="J607" s="71">
        <v>117.0939662492641</v>
      </c>
      <c r="K607" s="71">
        <v>9.2882421883182467</v>
      </c>
      <c r="L607" s="71">
        <v>10.50615215772436</v>
      </c>
      <c r="M607" s="71">
        <v>268.51303161965262</v>
      </c>
      <c r="N607" s="71">
        <v>318.51031198944838</v>
      </c>
      <c r="O607" s="71">
        <v>180.39661572489666</v>
      </c>
      <c r="P607" s="71">
        <v>93.135611379018741</v>
      </c>
      <c r="Q607" s="71">
        <v>17.643186091064202</v>
      </c>
      <c r="R607" s="71">
        <v>0</v>
      </c>
      <c r="S607" s="71">
        <v>34.419609335689998</v>
      </c>
      <c r="T607" s="72"/>
      <c r="U607" s="71">
        <v>16433423</v>
      </c>
      <c r="V607" s="71">
        <v>4052</v>
      </c>
      <c r="W607" s="71">
        <v>234</v>
      </c>
      <c r="X607" s="71">
        <v>59570</v>
      </c>
      <c r="Y607" s="71">
        <v>101376</v>
      </c>
      <c r="Z607" s="71">
        <v>103810</v>
      </c>
      <c r="AA607" s="71">
        <v>18548</v>
      </c>
      <c r="AB607" s="71">
        <v>237723</v>
      </c>
      <c r="AC607" s="71">
        <v>0</v>
      </c>
      <c r="AD607" s="71">
        <v>34.419609335689998</v>
      </c>
      <c r="AE607" s="72"/>
      <c r="AF607" s="71"/>
      <c r="AG607" s="71"/>
      <c r="AH607" s="71"/>
      <c r="AI607" s="71"/>
      <c r="AJ607" s="71"/>
      <c r="AK607" s="71"/>
      <c r="AL607" s="71"/>
      <c r="AM607" s="71"/>
      <c r="AN607" s="71"/>
      <c r="AO607" s="71"/>
      <c r="AP607" s="71"/>
      <c r="AQ607" s="72"/>
      <c r="AR607" s="71">
        <v>3001</v>
      </c>
      <c r="AS607" s="71">
        <v>273</v>
      </c>
      <c r="AT607" s="71">
        <v>0</v>
      </c>
      <c r="AU607" s="71">
        <v>0</v>
      </c>
      <c r="AV607" s="71">
        <v>0</v>
      </c>
      <c r="AW607" s="71">
        <v>0</v>
      </c>
      <c r="AX607" s="71"/>
      <c r="AY607" s="72"/>
      <c r="AZ607" s="71">
        <v>11066.4</v>
      </c>
      <c r="BA607" s="71">
        <v>8082.5</v>
      </c>
      <c r="BB607" s="71">
        <v>0</v>
      </c>
      <c r="BC607" s="71">
        <v>0</v>
      </c>
      <c r="BD607" s="71">
        <v>0</v>
      </c>
      <c r="BE607" s="71">
        <v>0</v>
      </c>
      <c r="BF607" s="71"/>
      <c r="BG607" s="72"/>
      <c r="BH607" s="71">
        <v>0</v>
      </c>
      <c r="BI607" s="71">
        <v>0</v>
      </c>
      <c r="BJ607" s="71">
        <v>44.856000000000002</v>
      </c>
      <c r="BK607" s="71">
        <v>0</v>
      </c>
      <c r="BL607" s="71">
        <v>27.758000000000003</v>
      </c>
      <c r="BM607" s="71">
        <v>0</v>
      </c>
      <c r="BN607" s="72"/>
      <c r="BO607" s="71">
        <v>0</v>
      </c>
      <c r="BP607" s="71">
        <v>0</v>
      </c>
      <c r="BQ607" s="71">
        <v>6</v>
      </c>
      <c r="BR607" s="71">
        <v>0</v>
      </c>
      <c r="BS607" s="71">
        <v>6</v>
      </c>
      <c r="BT607" s="71">
        <v>0</v>
      </c>
      <c r="BU607"/>
      <c r="BV607" s="70">
        <v>72.614000000000004</v>
      </c>
      <c r="BW607" s="70">
        <v>0</v>
      </c>
      <c r="BX607" s="70">
        <v>0</v>
      </c>
      <c r="BY607" s="70">
        <v>0</v>
      </c>
      <c r="BZ607" s="70">
        <v>0</v>
      </c>
      <c r="CA607" s="70">
        <v>0</v>
      </c>
      <c r="CB607" s="70">
        <v>0</v>
      </c>
      <c r="CC607" s="70">
        <v>0</v>
      </c>
      <c r="CD607" s="70">
        <v>0</v>
      </c>
    </row>
    <row r="608" spans="1:82">
      <c r="A608" s="70" t="s">
        <v>2285</v>
      </c>
      <c r="B608" s="70">
        <v>454</v>
      </c>
      <c r="C608" s="70">
        <v>12</v>
      </c>
      <c r="D608" s="70">
        <v>27</v>
      </c>
      <c r="E608" s="70">
        <v>2015</v>
      </c>
      <c r="F608" s="70" t="s">
        <v>182</v>
      </c>
      <c r="G608" s="70" t="s">
        <v>2273</v>
      </c>
      <c r="H608" s="70" t="s">
        <v>2274</v>
      </c>
      <c r="I608" s="148"/>
      <c r="J608" s="71">
        <v>113.2482703718776</v>
      </c>
      <c r="K608" s="71">
        <v>8.8714604977986689</v>
      </c>
      <c r="L608" s="71">
        <v>11.583417628982829</v>
      </c>
      <c r="M608" s="71">
        <v>281.37767437896463</v>
      </c>
      <c r="N608" s="71">
        <v>318.83599135873919</v>
      </c>
      <c r="O608" s="71">
        <v>180.08153626140938</v>
      </c>
      <c r="P608" s="71">
        <v>93.24939632411332</v>
      </c>
      <c r="Q608" s="71">
        <v>17.217196860521401</v>
      </c>
      <c r="R608" s="71">
        <v>0</v>
      </c>
      <c r="S608" s="71">
        <v>33.212223020369997</v>
      </c>
      <c r="T608" s="72"/>
      <c r="U608" s="71">
        <v>17067964</v>
      </c>
      <c r="V608" s="71">
        <v>4052</v>
      </c>
      <c r="W608" s="71">
        <v>234</v>
      </c>
      <c r="X608" s="71">
        <v>59570</v>
      </c>
      <c r="Y608" s="71">
        <v>102452</v>
      </c>
      <c r="Z608" s="71">
        <v>104626</v>
      </c>
      <c r="AA608" s="71">
        <v>18556</v>
      </c>
      <c r="AB608" s="71">
        <v>236975</v>
      </c>
      <c r="AC608" s="71">
        <v>0</v>
      </c>
      <c r="AD608" s="71">
        <v>33.212223020369997</v>
      </c>
      <c r="AE608" s="72"/>
      <c r="AF608" s="71">
        <v>129253487.0630025</v>
      </c>
      <c r="AG608" s="71">
        <v>7326550.1393124564</v>
      </c>
      <c r="AH608" s="71">
        <v>2439798.701589562</v>
      </c>
      <c r="AI608" s="71">
        <v>421246820.29208642</v>
      </c>
      <c r="AJ608" s="71">
        <v>482106681.5248937</v>
      </c>
      <c r="AK608" s="71">
        <v>0</v>
      </c>
      <c r="AL608" s="71">
        <v>0</v>
      </c>
      <c r="AM608" s="71">
        <v>32476429.677262791</v>
      </c>
      <c r="AN608" s="71">
        <v>0</v>
      </c>
      <c r="AO608" s="71">
        <v>0</v>
      </c>
      <c r="AP608" s="71">
        <v>1074849767.3981473</v>
      </c>
      <c r="AQ608" s="72"/>
      <c r="AR608" s="71">
        <v>3276</v>
      </c>
      <c r="AS608" s="71">
        <v>382</v>
      </c>
      <c r="AT608" s="71">
        <v>0</v>
      </c>
      <c r="AU608" s="71">
        <v>0</v>
      </c>
      <c r="AV608" s="71">
        <v>0</v>
      </c>
      <c r="AW608" s="71">
        <v>0</v>
      </c>
      <c r="AX608" s="71"/>
      <c r="AY608" s="72"/>
      <c r="AZ608" s="71">
        <v>12255.2</v>
      </c>
      <c r="BA608" s="71">
        <v>10661.7</v>
      </c>
      <c r="BB608" s="71">
        <v>0</v>
      </c>
      <c r="BC608" s="71">
        <v>0</v>
      </c>
      <c r="BD608" s="71">
        <v>0</v>
      </c>
      <c r="BE608" s="71">
        <v>0</v>
      </c>
      <c r="BF608" s="71"/>
      <c r="BG608" s="72"/>
      <c r="BH608" s="71">
        <v>0</v>
      </c>
      <c r="BI608" s="71">
        <v>0</v>
      </c>
      <c r="BJ608" s="71">
        <v>44.314999999999998</v>
      </c>
      <c r="BK608" s="71">
        <v>0</v>
      </c>
      <c r="BL608" s="71">
        <v>52.923000000000002</v>
      </c>
      <c r="BM608" s="71">
        <v>0</v>
      </c>
      <c r="BN608" s="72"/>
      <c r="BO608" s="71">
        <v>0</v>
      </c>
      <c r="BP608" s="71">
        <v>0</v>
      </c>
      <c r="BQ608" s="71">
        <v>6</v>
      </c>
      <c r="BR608" s="71">
        <v>0</v>
      </c>
      <c r="BS608" s="71">
        <v>7</v>
      </c>
      <c r="BT608" s="71">
        <v>0</v>
      </c>
      <c r="BU608"/>
      <c r="BV608" s="70">
        <v>69.811000000000007</v>
      </c>
      <c r="BW608" s="70">
        <v>0</v>
      </c>
      <c r="BX608" s="70">
        <v>27.427</v>
      </c>
      <c r="BY608" s="70">
        <v>0</v>
      </c>
      <c r="BZ608" s="70">
        <v>0</v>
      </c>
      <c r="CA608" s="70">
        <v>0</v>
      </c>
      <c r="CB608" s="70">
        <v>0</v>
      </c>
      <c r="CC608" s="70">
        <v>0</v>
      </c>
      <c r="CD608" s="70">
        <v>0</v>
      </c>
    </row>
    <row r="609" spans="1:82">
      <c r="A609" s="70" t="s">
        <v>2286</v>
      </c>
      <c r="B609" s="70">
        <v>455</v>
      </c>
      <c r="C609" s="70">
        <v>13</v>
      </c>
      <c r="D609" s="70">
        <v>27</v>
      </c>
      <c r="E609" s="70">
        <v>2016</v>
      </c>
      <c r="F609" s="70" t="s">
        <v>155</v>
      </c>
      <c r="G609" s="70" t="s">
        <v>2273</v>
      </c>
      <c r="H609" s="70" t="s">
        <v>2274</v>
      </c>
      <c r="I609" s="148"/>
      <c r="J609" s="71">
        <v>118.12600309248769</v>
      </c>
      <c r="K609" s="71">
        <v>8.8607284474723365</v>
      </c>
      <c r="L609" s="71">
        <v>13.571949140080809</v>
      </c>
      <c r="M609" s="71">
        <v>246.25180220065673</v>
      </c>
      <c r="N609" s="71">
        <v>283.45488455684364</v>
      </c>
      <c r="O609" s="71">
        <v>178.8196782065892</v>
      </c>
      <c r="P609" s="71">
        <v>90.911546108210089</v>
      </c>
      <c r="Q609" s="71">
        <v>16.702073097886942</v>
      </c>
      <c r="R609" s="71">
        <v>0</v>
      </c>
      <c r="S609" s="71">
        <v>45.86202208799201</v>
      </c>
      <c r="T609" s="72"/>
      <c r="U609" s="71">
        <v>18612557</v>
      </c>
      <c r="V609" s="71">
        <v>4052</v>
      </c>
      <c r="W609" s="71">
        <v>234</v>
      </c>
      <c r="X609" s="71">
        <v>59570</v>
      </c>
      <c r="Y609" s="71">
        <v>103552</v>
      </c>
      <c r="Z609" s="71">
        <v>105170</v>
      </c>
      <c r="AA609" s="71">
        <v>18711</v>
      </c>
      <c r="AB609" s="71">
        <v>236466</v>
      </c>
      <c r="AC609" s="71">
        <v>0</v>
      </c>
      <c r="AD609" s="71">
        <v>45.86202208799201</v>
      </c>
      <c r="AE609" s="72"/>
      <c r="AF609" s="71">
        <v>137380820.9456028</v>
      </c>
      <c r="AG609" s="71">
        <v>7043259.2536342433</v>
      </c>
      <c r="AH609" s="71">
        <v>2124311.9585646298</v>
      </c>
      <c r="AI609" s="71">
        <v>393463190.30582339</v>
      </c>
      <c r="AJ609" s="71">
        <v>415419232.37447542</v>
      </c>
      <c r="AK609" s="71">
        <v>0</v>
      </c>
      <c r="AL609" s="71">
        <v>0</v>
      </c>
      <c r="AM609" s="71">
        <v>32431850.167925809</v>
      </c>
      <c r="AN609" s="71">
        <v>0</v>
      </c>
      <c r="AO609" s="71">
        <v>0</v>
      </c>
      <c r="AP609" s="71">
        <v>987862665.00602627</v>
      </c>
      <c r="AQ609" s="72"/>
      <c r="AR609" s="71">
        <v>3517</v>
      </c>
      <c r="AS609" s="71">
        <v>442</v>
      </c>
      <c r="AT609" s="71">
        <v>0</v>
      </c>
      <c r="AU609" s="71">
        <v>0</v>
      </c>
      <c r="AV609" s="71">
        <v>0</v>
      </c>
      <c r="AW609" s="71">
        <v>0</v>
      </c>
      <c r="AX609" s="71"/>
      <c r="AY609" s="72"/>
      <c r="AZ609" s="71">
        <v>13357</v>
      </c>
      <c r="BA609" s="71">
        <v>12917.4</v>
      </c>
      <c r="BB609" s="71">
        <v>0</v>
      </c>
      <c r="BC609" s="71">
        <v>0</v>
      </c>
      <c r="BD609" s="71">
        <v>0</v>
      </c>
      <c r="BE609" s="71">
        <v>0</v>
      </c>
      <c r="BF609" s="71"/>
      <c r="BG609" s="72"/>
      <c r="BH609" s="71">
        <v>0</v>
      </c>
      <c r="BI609" s="71">
        <v>0</v>
      </c>
      <c r="BJ609" s="71">
        <v>41.951999999999998</v>
      </c>
      <c r="BK609" s="71">
        <v>0</v>
      </c>
      <c r="BL609" s="71">
        <v>53.941000000000003</v>
      </c>
      <c r="BM609" s="71">
        <v>0</v>
      </c>
      <c r="BN609" s="72"/>
      <c r="BO609" s="71">
        <v>0</v>
      </c>
      <c r="BP609" s="71">
        <v>0</v>
      </c>
      <c r="BQ609" s="71">
        <v>5</v>
      </c>
      <c r="BR609" s="71">
        <v>0</v>
      </c>
      <c r="BS609" s="71">
        <v>7</v>
      </c>
      <c r="BT609" s="71">
        <v>0</v>
      </c>
      <c r="BU609"/>
      <c r="BV609" s="70">
        <v>66.212999999999994</v>
      </c>
      <c r="BW609" s="70">
        <v>0</v>
      </c>
      <c r="BX609" s="70">
        <v>29.68</v>
      </c>
      <c r="BY609" s="70">
        <v>0</v>
      </c>
      <c r="BZ609" s="70">
        <v>0</v>
      </c>
      <c r="CA609" s="70">
        <v>0</v>
      </c>
      <c r="CB609" s="70">
        <v>0</v>
      </c>
      <c r="CC609" s="70">
        <v>0</v>
      </c>
      <c r="CD609" s="70">
        <v>0</v>
      </c>
    </row>
    <row r="610" spans="1:82">
      <c r="A610" s="70" t="s">
        <v>2287</v>
      </c>
      <c r="B610" s="70">
        <v>456</v>
      </c>
      <c r="C610" s="70">
        <v>14</v>
      </c>
      <c r="D610" s="70">
        <v>27</v>
      </c>
      <c r="E610" s="70">
        <v>2017</v>
      </c>
      <c r="F610" s="70" t="s">
        <v>156</v>
      </c>
      <c r="G610" s="70" t="s">
        <v>2273</v>
      </c>
      <c r="H610" s="70" t="s">
        <v>2274</v>
      </c>
      <c r="I610" s="148"/>
      <c r="J610" s="71">
        <v>112.8261345745498</v>
      </c>
      <c r="K610" s="71">
        <v>9.2298392201119039</v>
      </c>
      <c r="L610" s="71">
        <v>11.87360272911574</v>
      </c>
      <c r="M610" s="71">
        <v>237.52066893302703</v>
      </c>
      <c r="N610" s="71">
        <v>309.94386985565944</v>
      </c>
      <c r="O610" s="71">
        <v>176.82334053228669</v>
      </c>
      <c r="P610" s="71">
        <v>90.95845865981633</v>
      </c>
      <c r="Q610" s="71">
        <v>16.100049399683801</v>
      </c>
      <c r="R610" s="71">
        <v>0</v>
      </c>
      <c r="S610" s="71">
        <v>40.979022970175592</v>
      </c>
      <c r="T610" s="72"/>
      <c r="U610" s="71">
        <v>19323779</v>
      </c>
      <c r="V610" s="71">
        <v>4052</v>
      </c>
      <c r="W610" s="71">
        <v>234</v>
      </c>
      <c r="X610" s="71">
        <v>59570</v>
      </c>
      <c r="Y610" s="71">
        <v>104643</v>
      </c>
      <c r="Z610" s="71">
        <v>105721</v>
      </c>
      <c r="AA610" s="71">
        <v>18840</v>
      </c>
      <c r="AB610" s="71">
        <v>235716</v>
      </c>
      <c r="AC610" s="71">
        <v>0</v>
      </c>
      <c r="AD610" s="71">
        <v>40.979022970175592</v>
      </c>
      <c r="AE610" s="72"/>
      <c r="AF610" s="71">
        <v>134426832.54355219</v>
      </c>
      <c r="AG610" s="71">
        <v>7308147.3121995628</v>
      </c>
      <c r="AH610" s="71">
        <v>2539062.5457348609</v>
      </c>
      <c r="AI610" s="71">
        <v>394382098.92246598</v>
      </c>
      <c r="AJ610" s="71">
        <v>456182747.02475941</v>
      </c>
      <c r="AK610" s="71">
        <v>0</v>
      </c>
      <c r="AL610" s="71">
        <v>0</v>
      </c>
      <c r="AM610" s="71">
        <v>32379571.99886344</v>
      </c>
      <c r="AN610" s="71">
        <v>0</v>
      </c>
      <c r="AO610" s="71">
        <v>0</v>
      </c>
      <c r="AP610" s="71">
        <v>1027218460.3475754</v>
      </c>
      <c r="AQ610" s="72"/>
      <c r="AR610" s="71">
        <v>3712</v>
      </c>
      <c r="AS610" s="71">
        <v>480</v>
      </c>
      <c r="AT610" s="71">
        <v>0</v>
      </c>
      <c r="AU610" s="71">
        <v>0</v>
      </c>
      <c r="AV610" s="71">
        <v>0</v>
      </c>
      <c r="AW610" s="71">
        <v>0</v>
      </c>
      <c r="AX610" s="71"/>
      <c r="AY610" s="72"/>
      <c r="AZ610" s="71">
        <v>14229.4</v>
      </c>
      <c r="BA610" s="71">
        <v>14094.900000000011</v>
      </c>
      <c r="BB610" s="71">
        <v>0</v>
      </c>
      <c r="BC610" s="71">
        <v>0</v>
      </c>
      <c r="BD610" s="71">
        <v>0</v>
      </c>
      <c r="BE610" s="71">
        <v>0</v>
      </c>
      <c r="BF610" s="71"/>
      <c r="BG610" s="72"/>
      <c r="BH610" s="71">
        <v>0</v>
      </c>
      <c r="BI610" s="71">
        <v>0</v>
      </c>
      <c r="BJ610" s="71">
        <v>40.040999999999997</v>
      </c>
      <c r="BK610" s="71">
        <v>0</v>
      </c>
      <c r="BL610" s="71">
        <v>52.436999999999998</v>
      </c>
      <c r="BM610" s="71">
        <v>0</v>
      </c>
      <c r="BN610" s="72"/>
      <c r="BO610" s="71">
        <v>0</v>
      </c>
      <c r="BP610" s="71">
        <v>0</v>
      </c>
      <c r="BQ610" s="71">
        <v>4</v>
      </c>
      <c r="BR610" s="71">
        <v>0</v>
      </c>
      <c r="BS610" s="71">
        <v>7</v>
      </c>
      <c r="BT610" s="71">
        <v>0</v>
      </c>
      <c r="BU610"/>
      <c r="BV610" s="70">
        <v>62.033999999999999</v>
      </c>
      <c r="BW610" s="70">
        <v>0</v>
      </c>
      <c r="BX610" s="70">
        <v>30.443999999999999</v>
      </c>
      <c r="BY610" s="70">
        <v>0</v>
      </c>
      <c r="BZ610" s="70">
        <v>0</v>
      </c>
      <c r="CA610" s="70">
        <v>0</v>
      </c>
      <c r="CB610" s="70">
        <v>0</v>
      </c>
      <c r="CC610" s="70">
        <v>0</v>
      </c>
      <c r="CD610" s="70">
        <v>0</v>
      </c>
    </row>
    <row r="611" spans="1:82">
      <c r="A611" s="70" t="s">
        <v>2288</v>
      </c>
      <c r="B611" s="70">
        <v>457</v>
      </c>
      <c r="C611" s="70">
        <v>15</v>
      </c>
      <c r="D611" s="70">
        <v>27</v>
      </c>
      <c r="E611" s="70">
        <v>2018</v>
      </c>
      <c r="F611" s="70" t="s">
        <v>183</v>
      </c>
      <c r="G611" s="70" t="s">
        <v>2273</v>
      </c>
      <c r="H611" s="70" t="s">
        <v>2274</v>
      </c>
      <c r="I611" s="148"/>
      <c r="J611" s="71">
        <v>111.53287016161073</v>
      </c>
      <c r="K611" s="71">
        <v>8.6783926959685527</v>
      </c>
      <c r="L611" s="71">
        <v>11.123393222936803</v>
      </c>
      <c r="M611" s="71">
        <v>234.83044083542734</v>
      </c>
      <c r="N611" s="71">
        <v>294.64654541376751</v>
      </c>
      <c r="O611" s="71">
        <v>173.62430013194228</v>
      </c>
      <c r="P611" s="71">
        <v>90.655302103917663</v>
      </c>
      <c r="Q611" s="71">
        <v>14.8690167493279</v>
      </c>
      <c r="R611" s="71">
        <v>0</v>
      </c>
      <c r="S611" s="71">
        <v>32.173546811234402</v>
      </c>
      <c r="T611" s="72"/>
      <c r="U611" s="71">
        <v>20324187</v>
      </c>
      <c r="V611" s="71">
        <v>4052</v>
      </c>
      <c r="W611" s="71">
        <v>234</v>
      </c>
      <c r="X611" s="71">
        <v>59570</v>
      </c>
      <c r="Y611" s="71">
        <v>105575</v>
      </c>
      <c r="Z611" s="71">
        <v>105796</v>
      </c>
      <c r="AA611" s="71">
        <v>18966</v>
      </c>
      <c r="AB611" s="71">
        <v>234598</v>
      </c>
      <c r="AC611" s="71">
        <v>0</v>
      </c>
      <c r="AD611" s="71">
        <v>32.173546811234402</v>
      </c>
      <c r="AE611" s="72"/>
      <c r="AF611" s="71">
        <v>135284616.54297581</v>
      </c>
      <c r="AG611" s="71">
        <v>6599692.7780012246</v>
      </c>
      <c r="AH611" s="71">
        <v>2423348.0355300889</v>
      </c>
      <c r="AI611" s="71">
        <v>384316239.5601089</v>
      </c>
      <c r="AJ611" s="71">
        <v>462553787.76276338</v>
      </c>
      <c r="AK611" s="71">
        <v>0</v>
      </c>
      <c r="AL611" s="71">
        <v>0</v>
      </c>
      <c r="AM611" s="71">
        <v>32292675.270731401</v>
      </c>
      <c r="AN611" s="71">
        <v>0</v>
      </c>
      <c r="AO611" s="71">
        <v>0</v>
      </c>
      <c r="AP611" s="71">
        <v>1023470359.9501109</v>
      </c>
      <c r="AQ611" s="72"/>
      <c r="AR611" s="71">
        <v>3980</v>
      </c>
      <c r="AS611" s="71">
        <v>522</v>
      </c>
      <c r="AT611" s="71">
        <v>0</v>
      </c>
      <c r="AU611" s="71">
        <v>0</v>
      </c>
      <c r="AV611" s="71">
        <v>0</v>
      </c>
      <c r="AW611" s="71">
        <v>1</v>
      </c>
      <c r="AX611" s="71"/>
      <c r="AY611" s="72"/>
      <c r="AZ611" s="71">
        <v>15458.500000000011</v>
      </c>
      <c r="BA611" s="71">
        <v>16487.3</v>
      </c>
      <c r="BB611" s="71">
        <v>0</v>
      </c>
      <c r="BC611" s="71">
        <v>0</v>
      </c>
      <c r="BD611" s="71">
        <v>0</v>
      </c>
      <c r="BE611" s="71">
        <v>1996</v>
      </c>
      <c r="BF611" s="71"/>
      <c r="BG611" s="72"/>
      <c r="BH611" s="71">
        <v>0</v>
      </c>
      <c r="BI611" s="71">
        <v>0</v>
      </c>
      <c r="BJ611" s="71">
        <v>39.816000000000003</v>
      </c>
      <c r="BK611" s="71">
        <v>0</v>
      </c>
      <c r="BL611" s="71">
        <v>51.869</v>
      </c>
      <c r="BM611" s="71">
        <v>0</v>
      </c>
      <c r="BN611" s="72"/>
      <c r="BO611" s="71">
        <v>0</v>
      </c>
      <c r="BP611" s="71">
        <v>0</v>
      </c>
      <c r="BQ611" s="71">
        <v>4</v>
      </c>
      <c r="BR611" s="71">
        <v>0</v>
      </c>
      <c r="BS611" s="71">
        <v>7</v>
      </c>
      <c r="BT611" s="71">
        <v>0</v>
      </c>
      <c r="BU611"/>
      <c r="BV611" s="70">
        <v>63.344999999999999</v>
      </c>
      <c r="BW611" s="70">
        <v>0</v>
      </c>
      <c r="BX611" s="70">
        <v>28.34</v>
      </c>
      <c r="BY611" s="70">
        <v>0</v>
      </c>
      <c r="BZ611" s="70">
        <v>0</v>
      </c>
      <c r="CA611" s="70">
        <v>0</v>
      </c>
      <c r="CB611" s="70">
        <v>0</v>
      </c>
      <c r="CC611" s="70">
        <v>0</v>
      </c>
      <c r="CD611" s="70">
        <v>0</v>
      </c>
    </row>
    <row r="612" spans="1:82">
      <c r="A612" s="70" t="s">
        <v>2289</v>
      </c>
      <c r="B612" s="70">
        <v>458</v>
      </c>
      <c r="C612" s="70">
        <v>16</v>
      </c>
      <c r="D612" s="70">
        <v>27</v>
      </c>
      <c r="E612" s="70">
        <v>2019</v>
      </c>
      <c r="F612" s="70" t="s">
        <v>158</v>
      </c>
      <c r="G612" s="70" t="s">
        <v>2273</v>
      </c>
      <c r="H612" s="70" t="s">
        <v>2274</v>
      </c>
      <c r="I612" s="148"/>
      <c r="J612" s="71">
        <v>107.49075880585926</v>
      </c>
      <c r="K612" s="71">
        <v>7.6616001428439491</v>
      </c>
      <c r="L612" s="71">
        <v>11.217030601744332</v>
      </c>
      <c r="M612" s="71">
        <v>222.34991180549318</v>
      </c>
      <c r="N612" s="71">
        <v>259.41840233766345</v>
      </c>
      <c r="O612" s="71">
        <v>169.79811673673927</v>
      </c>
      <c r="P612" s="71">
        <v>91.873549313032598</v>
      </c>
      <c r="Q612" s="71">
        <v>14.448645673367499</v>
      </c>
      <c r="R612" s="71">
        <v>0</v>
      </c>
      <c r="S612" s="71">
        <v>30.2790675995325</v>
      </c>
      <c r="T612" s="72"/>
      <c r="U612" s="71">
        <v>20471322</v>
      </c>
      <c r="V612" s="71">
        <v>4052</v>
      </c>
      <c r="W612" s="71">
        <v>234</v>
      </c>
      <c r="X612" s="71">
        <v>59570</v>
      </c>
      <c r="Y612" s="71">
        <v>106924</v>
      </c>
      <c r="Z612" s="71">
        <v>106305</v>
      </c>
      <c r="AA612" s="71">
        <v>19077</v>
      </c>
      <c r="AB612" s="71">
        <v>234137</v>
      </c>
      <c r="AC612" s="71">
        <v>0</v>
      </c>
      <c r="AD612" s="71">
        <v>30.2790675995325</v>
      </c>
      <c r="AE612" s="72"/>
      <c r="AF612" s="71">
        <v>133285386.8009952</v>
      </c>
      <c r="AG612" s="71">
        <v>6162998.1707560075</v>
      </c>
      <c r="AH612" s="71">
        <v>2569504.2443684079</v>
      </c>
      <c r="AI612" s="71">
        <v>379068568.70248842</v>
      </c>
      <c r="AJ612" s="71">
        <v>411976676.78454292</v>
      </c>
      <c r="AK612" s="71">
        <v>0</v>
      </c>
      <c r="AL612" s="71">
        <v>0</v>
      </c>
      <c r="AM612" s="71">
        <v>31887696.817607678</v>
      </c>
      <c r="AN612" s="71">
        <v>0</v>
      </c>
      <c r="AO612" s="71">
        <v>0</v>
      </c>
      <c r="AP612" s="71">
        <v>964950831.52075863</v>
      </c>
      <c r="AQ612" s="72"/>
      <c r="AR612" s="71">
        <v>4249</v>
      </c>
      <c r="AS612" s="71">
        <v>542</v>
      </c>
      <c r="AT612" s="71">
        <v>0</v>
      </c>
      <c r="AU612" s="71">
        <v>0</v>
      </c>
      <c r="AV612" s="71">
        <v>0</v>
      </c>
      <c r="AW612" s="71">
        <v>1</v>
      </c>
      <c r="AX612" s="71"/>
      <c r="AY612" s="72"/>
      <c r="AZ612" s="71">
        <v>16737.599999999959</v>
      </c>
      <c r="BA612" s="71">
        <v>16884.3</v>
      </c>
      <c r="BB612" s="71">
        <v>0</v>
      </c>
      <c r="BC612" s="71">
        <v>0</v>
      </c>
      <c r="BD612" s="71">
        <v>0</v>
      </c>
      <c r="BE612" s="71">
        <v>1996</v>
      </c>
      <c r="BF612" s="71"/>
      <c r="BG612" s="72"/>
      <c r="BH612" s="71">
        <v>0</v>
      </c>
      <c r="BI612" s="71">
        <v>0</v>
      </c>
      <c r="BJ612" s="71">
        <v>45.991999999999997</v>
      </c>
      <c r="BK612" s="71">
        <v>0</v>
      </c>
      <c r="BL612" s="71">
        <v>24.383999999999997</v>
      </c>
      <c r="BM612" s="71">
        <v>0</v>
      </c>
      <c r="BN612" s="72"/>
      <c r="BO612" s="71">
        <v>0</v>
      </c>
      <c r="BP612" s="71">
        <v>0</v>
      </c>
      <c r="BQ612" s="71">
        <v>6</v>
      </c>
      <c r="BR612" s="71">
        <v>0</v>
      </c>
      <c r="BS612" s="71">
        <v>6</v>
      </c>
      <c r="BT612" s="71">
        <v>0</v>
      </c>
      <c r="BU612"/>
      <c r="BV612" s="70">
        <v>70.376000000000005</v>
      </c>
      <c r="BW612" s="70">
        <v>0</v>
      </c>
      <c r="BX612" s="70">
        <v>0</v>
      </c>
      <c r="BY612" s="70">
        <v>0</v>
      </c>
      <c r="BZ612" s="70">
        <v>0</v>
      </c>
      <c r="CA612" s="70">
        <v>0</v>
      </c>
      <c r="CB612" s="70">
        <v>0</v>
      </c>
      <c r="CC612" s="70">
        <v>0</v>
      </c>
      <c r="CD612" s="70">
        <v>0</v>
      </c>
    </row>
    <row r="613" spans="1:82">
      <c r="A613" s="70" t="s">
        <v>2290</v>
      </c>
      <c r="B613" s="70">
        <v>459</v>
      </c>
      <c r="C613" s="70">
        <v>17</v>
      </c>
      <c r="D613" s="70">
        <v>27</v>
      </c>
      <c r="E613" s="70">
        <v>2020</v>
      </c>
      <c r="F613" s="70" t="s">
        <v>159</v>
      </c>
      <c r="G613" s="70" t="s">
        <v>2273</v>
      </c>
      <c r="H613" s="70" t="s">
        <v>2274</v>
      </c>
      <c r="I613" s="148"/>
      <c r="J613" s="71">
        <v>117.3404893958342</v>
      </c>
      <c r="K613" s="71">
        <v>7.5072520703995629</v>
      </c>
      <c r="L613" s="71">
        <v>4.1861891989751445</v>
      </c>
      <c r="M613" s="71">
        <v>205.36946823207182</v>
      </c>
      <c r="N613" s="71">
        <v>273.56077596652318</v>
      </c>
      <c r="O613" s="71">
        <v>149.48926634993805</v>
      </c>
      <c r="P613" s="71">
        <v>87.461112395038796</v>
      </c>
      <c r="Q613" s="71">
        <v>13.7609021947973</v>
      </c>
      <c r="R613" s="71">
        <v>0</v>
      </c>
      <c r="S613" s="71">
        <v>29.994849806503499</v>
      </c>
      <c r="T613" s="72"/>
      <c r="U613" s="71">
        <v>21007568</v>
      </c>
      <c r="V613" s="71">
        <v>3625</v>
      </c>
      <c r="W613" s="71">
        <v>89</v>
      </c>
      <c r="X613" s="71">
        <v>60726</v>
      </c>
      <c r="Y613" s="71">
        <v>108274</v>
      </c>
      <c r="Z613" s="71">
        <v>106821</v>
      </c>
      <c r="AA613" s="71">
        <v>19303</v>
      </c>
      <c r="AB613" s="71">
        <v>233391</v>
      </c>
      <c r="AC613" s="71">
        <v>0</v>
      </c>
      <c r="AD613" s="71">
        <v>29.994849806503499</v>
      </c>
      <c r="AE613" s="72"/>
      <c r="AF613" s="71">
        <v>147230798.1377252</v>
      </c>
      <c r="AG613" s="71">
        <v>5725639.2872286784</v>
      </c>
      <c r="AH613" s="71">
        <v>987222.55427841446</v>
      </c>
      <c r="AI613" s="71">
        <v>350644410.34988362</v>
      </c>
      <c r="AJ613" s="71">
        <v>470744874.77358758</v>
      </c>
      <c r="AK613" s="71"/>
      <c r="AL613" s="71"/>
      <c r="AM613" s="71">
        <v>30460118.528092906</v>
      </c>
      <c r="AN613" s="71"/>
      <c r="AO613" s="71"/>
      <c r="AP613" s="71">
        <v>1005793063.6307964</v>
      </c>
      <c r="AQ613" s="72"/>
      <c r="AR613" s="71">
        <v>4485</v>
      </c>
      <c r="AS613" s="71">
        <v>548</v>
      </c>
      <c r="AT613" s="71">
        <v>0</v>
      </c>
      <c r="AU613" s="71">
        <v>0</v>
      </c>
      <c r="AV613" s="71">
        <v>0</v>
      </c>
      <c r="AW613" s="71">
        <v>1</v>
      </c>
      <c r="AX613" s="71"/>
      <c r="AY613" s="72"/>
      <c r="AZ613" s="71">
        <v>17895.699999999939</v>
      </c>
      <c r="BA613" s="71">
        <v>17638.299999999988</v>
      </c>
      <c r="BB613" s="71">
        <v>0</v>
      </c>
      <c r="BC613" s="71">
        <v>0</v>
      </c>
      <c r="BD613" s="71">
        <v>0</v>
      </c>
      <c r="BE613" s="71">
        <v>1996</v>
      </c>
      <c r="BF613" s="71"/>
      <c r="BG613" s="72"/>
      <c r="BH613" s="71">
        <v>0</v>
      </c>
      <c r="BI613" s="71">
        <v>0</v>
      </c>
      <c r="BJ613" s="71">
        <v>47.595999999999997</v>
      </c>
      <c r="BK613" s="71">
        <v>0</v>
      </c>
      <c r="BL613" s="71">
        <v>47.036999999999999</v>
      </c>
      <c r="BM613" s="71">
        <v>0</v>
      </c>
      <c r="BN613" s="72"/>
      <c r="BO613" s="71">
        <v>0</v>
      </c>
      <c r="BP613" s="71">
        <v>0</v>
      </c>
      <c r="BQ613" s="71">
        <v>6</v>
      </c>
      <c r="BR613" s="71">
        <v>0</v>
      </c>
      <c r="BS613" s="71">
        <v>7</v>
      </c>
      <c r="BT613" s="71">
        <v>0</v>
      </c>
      <c r="BU613"/>
      <c r="BV613" s="70">
        <v>68.733000000000004</v>
      </c>
      <c r="BW613" s="70">
        <v>0</v>
      </c>
      <c r="BX613" s="70">
        <v>25.9</v>
      </c>
      <c r="BY613" s="70">
        <v>0</v>
      </c>
      <c r="BZ613" s="70">
        <v>0</v>
      </c>
      <c r="CA613" s="70">
        <v>0</v>
      </c>
      <c r="CB613" s="70">
        <v>0</v>
      </c>
      <c r="CC613" s="70">
        <v>0</v>
      </c>
      <c r="CD613" s="70">
        <v>0</v>
      </c>
    </row>
    <row r="614" spans="1:82">
      <c r="A614" s="70" t="s">
        <v>2291</v>
      </c>
      <c r="B614" s="70">
        <v>459</v>
      </c>
      <c r="C614" s="70">
        <v>18</v>
      </c>
      <c r="D614" s="70">
        <v>27</v>
      </c>
      <c r="E614" s="70">
        <v>2021</v>
      </c>
      <c r="F614" s="70" t="s">
        <v>160</v>
      </c>
      <c r="G614" s="70" t="s">
        <v>2273</v>
      </c>
      <c r="H614" s="70" t="s">
        <v>2274</v>
      </c>
      <c r="I614" s="148"/>
      <c r="J614" s="71">
        <v>111.44007459745211</v>
      </c>
      <c r="K614" s="71">
        <v>8.3588824642872552</v>
      </c>
      <c r="L614" s="71">
        <v>3.848946276247073</v>
      </c>
      <c r="M614" s="71">
        <v>232.79091631408679</v>
      </c>
      <c r="N614" s="71">
        <v>273.26521478549762</v>
      </c>
      <c r="O614" s="71">
        <v>145.84884845234507</v>
      </c>
      <c r="P614" s="71">
        <v>90.752937988695422</v>
      </c>
      <c r="Q614" s="71">
        <v>13.596255376996501</v>
      </c>
      <c r="R614" s="71">
        <v>0</v>
      </c>
      <c r="S614" s="71">
        <v>29.714145422415299</v>
      </c>
      <c r="T614" s="72"/>
      <c r="U614" s="71">
        <v>23048769</v>
      </c>
      <c r="V614" s="71">
        <v>3625</v>
      </c>
      <c r="W614" s="71">
        <v>89</v>
      </c>
      <c r="X614" s="71">
        <v>60726</v>
      </c>
      <c r="Y614" s="71">
        <v>109679</v>
      </c>
      <c r="Z614" s="71">
        <v>107310</v>
      </c>
      <c r="AA614" s="71">
        <v>19531</v>
      </c>
      <c r="AB614" s="71">
        <v>232864</v>
      </c>
      <c r="AC614" s="71">
        <v>0</v>
      </c>
      <c r="AD614" s="71">
        <v>29.714145422415299</v>
      </c>
      <c r="AE614" s="72"/>
      <c r="AF614" s="71">
        <v>140835844.63494399</v>
      </c>
      <c r="AG614" s="71">
        <v>6444845.9170928048</v>
      </c>
      <c r="AH614" s="71">
        <v>869321.41225120192</v>
      </c>
      <c r="AI614" s="71">
        <v>392641027.48946315</v>
      </c>
      <c r="AJ614" s="71">
        <v>418622615.26202291</v>
      </c>
      <c r="AK614" s="71">
        <v>0</v>
      </c>
      <c r="AL614" s="71">
        <v>0</v>
      </c>
      <c r="AM614" s="71">
        <v>30566633.970476218</v>
      </c>
      <c r="AN614" s="71">
        <v>0</v>
      </c>
      <c r="AO614" s="71">
        <v>0</v>
      </c>
      <c r="AP614" s="71">
        <v>989980288.68625033</v>
      </c>
      <c r="AQ614" s="72"/>
      <c r="AR614" s="71">
        <v>4776</v>
      </c>
      <c r="AS614" s="71">
        <v>554</v>
      </c>
      <c r="AT614" s="71">
        <v>0</v>
      </c>
      <c r="AU614" s="71">
        <v>0</v>
      </c>
      <c r="AV614" s="71">
        <v>0</v>
      </c>
      <c r="AW614" s="71">
        <v>1</v>
      </c>
      <c r="AX614" s="71"/>
      <c r="AY614" s="72"/>
      <c r="AZ614" s="71">
        <v>19377.799999999908</v>
      </c>
      <c r="BA614" s="71">
        <v>18406.19999999999</v>
      </c>
      <c r="BB614" s="71">
        <v>0</v>
      </c>
      <c r="BC614" s="71">
        <v>0</v>
      </c>
      <c r="BD614" s="71">
        <v>0</v>
      </c>
      <c r="BE614" s="71">
        <v>1996</v>
      </c>
      <c r="BF614" s="71"/>
      <c r="BG614" s="72"/>
      <c r="BH614" s="71">
        <v>0</v>
      </c>
      <c r="BI614" s="71">
        <v>0</v>
      </c>
      <c r="BJ614" s="71">
        <v>47.942</v>
      </c>
      <c r="BK614" s="71">
        <v>4.8339999999999996</v>
      </c>
      <c r="BL614" s="71">
        <v>48.088000000000001</v>
      </c>
      <c r="BM614" s="71">
        <v>0</v>
      </c>
      <c r="BN614" s="72"/>
      <c r="BO614" s="71">
        <v>0</v>
      </c>
      <c r="BP614" s="71">
        <v>0</v>
      </c>
      <c r="BQ614" s="71">
        <v>6</v>
      </c>
      <c r="BR614" s="71">
        <v>1</v>
      </c>
      <c r="BS614" s="71">
        <v>7</v>
      </c>
      <c r="BT614" s="71">
        <v>0</v>
      </c>
      <c r="BU614"/>
      <c r="BV614" s="70">
        <v>70.200999999999993</v>
      </c>
      <c r="BW614" s="70">
        <v>0</v>
      </c>
      <c r="BX614" s="70">
        <v>25.829000000000001</v>
      </c>
      <c r="BY614" s="70">
        <v>0</v>
      </c>
      <c r="BZ614" s="70">
        <v>0</v>
      </c>
      <c r="CA614" s="70">
        <v>0</v>
      </c>
      <c r="CB614" s="70">
        <v>0</v>
      </c>
      <c r="CC614" s="70">
        <v>4.8339999999999996</v>
      </c>
      <c r="CD614" s="70">
        <v>0</v>
      </c>
    </row>
    <row r="615" spans="1:82">
      <c r="A615" s="70" t="s">
        <v>2292</v>
      </c>
      <c r="B615" s="70">
        <v>459</v>
      </c>
      <c r="C615" s="70">
        <v>19</v>
      </c>
      <c r="D615" s="70">
        <v>27</v>
      </c>
      <c r="E615" s="70">
        <v>2022</v>
      </c>
      <c r="F615" s="70" t="s">
        <v>161</v>
      </c>
      <c r="G615" s="1064" t="s">
        <v>2273</v>
      </c>
      <c r="H615" s="70" t="s">
        <v>2274</v>
      </c>
      <c r="I615" s="148"/>
      <c r="J615" s="71">
        <v>111.27066953768815</v>
      </c>
      <c r="K615" s="71">
        <v>8.0708834417814312</v>
      </c>
      <c r="L615" s="71">
        <v>3.1663967078630146</v>
      </c>
      <c r="M615" s="71">
        <v>224.22055008223612</v>
      </c>
      <c r="N615" s="71">
        <v>279.16829254026112</v>
      </c>
      <c r="O615" s="71">
        <v>154.19002629094101</v>
      </c>
      <c r="P615" s="71">
        <v>90.465792664718691</v>
      </c>
      <c r="Q615" s="71">
        <v>13.641673124796609</v>
      </c>
      <c r="R615" s="71">
        <v>0</v>
      </c>
      <c r="S615" s="71">
        <v>27.830801616305799</v>
      </c>
      <c r="T615" s="72"/>
      <c r="U615" s="71">
        <v>24777175</v>
      </c>
      <c r="V615" s="71">
        <v>3625</v>
      </c>
      <c r="W615" s="71">
        <v>89</v>
      </c>
      <c r="X615" s="71">
        <v>60726</v>
      </c>
      <c r="Y615" s="71">
        <v>110693</v>
      </c>
      <c r="Z615" s="71">
        <v>107787</v>
      </c>
      <c r="AA615" s="71">
        <v>19766</v>
      </c>
      <c r="AB615" s="71">
        <v>231726</v>
      </c>
      <c r="AC615" s="71">
        <v>0</v>
      </c>
      <c r="AD615" s="71">
        <v>27.830801616305799</v>
      </c>
      <c r="AE615" s="72"/>
      <c r="AF615" s="71">
        <v>137724609.76127329</v>
      </c>
      <c r="AG615" s="71">
        <v>6463353.793167538</v>
      </c>
      <c r="AH615" s="71">
        <v>860494.92883537163</v>
      </c>
      <c r="AI615" s="71">
        <v>371362405.51912397</v>
      </c>
      <c r="AJ615" s="71">
        <v>464419491.45204556</v>
      </c>
      <c r="AK615" s="71">
        <v>0</v>
      </c>
      <c r="AL615" s="71">
        <v>0</v>
      </c>
      <c r="AM615" s="71">
        <v>29922151.423783261</v>
      </c>
      <c r="AN615" s="71">
        <v>0</v>
      </c>
      <c r="AO615" s="71">
        <v>0</v>
      </c>
      <c r="AP615" s="71">
        <v>1010752506.878229</v>
      </c>
      <c r="AQ615" s="72"/>
      <c r="AR615" s="71">
        <v>5156</v>
      </c>
      <c r="AS615" s="71">
        <v>556</v>
      </c>
      <c r="AT615" s="71">
        <v>0</v>
      </c>
      <c r="AU615" s="71">
        <v>0</v>
      </c>
      <c r="AV615" s="71">
        <v>0</v>
      </c>
      <c r="AW615" s="71">
        <v>1</v>
      </c>
      <c r="AX615" s="71"/>
      <c r="AY615" s="72"/>
      <c r="AZ615" s="71">
        <v>21336.79999999989</v>
      </c>
      <c r="BA615" s="71">
        <v>19188.599999999991</v>
      </c>
      <c r="BB615" s="71">
        <v>0</v>
      </c>
      <c r="BC615" s="71">
        <v>0</v>
      </c>
      <c r="BD615" s="71">
        <v>0</v>
      </c>
      <c r="BE615" s="71">
        <v>1996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2293</v>
      </c>
      <c r="B616" s="70">
        <v>459</v>
      </c>
      <c r="C616" s="70">
        <v>20</v>
      </c>
      <c r="D616" s="70">
        <v>27</v>
      </c>
      <c r="E616" s="70">
        <v>2023</v>
      </c>
      <c r="F616" s="70" t="s">
        <v>1539</v>
      </c>
      <c r="G616" s="1064" t="s">
        <v>2273</v>
      </c>
      <c r="H616" s="70" t="s">
        <v>2274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5442</v>
      </c>
      <c r="AS616" s="71">
        <v>563</v>
      </c>
      <c r="AT616" s="71">
        <v>0</v>
      </c>
      <c r="AU616" s="71">
        <v>0</v>
      </c>
      <c r="AV616" s="71">
        <v>0</v>
      </c>
      <c r="AW616" s="71">
        <v>1</v>
      </c>
      <c r="AX616" s="71"/>
      <c r="AY616" s="72"/>
      <c r="AZ616" s="71">
        <v>22722.199999999873</v>
      </c>
      <c r="BA616" s="71">
        <v>19308.199999999993</v>
      </c>
      <c r="BB616" s="71">
        <v>0</v>
      </c>
      <c r="BC616" s="71">
        <v>0</v>
      </c>
      <c r="BD616" s="71">
        <v>0</v>
      </c>
      <c r="BE616" s="71">
        <v>1996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2294</v>
      </c>
      <c r="B617" s="70">
        <v>459</v>
      </c>
      <c r="C617" s="70">
        <v>21</v>
      </c>
      <c r="D617" s="70">
        <v>27</v>
      </c>
      <c r="E617" s="70">
        <v>2024</v>
      </c>
      <c r="F617" s="70" t="s">
        <v>1554</v>
      </c>
      <c r="G617" s="70" t="s">
        <v>2273</v>
      </c>
      <c r="H617" s="70" t="s">
        <v>2274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27612.79956015099</v>
      </c>
      <c r="K618" s="71">
        <v>433.6812513343346</v>
      </c>
      <c r="L618" s="71">
        <v>378.84439994095573</v>
      </c>
      <c r="M618" s="71">
        <v>1543.311954612059</v>
      </c>
      <c r="N618" s="71">
        <v>1975.7110484474581</v>
      </c>
      <c r="O618" s="71">
        <v>1129.3479059009071</v>
      </c>
      <c r="P618" s="71">
        <v>1377.2064335917389</v>
      </c>
      <c r="Q618" s="71">
        <v>96.856190537142794</v>
      </c>
      <c r="R618" s="71">
        <v>409.60175957859718</v>
      </c>
      <c r="S618" s="71">
        <v>94.851150000000018</v>
      </c>
      <c r="T618" s="72"/>
      <c r="U618" s="71">
        <v>496201467</v>
      </c>
      <c r="V618" s="71">
        <v>80366</v>
      </c>
      <c r="W618" s="71">
        <v>3473</v>
      </c>
      <c r="X618" s="71">
        <v>473847</v>
      </c>
      <c r="Y618" s="71">
        <v>536936</v>
      </c>
      <c r="Z618" s="71">
        <v>464514</v>
      </c>
      <c r="AA618" s="71">
        <v>334401</v>
      </c>
      <c r="AB618" s="71">
        <v>1572616</v>
      </c>
      <c r="AC618" s="71">
        <v>70943762</v>
      </c>
      <c r="AD618" s="71">
        <v>94.851150000000004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25168.092006896459</v>
      </c>
      <c r="K619" s="71">
        <v>314.60776062616208</v>
      </c>
      <c r="L619" s="71">
        <v>309.37788649886448</v>
      </c>
      <c r="M619" s="71">
        <v>2774.7565087504609</v>
      </c>
      <c r="N619" s="71">
        <v>3017.012982707497</v>
      </c>
      <c r="O619" s="71">
        <v>1644.2685198442191</v>
      </c>
      <c r="P619" s="71">
        <v>1301.4583451873209</v>
      </c>
      <c r="Q619" s="71">
        <v>88.312678922408693</v>
      </c>
      <c r="R619" s="71">
        <v>404.98016099996369</v>
      </c>
      <c r="S619" s="71">
        <v>127.44851251708</v>
      </c>
      <c r="T619" s="72"/>
      <c r="U619" s="71">
        <v>602480239</v>
      </c>
      <c r="V619" s="71">
        <v>63137</v>
      </c>
      <c r="W619" s="71">
        <v>3095</v>
      </c>
      <c r="X619" s="71">
        <v>397600</v>
      </c>
      <c r="Y619" s="71">
        <v>629841</v>
      </c>
      <c r="Z619" s="71">
        <v>782616</v>
      </c>
      <c r="AA619" s="71">
        <v>258808</v>
      </c>
      <c r="AB619" s="71">
        <v>1499002</v>
      </c>
      <c r="AC619" s="71">
        <v>71612356</v>
      </c>
      <c r="AD619" s="71">
        <v>127.44851251708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24978.89784504598</v>
      </c>
      <c r="K621" s="71">
        <v>238.07845388337739</v>
      </c>
      <c r="L621" s="71">
        <v>326.52666909471651</v>
      </c>
      <c r="M621" s="71">
        <v>2956.4665083702348</v>
      </c>
      <c r="N621" s="71">
        <v>2808.3729627777452</v>
      </c>
      <c r="O621" s="71">
        <v>1591.169917385346</v>
      </c>
      <c r="P621" s="71">
        <v>1273.5103867366099</v>
      </c>
      <c r="Q621" s="71">
        <v>92.051413362018707</v>
      </c>
      <c r="R621" s="71">
        <v>390.60850699955688</v>
      </c>
      <c r="S621" s="71">
        <v>139.66033528456001</v>
      </c>
      <c r="T621" s="72"/>
      <c r="U621" s="71">
        <v>691639932</v>
      </c>
      <c r="V621" s="71">
        <v>60668</v>
      </c>
      <c r="W621" s="71">
        <v>3099</v>
      </c>
      <c r="X621" s="71">
        <v>477093</v>
      </c>
      <c r="Y621" s="71">
        <v>637020</v>
      </c>
      <c r="Z621" s="71">
        <v>787297</v>
      </c>
      <c r="AA621" s="71">
        <v>249390</v>
      </c>
      <c r="AB621" s="71">
        <v>1479840</v>
      </c>
      <c r="AC621" s="71">
        <v>71052852</v>
      </c>
      <c r="AD621" s="71">
        <v>139.66033528456001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23135.959782912269</v>
      </c>
      <c r="K622" s="71">
        <v>189.48614497962151</v>
      </c>
      <c r="L622" s="71">
        <v>264.84804733070098</v>
      </c>
      <c r="M622" s="71">
        <v>3050.164591184945</v>
      </c>
      <c r="N622" s="71">
        <v>2887.1770775224918</v>
      </c>
      <c r="O622" s="71">
        <v>1542.970406892726</v>
      </c>
      <c r="P622" s="71">
        <v>1232.212506953126</v>
      </c>
      <c r="Q622" s="71">
        <v>90.064637681096897</v>
      </c>
      <c r="R622" s="71">
        <v>402.91857479725519</v>
      </c>
      <c r="S622" s="71">
        <v>135.01452733247999</v>
      </c>
      <c r="T622" s="72"/>
      <c r="U622" s="71">
        <v>711830793</v>
      </c>
      <c r="V622" s="71">
        <v>60668</v>
      </c>
      <c r="W622" s="71">
        <v>3099</v>
      </c>
      <c r="X622" s="71">
        <v>477093</v>
      </c>
      <c r="Y622" s="71">
        <v>640299</v>
      </c>
      <c r="Z622" s="71">
        <v>790244</v>
      </c>
      <c r="AA622" s="71">
        <v>241578</v>
      </c>
      <c r="AB622" s="71">
        <v>1471715</v>
      </c>
      <c r="AC622" s="71">
        <v>76105775</v>
      </c>
      <c r="AD622" s="71">
        <v>135.01452733247999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22814.51527014203</v>
      </c>
      <c r="K623" s="71">
        <v>169.5213093803311</v>
      </c>
      <c r="L623" s="71">
        <v>302.7243580015359</v>
      </c>
      <c r="M623" s="71">
        <v>2957.3355838540451</v>
      </c>
      <c r="N623" s="71">
        <v>2532.5344771984828</v>
      </c>
      <c r="O623" s="71">
        <v>1573.1247831097751</v>
      </c>
      <c r="P623" s="71">
        <v>1170.404481469099</v>
      </c>
      <c r="Q623" s="71">
        <v>85.363364407602305</v>
      </c>
      <c r="R623" s="71">
        <v>332.01909744235633</v>
      </c>
      <c r="S623" s="71">
        <v>144.24762118576001</v>
      </c>
      <c r="T623" s="72"/>
      <c r="U623" s="71">
        <v>541290404</v>
      </c>
      <c r="V623" s="71">
        <v>55600</v>
      </c>
      <c r="W623" s="71">
        <v>5285</v>
      </c>
      <c r="X623" s="71">
        <v>506000</v>
      </c>
      <c r="Y623" s="71">
        <v>643004</v>
      </c>
      <c r="Z623" s="71">
        <v>795253</v>
      </c>
      <c r="AA623" s="71">
        <v>235567</v>
      </c>
      <c r="AB623" s="71">
        <v>1464275</v>
      </c>
      <c r="AC623" s="71">
        <v>61182377</v>
      </c>
      <c r="AD623" s="71">
        <v>144.24762118576001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37.173999999999999</v>
      </c>
      <c r="BJ623" s="71">
        <v>29044.102999999999</v>
      </c>
      <c r="BK623" s="71">
        <v>2760.2939999999999</v>
      </c>
      <c r="BL623" s="71">
        <v>405.97800000000007</v>
      </c>
      <c r="BM623" s="71">
        <v>0</v>
      </c>
      <c r="BN623" s="72"/>
      <c r="BO623" s="71">
        <v>0</v>
      </c>
      <c r="BP623" s="71">
        <v>2</v>
      </c>
      <c r="BQ623" s="71">
        <v>164</v>
      </c>
      <c r="BR623" s="71">
        <v>15</v>
      </c>
      <c r="BS623" s="71">
        <v>44</v>
      </c>
      <c r="BT623" s="71">
        <v>0</v>
      </c>
      <c r="BU623"/>
      <c r="BV623" s="70">
        <v>24891.307000000001</v>
      </c>
      <c r="BW623" s="70">
        <v>511.87700000000001</v>
      </c>
      <c r="BX623" s="70">
        <v>6442.4639999999999</v>
      </c>
      <c r="BY623" s="70">
        <v>9.2859999999999996</v>
      </c>
      <c r="BZ623" s="70">
        <v>359.42899999999997</v>
      </c>
      <c r="CA623" s="70">
        <v>3.653</v>
      </c>
      <c r="CB623" s="70">
        <v>25.068999999999999</v>
      </c>
      <c r="CC623" s="70">
        <v>4.4640000000000004</v>
      </c>
      <c r="CD623" s="70">
        <v>0</v>
      </c>
    </row>
    <row r="624" spans="1:82">
      <c r="A624" s="70" t="s">
        <v>2375</v>
      </c>
      <c r="B624" s="70">
        <v>517</v>
      </c>
      <c r="C624" s="70">
        <v>7</v>
      </c>
      <c r="D624" s="70">
        <v>31</v>
      </c>
      <c r="E624" s="70">
        <v>2010</v>
      </c>
      <c r="F624" s="70" t="s">
        <v>177</v>
      </c>
      <c r="G624" s="70" t="s">
        <v>2368</v>
      </c>
      <c r="H624" s="70" t="s">
        <v>2369</v>
      </c>
      <c r="I624" s="148"/>
      <c r="J624" s="71">
        <v>25147.350601416219</v>
      </c>
      <c r="K624" s="71">
        <v>210.7761841988748</v>
      </c>
      <c r="L624" s="71">
        <v>280.42822851699032</v>
      </c>
      <c r="M624" s="71">
        <v>3382.2745296331982</v>
      </c>
      <c r="N624" s="71">
        <v>3088.559690518437</v>
      </c>
      <c r="O624" s="71">
        <v>1572.161194196309</v>
      </c>
      <c r="P624" s="71">
        <v>1176.6517123060869</v>
      </c>
      <c r="Q624" s="71">
        <v>88.545092247958095</v>
      </c>
      <c r="R624" s="71">
        <v>346.68077751570581</v>
      </c>
      <c r="S624" s="71">
        <v>152.38818232785309</v>
      </c>
      <c r="T624" s="72"/>
      <c r="U624" s="71">
        <v>634874365</v>
      </c>
      <c r="V624" s="71">
        <v>55600</v>
      </c>
      <c r="W624" s="71">
        <v>5285</v>
      </c>
      <c r="X624" s="71">
        <v>506000</v>
      </c>
      <c r="Y624" s="71">
        <v>645165</v>
      </c>
      <c r="Z624" s="71">
        <v>798459</v>
      </c>
      <c r="AA624" s="71">
        <v>230910</v>
      </c>
      <c r="AB624" s="71">
        <v>1455401</v>
      </c>
      <c r="AC624" s="71">
        <v>60540367</v>
      </c>
      <c r="AD624" s="71">
        <v>152.388182327853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38.445999999999998</v>
      </c>
      <c r="BJ624" s="71">
        <v>29948.942999999999</v>
      </c>
      <c r="BK624" s="71">
        <v>3406.1419999999998</v>
      </c>
      <c r="BL624" s="71">
        <v>361.12</v>
      </c>
      <c r="BM624" s="71">
        <v>0</v>
      </c>
      <c r="BN624" s="72"/>
      <c r="BO624" s="71">
        <v>0</v>
      </c>
      <c r="BP624" s="71">
        <v>2</v>
      </c>
      <c r="BQ624" s="71">
        <v>165</v>
      </c>
      <c r="BR624" s="71">
        <v>14</v>
      </c>
      <c r="BS624" s="71">
        <v>46</v>
      </c>
      <c r="BT624" s="71">
        <v>0</v>
      </c>
      <c r="BU624"/>
      <c r="BV624" s="70">
        <v>26169.404999999999</v>
      </c>
      <c r="BW624" s="70">
        <v>545.66600000000005</v>
      </c>
      <c r="BX624" s="70">
        <v>6567.5280000000002</v>
      </c>
      <c r="BY624" s="70">
        <v>10.779</v>
      </c>
      <c r="BZ624" s="70">
        <v>410.33499999999998</v>
      </c>
      <c r="CA624" s="70">
        <v>12.622</v>
      </c>
      <c r="CB624" s="70">
        <v>30.759</v>
      </c>
      <c r="CC624" s="70">
        <v>7.5570000000000004</v>
      </c>
      <c r="CD624" s="70">
        <v>0</v>
      </c>
    </row>
    <row r="625" spans="1:82">
      <c r="A625" s="70" t="s">
        <v>2376</v>
      </c>
      <c r="B625" s="70">
        <v>518</v>
      </c>
      <c r="C625" s="70">
        <v>8</v>
      </c>
      <c r="D625" s="70">
        <v>31</v>
      </c>
      <c r="E625" s="70">
        <v>2011</v>
      </c>
      <c r="F625" s="70" t="s">
        <v>178</v>
      </c>
      <c r="G625" s="70" t="s">
        <v>2368</v>
      </c>
      <c r="H625" s="70" t="s">
        <v>2369</v>
      </c>
      <c r="I625" s="148"/>
      <c r="J625" s="71">
        <v>23583.089416704461</v>
      </c>
      <c r="K625" s="71">
        <v>280.04459536472672</v>
      </c>
      <c r="L625" s="71">
        <v>274.15300046140072</v>
      </c>
      <c r="M625" s="71">
        <v>3099.7101593138709</v>
      </c>
      <c r="N625" s="71">
        <v>2941.0871910325918</v>
      </c>
      <c r="O625" s="71">
        <v>1556.0532599954697</v>
      </c>
      <c r="P625" s="71">
        <v>1128.2632096812613</v>
      </c>
      <c r="Q625" s="71">
        <v>101.43901914704</v>
      </c>
      <c r="R625" s="71">
        <v>344.15332897151148</v>
      </c>
      <c r="S625" s="71">
        <v>134.4544576981032</v>
      </c>
      <c r="T625" s="72"/>
      <c r="U625" s="71">
        <v>626984207</v>
      </c>
      <c r="V625" s="71">
        <v>55600</v>
      </c>
      <c r="W625" s="71">
        <v>5285</v>
      </c>
      <c r="X625" s="71">
        <v>506000</v>
      </c>
      <c r="Y625" s="71">
        <v>646582</v>
      </c>
      <c r="Z625" s="71">
        <v>807447</v>
      </c>
      <c r="AA625" s="71">
        <v>228003</v>
      </c>
      <c r="AB625" s="71">
        <v>1445473</v>
      </c>
      <c r="AC625" s="71">
        <v>59999606</v>
      </c>
      <c r="AD625" s="71">
        <v>134.4544576981032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41.093000000000004</v>
      </c>
      <c r="BJ625" s="71">
        <v>29556.984</v>
      </c>
      <c r="BK625" s="71">
        <v>3920.1990000000001</v>
      </c>
      <c r="BL625" s="71">
        <v>517.82199999999989</v>
      </c>
      <c r="BM625" s="71">
        <v>0</v>
      </c>
      <c r="BN625" s="72"/>
      <c r="BO625" s="71">
        <v>0</v>
      </c>
      <c r="BP625" s="71">
        <v>2</v>
      </c>
      <c r="BQ625" s="71">
        <v>167</v>
      </c>
      <c r="BR625" s="71">
        <v>15</v>
      </c>
      <c r="BS625" s="71">
        <v>49</v>
      </c>
      <c r="BT625" s="71">
        <v>0</v>
      </c>
      <c r="BU625"/>
      <c r="BV625" s="70">
        <v>26255.608</v>
      </c>
      <c r="BW625" s="70">
        <v>587.56899999999996</v>
      </c>
      <c r="BX625" s="70">
        <v>6747.8720000000003</v>
      </c>
      <c r="BY625" s="70">
        <v>11.49</v>
      </c>
      <c r="BZ625" s="70">
        <v>391.45600000000002</v>
      </c>
      <c r="CA625" s="70">
        <v>11.429</v>
      </c>
      <c r="CB625" s="70">
        <v>23.99</v>
      </c>
      <c r="CC625" s="70">
        <v>6.6840000000000002</v>
      </c>
      <c r="CD625" s="70">
        <v>0</v>
      </c>
    </row>
    <row r="626" spans="1:82">
      <c r="A626" s="70" t="s">
        <v>2377</v>
      </c>
      <c r="B626" s="70">
        <v>519</v>
      </c>
      <c r="C626" s="70">
        <v>9</v>
      </c>
      <c r="D626" s="70">
        <v>31</v>
      </c>
      <c r="E626" s="70">
        <v>2012</v>
      </c>
      <c r="F626" s="70" t="s">
        <v>179</v>
      </c>
      <c r="G626" s="70" t="s">
        <v>2368</v>
      </c>
      <c r="H626" s="70" t="s">
        <v>2369</v>
      </c>
      <c r="I626" s="148"/>
      <c r="J626" s="71">
        <v>22768.111347076359</v>
      </c>
      <c r="K626" s="71">
        <v>270.56245266292439</v>
      </c>
      <c r="L626" s="71">
        <v>268.25794814640477</v>
      </c>
      <c r="M626" s="71">
        <v>3117.8143236889809</v>
      </c>
      <c r="N626" s="71">
        <v>3171.900622962738</v>
      </c>
      <c r="O626" s="71">
        <v>1559.6375766038732</v>
      </c>
      <c r="P626" s="71">
        <v>1116.8462906148006</v>
      </c>
      <c r="Q626" s="71">
        <v>110.365924586289</v>
      </c>
      <c r="R626" s="71">
        <v>319.03085300012282</v>
      </c>
      <c r="S626" s="71">
        <v>134.72634514423879</v>
      </c>
      <c r="T626" s="72"/>
      <c r="U626" s="71">
        <v>608602059</v>
      </c>
      <c r="V626" s="71">
        <v>55600</v>
      </c>
      <c r="W626" s="71">
        <v>5285</v>
      </c>
      <c r="X626" s="71">
        <v>506000</v>
      </c>
      <c r="Y626" s="71">
        <v>654718</v>
      </c>
      <c r="Z626" s="71">
        <v>815726</v>
      </c>
      <c r="AA626" s="71">
        <v>224419</v>
      </c>
      <c r="AB626" s="71">
        <v>1447499</v>
      </c>
      <c r="AC626" s="71">
        <v>54179163</v>
      </c>
      <c r="AD626" s="71">
        <v>134.72634514423879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39.915999999999997</v>
      </c>
      <c r="BJ626" s="71">
        <v>27188.84</v>
      </c>
      <c r="BK626" s="71">
        <v>3761.2049999999999</v>
      </c>
      <c r="BL626" s="71">
        <v>520.18999999999994</v>
      </c>
      <c r="BM626" s="71">
        <v>0</v>
      </c>
      <c r="BN626" s="72"/>
      <c r="BO626" s="71">
        <v>0</v>
      </c>
      <c r="BP626" s="71">
        <v>2</v>
      </c>
      <c r="BQ626" s="71">
        <v>161</v>
      </c>
      <c r="BR626" s="71">
        <v>14</v>
      </c>
      <c r="BS626" s="71">
        <v>52</v>
      </c>
      <c r="BT626" s="71">
        <v>0</v>
      </c>
      <c r="BU626"/>
      <c r="BV626" s="70">
        <v>23852.991999999998</v>
      </c>
      <c r="BW626" s="70">
        <v>399.75799999999998</v>
      </c>
      <c r="BX626" s="70">
        <v>6808.62</v>
      </c>
      <c r="BY626" s="70">
        <v>10.064</v>
      </c>
      <c r="BZ626" s="70">
        <v>403.45</v>
      </c>
      <c r="CA626" s="70">
        <v>8.1760000000000002</v>
      </c>
      <c r="CB626" s="70">
        <v>18.315999999999999</v>
      </c>
      <c r="CC626" s="70">
        <v>8.7750000000000004</v>
      </c>
      <c r="CD626" s="70">
        <v>0</v>
      </c>
    </row>
    <row r="627" spans="1:82">
      <c r="A627" s="70" t="s">
        <v>2378</v>
      </c>
      <c r="B627" s="70">
        <v>520</v>
      </c>
      <c r="C627" s="70">
        <v>10</v>
      </c>
      <c r="D627" s="70">
        <v>31</v>
      </c>
      <c r="E627" s="70">
        <v>2013</v>
      </c>
      <c r="F627" s="70" t="s">
        <v>180</v>
      </c>
      <c r="G627" s="70" t="s">
        <v>2368</v>
      </c>
      <c r="H627" s="70" t="s">
        <v>2369</v>
      </c>
      <c r="I627" s="148"/>
      <c r="J627" s="71">
        <v>22734.044466489671</v>
      </c>
      <c r="K627" s="71">
        <v>178.76219360086901</v>
      </c>
      <c r="L627" s="71">
        <v>265.23093148950528</v>
      </c>
      <c r="M627" s="71">
        <v>3014.6617714935169</v>
      </c>
      <c r="N627" s="71">
        <v>3274.4241768008719</v>
      </c>
      <c r="O627" s="71">
        <v>1507.7708676874277</v>
      </c>
      <c r="P627" s="71">
        <v>1107.9717174310099</v>
      </c>
      <c r="Q627" s="71">
        <v>111.63440556501</v>
      </c>
      <c r="R627" s="71">
        <v>336.4180139654332</v>
      </c>
      <c r="S627" s="71">
        <v>140.74865359524199</v>
      </c>
      <c r="T627" s="72"/>
      <c r="U627" s="71">
        <v>679792201</v>
      </c>
      <c r="V627" s="71">
        <v>55600</v>
      </c>
      <c r="W627" s="71">
        <v>5285</v>
      </c>
      <c r="X627" s="71">
        <v>506000</v>
      </c>
      <c r="Y627" s="71">
        <v>656773</v>
      </c>
      <c r="Z627" s="71">
        <v>823808</v>
      </c>
      <c r="AA627" s="71">
        <v>221800</v>
      </c>
      <c r="AB627" s="71">
        <v>1443146</v>
      </c>
      <c r="AC627" s="71">
        <v>55768623</v>
      </c>
      <c r="AD627" s="71">
        <v>140.74865359524199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43.87</v>
      </c>
      <c r="BJ627" s="71">
        <v>27781.594000000001</v>
      </c>
      <c r="BK627" s="71">
        <v>3681.7440000000001</v>
      </c>
      <c r="BL627" s="71">
        <v>521.57100000000003</v>
      </c>
      <c r="BM627" s="71">
        <v>0</v>
      </c>
      <c r="BN627" s="72"/>
      <c r="BO627" s="71">
        <v>0</v>
      </c>
      <c r="BP627" s="71">
        <v>2</v>
      </c>
      <c r="BQ627" s="71">
        <v>160</v>
      </c>
      <c r="BR627" s="71">
        <v>14</v>
      </c>
      <c r="BS627" s="71">
        <v>50</v>
      </c>
      <c r="BT627" s="71">
        <v>0</v>
      </c>
      <c r="BU627"/>
      <c r="BV627" s="70">
        <v>23977.091</v>
      </c>
      <c r="BW627" s="70">
        <v>611.89099999999996</v>
      </c>
      <c r="BX627" s="70">
        <v>7007.15</v>
      </c>
      <c r="BY627" s="70">
        <v>7.7649999999999997</v>
      </c>
      <c r="BZ627" s="70">
        <v>400.36900000000003</v>
      </c>
      <c r="CA627" s="70">
        <v>3.956</v>
      </c>
      <c r="CB627" s="70">
        <v>12.646000000000001</v>
      </c>
      <c r="CC627" s="70">
        <v>7.9109999999999996</v>
      </c>
      <c r="CD627" s="70">
        <v>0</v>
      </c>
    </row>
    <row r="628" spans="1:82">
      <c r="A628" s="70" t="s">
        <v>2379</v>
      </c>
      <c r="B628" s="70">
        <v>521</v>
      </c>
      <c r="C628" s="70">
        <v>11</v>
      </c>
      <c r="D628" s="70">
        <v>31</v>
      </c>
      <c r="E628" s="70">
        <v>2014</v>
      </c>
      <c r="F628" s="70" t="s">
        <v>181</v>
      </c>
      <c r="G628" s="70" t="s">
        <v>2368</v>
      </c>
      <c r="H628" s="70" t="s">
        <v>2369</v>
      </c>
      <c r="I628" s="148"/>
      <c r="J628" s="71">
        <v>22433.89816058426</v>
      </c>
      <c r="K628" s="71">
        <v>150.6329587217283</v>
      </c>
      <c r="L628" s="71">
        <v>224.12552060212431</v>
      </c>
      <c r="M628" s="71">
        <v>2898.4698883222591</v>
      </c>
      <c r="N628" s="71">
        <v>3131.6156578656442</v>
      </c>
      <c r="O628" s="71">
        <v>1442.6550740364721</v>
      </c>
      <c r="P628" s="71">
        <v>1103.6780844234183</v>
      </c>
      <c r="Q628" s="71">
        <v>106.24519552925899</v>
      </c>
      <c r="R628" s="71">
        <v>317.5318530743283</v>
      </c>
      <c r="S628" s="71">
        <v>135.074574286559</v>
      </c>
      <c r="T628" s="72"/>
      <c r="U628" s="71">
        <v>651955085</v>
      </c>
      <c r="V628" s="71">
        <v>47111</v>
      </c>
      <c r="W628" s="71">
        <v>5357</v>
      </c>
      <c r="X628" s="71">
        <v>490784</v>
      </c>
      <c r="Y628" s="71">
        <v>657547</v>
      </c>
      <c r="Z628" s="71">
        <v>830182</v>
      </c>
      <c r="AA628" s="71">
        <v>219798</v>
      </c>
      <c r="AB628" s="71">
        <v>1431540</v>
      </c>
      <c r="AC628" s="71">
        <v>52803343</v>
      </c>
      <c r="AD628" s="71">
        <v>135.074574286559</v>
      </c>
      <c r="AE628" s="72"/>
      <c r="AF628" s="71"/>
      <c r="AG628" s="71"/>
      <c r="AH628" s="71"/>
      <c r="AI628" s="71"/>
      <c r="AJ628" s="71"/>
      <c r="AK628" s="71"/>
      <c r="AL628" s="71"/>
      <c r="AM628" s="71"/>
      <c r="AN628" s="71"/>
      <c r="AO628" s="71"/>
      <c r="AP628" s="71"/>
      <c r="AQ628" s="72"/>
      <c r="AR628" s="71">
        <v>30089</v>
      </c>
      <c r="AS628" s="71">
        <v>4398</v>
      </c>
      <c r="AT628" s="71">
        <v>8</v>
      </c>
      <c r="AU628" s="71">
        <v>2</v>
      </c>
      <c r="AV628" s="71">
        <v>0</v>
      </c>
      <c r="AW628" s="71">
        <v>10</v>
      </c>
      <c r="AX628" s="71"/>
      <c r="AY628" s="72"/>
      <c r="AZ628" s="71">
        <v>125617.905</v>
      </c>
      <c r="BA628" s="71">
        <v>269260.90500000003</v>
      </c>
      <c r="BB628" s="71">
        <v>113450</v>
      </c>
      <c r="BC628" s="71">
        <v>602</v>
      </c>
      <c r="BD628" s="71">
        <v>0</v>
      </c>
      <c r="BE628" s="71">
        <v>77150.5</v>
      </c>
      <c r="BF628" s="71"/>
      <c r="BG628" s="72"/>
      <c r="BH628" s="71">
        <v>0</v>
      </c>
      <c r="BI628" s="71">
        <v>43.31</v>
      </c>
      <c r="BJ628" s="71">
        <v>28797.803</v>
      </c>
      <c r="BK628" s="71">
        <v>2916.6619999999998</v>
      </c>
      <c r="BL628" s="71">
        <v>553.26300000000003</v>
      </c>
      <c r="BM628" s="71">
        <v>0</v>
      </c>
      <c r="BN628" s="72"/>
      <c r="BO628" s="71">
        <v>0</v>
      </c>
      <c r="BP628" s="71">
        <v>2</v>
      </c>
      <c r="BQ628" s="71">
        <v>155</v>
      </c>
      <c r="BR628" s="71">
        <v>13</v>
      </c>
      <c r="BS628" s="71">
        <v>54</v>
      </c>
      <c r="BT628" s="71">
        <v>0</v>
      </c>
      <c r="BU628"/>
      <c r="BV628" s="70">
        <v>24283.953000000001</v>
      </c>
      <c r="BW628" s="70">
        <v>629.91300000000001</v>
      </c>
      <c r="BX628" s="70">
        <v>6977.0950000000003</v>
      </c>
      <c r="BY628" s="70">
        <v>11.667</v>
      </c>
      <c r="BZ628" s="70">
        <v>388.572</v>
      </c>
      <c r="CA628" s="70">
        <v>5.0039999999999996</v>
      </c>
      <c r="CB628" s="70">
        <v>11.122999999999999</v>
      </c>
      <c r="CC628" s="70">
        <v>3.7109999999999999</v>
      </c>
      <c r="CD628" s="70">
        <v>0</v>
      </c>
    </row>
    <row r="629" spans="1:82">
      <c r="A629" s="70" t="s">
        <v>2380</v>
      </c>
      <c r="B629" s="70">
        <v>522</v>
      </c>
      <c r="C629" s="70">
        <v>12</v>
      </c>
      <c r="D629" s="70">
        <v>31</v>
      </c>
      <c r="E629" s="70">
        <v>2015</v>
      </c>
      <c r="F629" s="70" t="s">
        <v>182</v>
      </c>
      <c r="G629" s="70" t="s">
        <v>2368</v>
      </c>
      <c r="H629" s="70" t="s">
        <v>2369</v>
      </c>
      <c r="I629" s="148"/>
      <c r="J629" s="71">
        <v>22101.732541756872</v>
      </c>
      <c r="K629" s="71">
        <v>142.17927307699131</v>
      </c>
      <c r="L629" s="71">
        <v>224.58869605066761</v>
      </c>
      <c r="M629" s="71">
        <v>2928.0911542913168</v>
      </c>
      <c r="N629" s="71">
        <v>2790.6113233690148</v>
      </c>
      <c r="O629" s="71">
        <v>1432.6917725792889</v>
      </c>
      <c r="P629" s="71">
        <v>1092.5596978668959</v>
      </c>
      <c r="Q629" s="71">
        <v>103.152859904327</v>
      </c>
      <c r="R629" s="71">
        <v>317.29836976518601</v>
      </c>
      <c r="S629" s="71">
        <v>149.05575986763159</v>
      </c>
      <c r="T629" s="72"/>
      <c r="U629" s="71">
        <v>629924742</v>
      </c>
      <c r="V629" s="71">
        <v>47111</v>
      </c>
      <c r="W629" s="71">
        <v>5357</v>
      </c>
      <c r="X629" s="71">
        <v>490784</v>
      </c>
      <c r="Y629" s="71">
        <v>658456</v>
      </c>
      <c r="Z629" s="71">
        <v>832383</v>
      </c>
      <c r="AA629" s="71">
        <v>217412</v>
      </c>
      <c r="AB629" s="71">
        <v>1419781</v>
      </c>
      <c r="AC629" s="71">
        <v>54236979</v>
      </c>
      <c r="AD629" s="71">
        <v>149.05575986763159</v>
      </c>
      <c r="AE629" s="72"/>
      <c r="AF629" s="71">
        <v>6456361102.0142927</v>
      </c>
      <c r="AG629" s="71">
        <v>93801101.107667595</v>
      </c>
      <c r="AH629" s="71">
        <v>33275796.94647111</v>
      </c>
      <c r="AI629" s="71">
        <v>3025794476.7058368</v>
      </c>
      <c r="AJ629" s="71">
        <v>3575703483.8431549</v>
      </c>
      <c r="AK629" s="71"/>
      <c r="AL629" s="71"/>
      <c r="AM629" s="71">
        <v>194575030.2927053</v>
      </c>
      <c r="AN629" s="71"/>
      <c r="AO629" s="71"/>
      <c r="AP629" s="71">
        <v>13379510990.91013</v>
      </c>
      <c r="AQ629" s="72"/>
      <c r="AR629" s="71">
        <v>32480</v>
      </c>
      <c r="AS629" s="71">
        <v>6437</v>
      </c>
      <c r="AT629" s="71">
        <v>8</v>
      </c>
      <c r="AU629" s="71">
        <v>3</v>
      </c>
      <c r="AV629" s="71">
        <v>0</v>
      </c>
      <c r="AW629" s="71">
        <v>10</v>
      </c>
      <c r="AX629" s="71"/>
      <c r="AY629" s="72"/>
      <c r="AZ629" s="71">
        <v>137280.63099999999</v>
      </c>
      <c r="BA629" s="71">
        <v>415379.90500000003</v>
      </c>
      <c r="BB629" s="71">
        <v>113450</v>
      </c>
      <c r="BC629" s="71">
        <v>605.70000000000005</v>
      </c>
      <c r="BD629" s="71">
        <v>0</v>
      </c>
      <c r="BE629" s="71">
        <v>77150.5</v>
      </c>
      <c r="BF629" s="71"/>
      <c r="BG629" s="72"/>
      <c r="BH629" s="71">
        <v>0</v>
      </c>
      <c r="BI629" s="71">
        <v>41.500999999999998</v>
      </c>
      <c r="BJ629" s="71">
        <v>29713.115000000002</v>
      </c>
      <c r="BK629" s="71">
        <v>2823.723</v>
      </c>
      <c r="BL629" s="71">
        <v>362.68899999999996</v>
      </c>
      <c r="BM629" s="71">
        <v>0</v>
      </c>
      <c r="BN629" s="72"/>
      <c r="BO629" s="71">
        <v>0</v>
      </c>
      <c r="BP629" s="71">
        <v>2</v>
      </c>
      <c r="BQ629" s="71">
        <v>155</v>
      </c>
      <c r="BR629" s="71">
        <v>13</v>
      </c>
      <c r="BS629" s="71">
        <v>46</v>
      </c>
      <c r="BT629" s="71">
        <v>0</v>
      </c>
      <c r="BU629"/>
      <c r="BV629" s="70">
        <v>24695.3</v>
      </c>
      <c r="BW629" s="70">
        <v>638.08600000000001</v>
      </c>
      <c r="BX629" s="70">
        <v>6859.2460000000001</v>
      </c>
      <c r="BY629" s="70">
        <v>12.875</v>
      </c>
      <c r="BZ629" s="70">
        <v>396.62700000000001</v>
      </c>
      <c r="CA629" s="70">
        <v>5.3</v>
      </c>
      <c r="CB629" s="70">
        <v>6.7939999999999996</v>
      </c>
      <c r="CC629" s="70">
        <v>0</v>
      </c>
      <c r="CD629" s="70">
        <v>326.8</v>
      </c>
    </row>
    <row r="630" spans="1:82">
      <c r="A630" s="70" t="s">
        <v>2381</v>
      </c>
      <c r="B630" s="70">
        <v>523</v>
      </c>
      <c r="C630" s="70">
        <v>13</v>
      </c>
      <c r="D630" s="70">
        <v>31</v>
      </c>
      <c r="E630" s="70">
        <v>2016</v>
      </c>
      <c r="F630" s="70" t="s">
        <v>155</v>
      </c>
      <c r="G630" s="70" t="s">
        <v>2368</v>
      </c>
      <c r="H630" s="70" t="s">
        <v>2369</v>
      </c>
      <c r="I630" s="148"/>
      <c r="J630" s="71">
        <v>21885.28757759988</v>
      </c>
      <c r="K630" s="71">
        <v>134.86939282794688</v>
      </c>
      <c r="L630" s="71">
        <v>250.14371688678671</v>
      </c>
      <c r="M630" s="71">
        <v>2577.9843696785101</v>
      </c>
      <c r="N630" s="71">
        <v>2661.2968532322739</v>
      </c>
      <c r="O630" s="71">
        <v>1420.9915845422231</v>
      </c>
      <c r="P630" s="71">
        <v>1059.8038631450602</v>
      </c>
      <c r="Q630" s="71">
        <v>99.491426847015518</v>
      </c>
      <c r="R630" s="71">
        <v>303.12933543553282</v>
      </c>
      <c r="S630" s="71">
        <v>155.81553859643998</v>
      </c>
      <c r="T630" s="72"/>
      <c r="U630" s="71">
        <v>560899992</v>
      </c>
      <c r="V630" s="71">
        <v>47111</v>
      </c>
      <c r="W630" s="71">
        <v>5357</v>
      </c>
      <c r="X630" s="71">
        <v>490784</v>
      </c>
      <c r="Y630" s="71">
        <v>659804</v>
      </c>
      <c r="Z630" s="71">
        <v>835734</v>
      </c>
      <c r="AA630" s="71">
        <v>218124</v>
      </c>
      <c r="AB630" s="71">
        <v>1408588</v>
      </c>
      <c r="AC630" s="71">
        <v>51771506.644823842</v>
      </c>
      <c r="AD630" s="71">
        <v>155.81553859644001</v>
      </c>
      <c r="AE630" s="72"/>
      <c r="AF630" s="71">
        <v>6518555709.5758982</v>
      </c>
      <c r="AG630" s="71">
        <v>87207286.018892363</v>
      </c>
      <c r="AH630" s="71">
        <v>31871900.614784449</v>
      </c>
      <c r="AI630" s="71">
        <v>3019337127.6263189</v>
      </c>
      <c r="AJ630" s="71">
        <v>3339697936.8650331</v>
      </c>
      <c r="AK630" s="71"/>
      <c r="AL630" s="71"/>
      <c r="AM630" s="71">
        <v>193191050.57106861</v>
      </c>
      <c r="AN630" s="71"/>
      <c r="AO630" s="71"/>
      <c r="AP630" s="71">
        <v>13189861011.271996</v>
      </c>
      <c r="AQ630" s="72"/>
      <c r="AR630" s="71">
        <v>34901</v>
      </c>
      <c r="AS630" s="71">
        <v>7604</v>
      </c>
      <c r="AT630" s="71">
        <v>8</v>
      </c>
      <c r="AU630" s="71">
        <v>4</v>
      </c>
      <c r="AV630" s="71">
        <v>0</v>
      </c>
      <c r="AW630" s="71">
        <v>11</v>
      </c>
      <c r="AX630" s="71"/>
      <c r="AY630" s="72"/>
      <c r="AZ630" s="71">
        <v>149491.91500000001</v>
      </c>
      <c r="BA630" s="71">
        <v>561409.30500000005</v>
      </c>
      <c r="BB630" s="71">
        <v>113450</v>
      </c>
      <c r="BC630" s="71">
        <v>735.7</v>
      </c>
      <c r="BD630" s="71">
        <v>0</v>
      </c>
      <c r="BE630" s="71">
        <v>77199.5</v>
      </c>
      <c r="BF630" s="71"/>
      <c r="BG630" s="72"/>
      <c r="BH630" s="71">
        <v>0</v>
      </c>
      <c r="BI630" s="71">
        <v>41.96</v>
      </c>
      <c r="BJ630" s="71">
        <v>29778.678</v>
      </c>
      <c r="BK630" s="71">
        <v>2981.55</v>
      </c>
      <c r="BL630" s="71">
        <v>420.71600000000001</v>
      </c>
      <c r="BM630" s="71">
        <v>0</v>
      </c>
      <c r="BN630" s="72"/>
      <c r="BO630" s="71">
        <v>0</v>
      </c>
      <c r="BP630" s="71">
        <v>2</v>
      </c>
      <c r="BQ630" s="71">
        <v>153</v>
      </c>
      <c r="BR630" s="71">
        <v>13</v>
      </c>
      <c r="BS630" s="71">
        <v>46</v>
      </c>
      <c r="BT630" s="71">
        <v>0</v>
      </c>
      <c r="BU630"/>
      <c r="BV630" s="70">
        <v>24954.749</v>
      </c>
      <c r="BW630" s="70">
        <v>697.45799999999997</v>
      </c>
      <c r="BX630" s="70">
        <v>6888.9440000000004</v>
      </c>
      <c r="BY630" s="70">
        <v>13.122</v>
      </c>
      <c r="BZ630" s="70">
        <v>410.47699999999998</v>
      </c>
      <c r="CA630" s="70">
        <v>6.1</v>
      </c>
      <c r="CB630" s="70">
        <v>6.3529999999999998</v>
      </c>
      <c r="CC630" s="70">
        <v>3.181</v>
      </c>
      <c r="CD630" s="70">
        <v>242.52</v>
      </c>
    </row>
    <row r="631" spans="1:82">
      <c r="A631" s="70" t="s">
        <v>2382</v>
      </c>
      <c r="B631" s="70">
        <v>524</v>
      </c>
      <c r="C631" s="70">
        <v>14</v>
      </c>
      <c r="D631" s="70">
        <v>31</v>
      </c>
      <c r="E631" s="70">
        <v>2017</v>
      </c>
      <c r="F631" s="70" t="s">
        <v>156</v>
      </c>
      <c r="G631" s="70" t="s">
        <v>2368</v>
      </c>
      <c r="H631" s="70" t="s">
        <v>2369</v>
      </c>
      <c r="I631" s="148"/>
      <c r="J631" s="71">
        <v>22133.193551917211</v>
      </c>
      <c r="K631" s="71">
        <v>152.49221128839793</v>
      </c>
      <c r="L631" s="71">
        <v>229.57762110675222</v>
      </c>
      <c r="M631" s="71">
        <v>2502.8686320352294</v>
      </c>
      <c r="N631" s="71">
        <v>2689.1305475387981</v>
      </c>
      <c r="O631" s="71">
        <v>1401.1795875710995</v>
      </c>
      <c r="P631" s="71">
        <v>1043.0241215715532</v>
      </c>
      <c r="Q631" s="71">
        <v>95.364085050189104</v>
      </c>
      <c r="R631" s="71">
        <v>313.24570985385787</v>
      </c>
      <c r="S631" s="71">
        <v>151.04690756159005</v>
      </c>
      <c r="T631" s="72"/>
      <c r="U631" s="71">
        <v>610974770</v>
      </c>
      <c r="V631" s="71">
        <v>47111</v>
      </c>
      <c r="W631" s="71">
        <v>5357</v>
      </c>
      <c r="X631" s="71">
        <v>490784</v>
      </c>
      <c r="Y631" s="71">
        <v>660004</v>
      </c>
      <c r="Z631" s="71">
        <v>837752</v>
      </c>
      <c r="AA631" s="71">
        <v>216039</v>
      </c>
      <c r="AB631" s="71">
        <v>1396197</v>
      </c>
      <c r="AC631" s="71">
        <v>54560820.999999993</v>
      </c>
      <c r="AD631" s="71">
        <v>151.04690756158999</v>
      </c>
      <c r="AE631" s="72"/>
      <c r="AF631" s="71">
        <v>6585301790.0054569</v>
      </c>
      <c r="AG631" s="71">
        <v>109218147.8709314</v>
      </c>
      <c r="AH631" s="71">
        <v>38514863.286840267</v>
      </c>
      <c r="AI631" s="71">
        <v>3098666911.1579852</v>
      </c>
      <c r="AJ631" s="71">
        <v>3473356152.0143132</v>
      </c>
      <c r="AK631" s="71"/>
      <c r="AL631" s="71"/>
      <c r="AM631" s="71">
        <v>191791228.79268759</v>
      </c>
      <c r="AN631" s="71"/>
      <c r="AO631" s="71"/>
      <c r="AP631" s="71">
        <v>13496849093.128216</v>
      </c>
      <c r="AQ631" s="72"/>
      <c r="AR631" s="71">
        <v>37008</v>
      </c>
      <c r="AS631" s="71">
        <v>8485</v>
      </c>
      <c r="AT631" s="71">
        <v>10</v>
      </c>
      <c r="AU631" s="71">
        <v>7</v>
      </c>
      <c r="AV631" s="71">
        <v>0</v>
      </c>
      <c r="AW631" s="71">
        <v>10</v>
      </c>
      <c r="AX631" s="71"/>
      <c r="AY631" s="72"/>
      <c r="AZ631" s="71">
        <v>159964.88800000001</v>
      </c>
      <c r="BA631" s="71">
        <v>648685.60499999986</v>
      </c>
      <c r="BB631" s="71">
        <v>113488.5</v>
      </c>
      <c r="BC631" s="71">
        <v>1099.3</v>
      </c>
      <c r="BD631" s="71">
        <v>0</v>
      </c>
      <c r="BE631" s="71">
        <v>76306.5</v>
      </c>
      <c r="BF631" s="71"/>
      <c r="BG631" s="72"/>
      <c r="BH631" s="71">
        <v>0</v>
      </c>
      <c r="BI631" s="71">
        <v>41.165999999999997</v>
      </c>
      <c r="BJ631" s="71">
        <v>30406.703000000001</v>
      </c>
      <c r="BK631" s="71">
        <v>2961.297</v>
      </c>
      <c r="BL631" s="71">
        <v>408.27800000000002</v>
      </c>
      <c r="BM631" s="71">
        <v>0</v>
      </c>
      <c r="BN631" s="72"/>
      <c r="BO631" s="71">
        <v>0</v>
      </c>
      <c r="BP631" s="71">
        <v>2</v>
      </c>
      <c r="BQ631" s="71">
        <v>155</v>
      </c>
      <c r="BR631" s="71">
        <v>13</v>
      </c>
      <c r="BS631" s="71">
        <v>47</v>
      </c>
      <c r="BT631" s="71">
        <v>0</v>
      </c>
      <c r="BU631"/>
      <c r="BV631" s="70">
        <v>25390.146000000001</v>
      </c>
      <c r="BW631" s="70">
        <v>692.87099999999998</v>
      </c>
      <c r="BX631" s="70">
        <v>7123.652</v>
      </c>
      <c r="BY631" s="70">
        <v>11.856</v>
      </c>
      <c r="BZ631" s="70">
        <v>392.21</v>
      </c>
      <c r="CA631" s="70">
        <v>0</v>
      </c>
      <c r="CB631" s="70">
        <v>6.2469999999999999</v>
      </c>
      <c r="CC631" s="70">
        <v>3.694</v>
      </c>
      <c r="CD631" s="70">
        <v>196.768</v>
      </c>
    </row>
    <row r="632" spans="1:82">
      <c r="A632" s="70" t="s">
        <v>2383</v>
      </c>
      <c r="B632" s="70">
        <v>525</v>
      </c>
      <c r="C632" s="70">
        <v>15</v>
      </c>
      <c r="D632" s="70">
        <v>31</v>
      </c>
      <c r="E632" s="70">
        <v>2018</v>
      </c>
      <c r="F632" s="70" t="s">
        <v>183</v>
      </c>
      <c r="G632" s="70" t="s">
        <v>2368</v>
      </c>
      <c r="H632" s="70" t="s">
        <v>2369</v>
      </c>
      <c r="I632" s="148"/>
      <c r="J632" s="71">
        <v>21668.05963617218</v>
      </c>
      <c r="K632" s="71">
        <v>127.37092753329063</v>
      </c>
      <c r="L632" s="71">
        <v>209.02138737377334</v>
      </c>
      <c r="M632" s="71">
        <v>2223.9953656549937</v>
      </c>
      <c r="N632" s="71">
        <v>2465.3741391256049</v>
      </c>
      <c r="O632" s="71">
        <v>1375.1827058127085</v>
      </c>
      <c r="P632" s="71">
        <v>1028.2871365080459</v>
      </c>
      <c r="Q632" s="71">
        <v>87.660699650652504</v>
      </c>
      <c r="R632" s="71">
        <v>306.26490868551525</v>
      </c>
      <c r="S632" s="71">
        <v>137.26052215817003</v>
      </c>
      <c r="T632" s="72"/>
      <c r="U632" s="71">
        <v>670116304</v>
      </c>
      <c r="V632" s="71">
        <v>47111</v>
      </c>
      <c r="W632" s="71">
        <v>5357</v>
      </c>
      <c r="X632" s="71">
        <v>490784</v>
      </c>
      <c r="Y632" s="71">
        <v>660368</v>
      </c>
      <c r="Z632" s="71">
        <v>837952</v>
      </c>
      <c r="AA632" s="71">
        <v>215128</v>
      </c>
      <c r="AB632" s="71">
        <v>1383079</v>
      </c>
      <c r="AC632" s="71">
        <v>53135845.999999993</v>
      </c>
      <c r="AD632" s="71">
        <v>137.26052215817001</v>
      </c>
      <c r="AE632" s="72"/>
      <c r="AF632" s="71">
        <v>6740798746.6870136</v>
      </c>
      <c r="AG632" s="71">
        <v>82263814.082002908</v>
      </c>
      <c r="AH632" s="71">
        <v>35817657.886054449</v>
      </c>
      <c r="AI632" s="71">
        <v>2814373308.6405578</v>
      </c>
      <c r="AJ632" s="71">
        <v>3419055591.0340538</v>
      </c>
      <c r="AK632" s="71"/>
      <c r="AL632" s="71"/>
      <c r="AM632" s="71">
        <v>190382360.55195659</v>
      </c>
      <c r="AN632" s="71"/>
      <c r="AO632" s="71"/>
      <c r="AP632" s="71">
        <v>13282691478.881639</v>
      </c>
      <c r="AQ632" s="72"/>
      <c r="AR632" s="71">
        <v>40539</v>
      </c>
      <c r="AS632" s="71">
        <v>9498</v>
      </c>
      <c r="AT632" s="71">
        <v>11</v>
      </c>
      <c r="AU632" s="71">
        <v>10</v>
      </c>
      <c r="AV632" s="71">
        <v>0</v>
      </c>
      <c r="AW632" s="71">
        <v>11</v>
      </c>
      <c r="AX632" s="71"/>
      <c r="AY632" s="72"/>
      <c r="AZ632" s="71">
        <v>176479.73299999919</v>
      </c>
      <c r="BA632" s="71">
        <v>758481.05</v>
      </c>
      <c r="BB632" s="71">
        <v>114989</v>
      </c>
      <c r="BC632" s="71">
        <v>1244</v>
      </c>
      <c r="BD632" s="71">
        <v>0</v>
      </c>
      <c r="BE632" s="71">
        <v>125446.03899999999</v>
      </c>
      <c r="BF632" s="71"/>
      <c r="BG632" s="72"/>
      <c r="BH632" s="71">
        <v>0</v>
      </c>
      <c r="BI632" s="71">
        <v>41.38</v>
      </c>
      <c r="BJ632" s="71">
        <v>29831.398000000001</v>
      </c>
      <c r="BK632" s="71">
        <v>3102.9949999999999</v>
      </c>
      <c r="BL632" s="71">
        <v>386.71299999999997</v>
      </c>
      <c r="BM632" s="71">
        <v>0</v>
      </c>
      <c r="BN632" s="72"/>
      <c r="BO632" s="71">
        <v>0</v>
      </c>
      <c r="BP632" s="71">
        <v>2</v>
      </c>
      <c r="BQ632" s="71">
        <v>157</v>
      </c>
      <c r="BR632" s="71">
        <v>13</v>
      </c>
      <c r="BS632" s="71">
        <v>46</v>
      </c>
      <c r="BT632" s="71">
        <v>0</v>
      </c>
      <c r="BU632"/>
      <c r="BV632" s="70">
        <v>25234.097000000002</v>
      </c>
      <c r="BW632" s="70">
        <v>778.97500000000002</v>
      </c>
      <c r="BX632" s="70">
        <v>6890.4359999999997</v>
      </c>
      <c r="BY632" s="70">
        <v>13.382</v>
      </c>
      <c r="BZ632" s="70">
        <v>386.22500000000002</v>
      </c>
      <c r="CA632" s="70">
        <v>9.4570000000000007</v>
      </c>
      <c r="CB632" s="70">
        <v>0</v>
      </c>
      <c r="CC632" s="70">
        <v>4.6769999999999996</v>
      </c>
      <c r="CD632" s="70">
        <v>45.237000000000002</v>
      </c>
    </row>
    <row r="633" spans="1:82">
      <c r="A633" s="70" t="s">
        <v>2384</v>
      </c>
      <c r="B633" s="70">
        <v>526</v>
      </c>
      <c r="C633" s="70">
        <v>16</v>
      </c>
      <c r="D633" s="70">
        <v>31</v>
      </c>
      <c r="E633" s="70">
        <v>2019</v>
      </c>
      <c r="F633" s="70" t="s">
        <v>158</v>
      </c>
      <c r="G633" s="70" t="s">
        <v>2368</v>
      </c>
      <c r="H633" s="70" t="s">
        <v>2369</v>
      </c>
      <c r="I633" s="148"/>
      <c r="J633" s="71">
        <v>19407.162959998113</v>
      </c>
      <c r="K633" s="71">
        <v>128.71651074298424</v>
      </c>
      <c r="L633" s="71">
        <v>209.15544108258177</v>
      </c>
      <c r="M633" s="71">
        <v>2005.6589949147767</v>
      </c>
      <c r="N633" s="71">
        <v>1975.9007899103005</v>
      </c>
      <c r="O633" s="71">
        <v>1336.5502106373297</v>
      </c>
      <c r="P633" s="71">
        <v>1016.4363210861628</v>
      </c>
      <c r="Q633" s="71">
        <v>84.535718969338703</v>
      </c>
      <c r="R633" s="71">
        <v>309.84741600331569</v>
      </c>
      <c r="S633" s="71">
        <v>153.11805357861996</v>
      </c>
      <c r="T633" s="72"/>
      <c r="U633" s="71">
        <v>655347881</v>
      </c>
      <c r="V633" s="71">
        <v>47111</v>
      </c>
      <c r="W633" s="71">
        <v>5357</v>
      </c>
      <c r="X633" s="71">
        <v>490784</v>
      </c>
      <c r="Y633" s="71">
        <v>660790</v>
      </c>
      <c r="Z633" s="71">
        <v>836770</v>
      </c>
      <c r="AA633" s="71">
        <v>211057</v>
      </c>
      <c r="AB633" s="71">
        <v>1369882</v>
      </c>
      <c r="AC633" s="71">
        <v>54637880</v>
      </c>
      <c r="AD633" s="71">
        <v>153.11805357861991</v>
      </c>
      <c r="AE633" s="72"/>
      <c r="AF633" s="71">
        <v>6437945484.3948278</v>
      </c>
      <c r="AG633" s="71">
        <v>100328010.2928896</v>
      </c>
      <c r="AH633" s="71">
        <v>38918503.812857047</v>
      </c>
      <c r="AI633" s="71">
        <v>2815528457.0946012</v>
      </c>
      <c r="AJ633" s="71">
        <v>3054321113.8163629</v>
      </c>
      <c r="AK633" s="71">
        <v>0</v>
      </c>
      <c r="AL633" s="71">
        <v>0</v>
      </c>
      <c r="AM633" s="71">
        <v>186567615.93382525</v>
      </c>
      <c r="AN633" s="71">
        <v>0</v>
      </c>
      <c r="AO633" s="71">
        <v>0</v>
      </c>
      <c r="AP633" s="71">
        <v>12633609185.345362</v>
      </c>
      <c r="AQ633" s="72"/>
      <c r="AR633" s="71">
        <v>41942</v>
      </c>
      <c r="AS633" s="71">
        <v>10393</v>
      </c>
      <c r="AT633" s="71">
        <v>12</v>
      </c>
      <c r="AU633" s="71">
        <v>10</v>
      </c>
      <c r="AV633" s="71">
        <v>0</v>
      </c>
      <c r="AW633" s="71">
        <v>15</v>
      </c>
      <c r="AX633" s="71"/>
      <c r="AY633" s="72"/>
      <c r="AZ633" s="71">
        <v>184503.39699999971</v>
      </c>
      <c r="BA633" s="71">
        <v>838015.90500000014</v>
      </c>
      <c r="BB633" s="71">
        <v>118988.5</v>
      </c>
      <c r="BC633" s="71">
        <v>1244.0999999999999</v>
      </c>
      <c r="BD633" s="71">
        <v>0</v>
      </c>
      <c r="BE633" s="71">
        <v>198767.003</v>
      </c>
      <c r="BF633" s="71"/>
      <c r="BG633" s="72"/>
      <c r="BH633" s="71">
        <v>0</v>
      </c>
      <c r="BI633" s="71">
        <v>39.783000000000001</v>
      </c>
      <c r="BJ633" s="71">
        <v>29084.550999999999</v>
      </c>
      <c r="BK633" s="71">
        <v>2795.79</v>
      </c>
      <c r="BL633" s="71">
        <v>382.61799999999999</v>
      </c>
      <c r="BM633" s="71">
        <v>0</v>
      </c>
      <c r="BN633" s="72"/>
      <c r="BO633" s="71">
        <v>0</v>
      </c>
      <c r="BP633" s="71">
        <v>2</v>
      </c>
      <c r="BQ633" s="71">
        <v>156</v>
      </c>
      <c r="BR633" s="71">
        <v>14</v>
      </c>
      <c r="BS633" s="71">
        <v>43</v>
      </c>
      <c r="BT633" s="71">
        <v>0</v>
      </c>
      <c r="BU633"/>
      <c r="BV633" s="70">
        <v>23887.71</v>
      </c>
      <c r="BW633" s="70">
        <v>811.73</v>
      </c>
      <c r="BX633" s="70">
        <v>7144.5479999999998</v>
      </c>
      <c r="BY633" s="70">
        <v>10.706</v>
      </c>
      <c r="BZ633" s="70">
        <v>410.767</v>
      </c>
      <c r="CA633" s="70">
        <v>16.754000000000001</v>
      </c>
      <c r="CB633" s="70">
        <v>0</v>
      </c>
      <c r="CC633" s="70">
        <v>4.8739999999999997</v>
      </c>
      <c r="CD633" s="70">
        <v>15.653</v>
      </c>
    </row>
    <row r="634" spans="1:82">
      <c r="A634" s="70" t="s">
        <v>2385</v>
      </c>
      <c r="B634" s="70">
        <v>527</v>
      </c>
      <c r="C634" s="70">
        <v>17</v>
      </c>
      <c r="D634" s="70">
        <v>31</v>
      </c>
      <c r="E634" s="70">
        <v>2020</v>
      </c>
      <c r="F634" s="70" t="s">
        <v>159</v>
      </c>
      <c r="G634" s="1064" t="s">
        <v>2368</v>
      </c>
      <c r="H634" s="70" t="s">
        <v>2369</v>
      </c>
      <c r="I634" s="148"/>
      <c r="J634" s="71">
        <v>17680.3076092708</v>
      </c>
      <c r="K634" s="71">
        <v>133.20802340770163</v>
      </c>
      <c r="L634" s="71">
        <v>261.3579585378456</v>
      </c>
      <c r="M634" s="71">
        <v>1799.0088013828572</v>
      </c>
      <c r="N634" s="71">
        <v>2143.8359793711211</v>
      </c>
      <c r="O634" s="71">
        <v>1170.2946365140333</v>
      </c>
      <c r="P634" s="71">
        <v>954.75473665532729</v>
      </c>
      <c r="Q634" s="71">
        <v>79.959231273104805</v>
      </c>
      <c r="R634" s="71">
        <v>288.11755087942117</v>
      </c>
      <c r="S634" s="71">
        <v>138.872909510862</v>
      </c>
      <c r="T634" s="72"/>
      <c r="U634" s="71">
        <v>561694006</v>
      </c>
      <c r="V634" s="71">
        <v>44474</v>
      </c>
      <c r="W634" s="71">
        <v>7050</v>
      </c>
      <c r="X634" s="71">
        <v>479179</v>
      </c>
      <c r="Y634" s="71">
        <v>660853</v>
      </c>
      <c r="Z634" s="71">
        <v>836261</v>
      </c>
      <c r="AA634" s="71">
        <v>210718</v>
      </c>
      <c r="AB634" s="71">
        <v>1356144</v>
      </c>
      <c r="AC634" s="71">
        <v>51074530.999999985</v>
      </c>
      <c r="AD634" s="71">
        <v>138.872909510862</v>
      </c>
      <c r="AE634" s="72"/>
      <c r="AF634" s="71">
        <v>6020160333.6257057</v>
      </c>
      <c r="AG634" s="71">
        <v>102641430.97572801</v>
      </c>
      <c r="AH634" s="71">
        <v>50520691.166388467</v>
      </c>
      <c r="AI634" s="71">
        <v>2610061175.0020413</v>
      </c>
      <c r="AJ634" s="71">
        <v>3471788491.6684899</v>
      </c>
      <c r="AK634" s="71">
        <v>0</v>
      </c>
      <c r="AL634" s="71">
        <v>0</v>
      </c>
      <c r="AM634" s="71">
        <v>176991859.07409465</v>
      </c>
      <c r="AN634" s="71">
        <v>0</v>
      </c>
      <c r="AO634" s="71">
        <v>0</v>
      </c>
      <c r="AP634" s="71">
        <v>12432163981.512447</v>
      </c>
      <c r="AQ634" s="72"/>
      <c r="AR634" s="71">
        <v>44155</v>
      </c>
      <c r="AS634" s="71">
        <v>11071</v>
      </c>
      <c r="AT634" s="71">
        <v>12</v>
      </c>
      <c r="AU634" s="71">
        <v>15</v>
      </c>
      <c r="AV634" s="71">
        <v>0</v>
      </c>
      <c r="AW634" s="71">
        <v>18</v>
      </c>
      <c r="AX634" s="71"/>
      <c r="AY634" s="72"/>
      <c r="AZ634" s="71">
        <v>196075.35799999969</v>
      </c>
      <c r="BA634" s="71">
        <v>952592.29499999934</v>
      </c>
      <c r="BB634" s="71">
        <v>118988.5</v>
      </c>
      <c r="BC634" s="71">
        <v>3196.1</v>
      </c>
      <c r="BD634" s="71">
        <v>0</v>
      </c>
      <c r="BE634" s="71">
        <v>304827.00300000003</v>
      </c>
      <c r="BF634" s="71"/>
      <c r="BG634" s="72"/>
      <c r="BH634" s="71">
        <v>0</v>
      </c>
      <c r="BI634" s="71">
        <v>38.021000000000001</v>
      </c>
      <c r="BJ634" s="71">
        <v>26926.429</v>
      </c>
      <c r="BK634" s="71">
        <v>2550.0039999999999</v>
      </c>
      <c r="BL634" s="71">
        <v>335.16499999999996</v>
      </c>
      <c r="BM634" s="71">
        <v>0</v>
      </c>
      <c r="BN634" s="72"/>
      <c r="BO634" s="71">
        <v>0</v>
      </c>
      <c r="BP634" s="71">
        <v>2</v>
      </c>
      <c r="BQ634" s="71">
        <v>155</v>
      </c>
      <c r="BR634" s="71">
        <v>13</v>
      </c>
      <c r="BS634" s="71">
        <v>40</v>
      </c>
      <c r="BT634" s="71">
        <v>0</v>
      </c>
      <c r="BU634"/>
      <c r="BV634" s="70">
        <v>22452.417000000001</v>
      </c>
      <c r="BW634" s="70">
        <v>790.02099999999996</v>
      </c>
      <c r="BX634" s="70">
        <v>6185.7039999999997</v>
      </c>
      <c r="BY634" s="70">
        <v>14.337999999999999</v>
      </c>
      <c r="BZ634" s="70">
        <v>381.25700000000001</v>
      </c>
      <c r="CA634" s="70">
        <v>4.0460000000000003</v>
      </c>
      <c r="CB634" s="70">
        <v>5.3810000000000002</v>
      </c>
      <c r="CC634" s="70">
        <v>3.4889999999999999</v>
      </c>
      <c r="CD634" s="70">
        <v>12.965999999999999</v>
      </c>
    </row>
    <row r="635" spans="1:82">
      <c r="A635" s="70" t="s">
        <v>2386</v>
      </c>
      <c r="B635" s="70">
        <v>527</v>
      </c>
      <c r="C635" s="70">
        <v>18</v>
      </c>
      <c r="D635" s="70">
        <v>31</v>
      </c>
      <c r="E635" s="70">
        <v>2021</v>
      </c>
      <c r="F635" s="70" t="s">
        <v>160</v>
      </c>
      <c r="G635" s="1064" t="s">
        <v>2368</v>
      </c>
      <c r="H635" s="70" t="s">
        <v>2369</v>
      </c>
      <c r="I635" s="148"/>
      <c r="J635" s="71">
        <v>19854.990682110896</v>
      </c>
      <c r="K635" s="71">
        <v>154.54228429227337</v>
      </c>
      <c r="L635" s="71">
        <v>235.93720571288756</v>
      </c>
      <c r="M635" s="71">
        <v>1945.9777508056541</v>
      </c>
      <c r="N635" s="71">
        <v>2354.059545320592</v>
      </c>
      <c r="O635" s="71">
        <v>1132.711819898193</v>
      </c>
      <c r="P635" s="71">
        <v>977.46550551635642</v>
      </c>
      <c r="Q635" s="71">
        <v>78.2654652077523</v>
      </c>
      <c r="R635" s="71">
        <v>313.37831926164279</v>
      </c>
      <c r="S635" s="71">
        <v>143.36548313327202</v>
      </c>
      <c r="T635" s="72"/>
      <c r="U635" s="71">
        <v>665009828</v>
      </c>
      <c r="V635" s="71">
        <v>44474</v>
      </c>
      <c r="W635" s="71">
        <v>7050</v>
      </c>
      <c r="X635" s="71">
        <v>479179</v>
      </c>
      <c r="Y635" s="71">
        <v>658993</v>
      </c>
      <c r="Z635" s="71">
        <v>833406</v>
      </c>
      <c r="AA635" s="71">
        <v>210361</v>
      </c>
      <c r="AB635" s="71">
        <v>1340458</v>
      </c>
      <c r="AC635" s="71">
        <v>53892442</v>
      </c>
      <c r="AD635" s="71">
        <v>143.36548313327202</v>
      </c>
      <c r="AE635" s="72"/>
      <c r="AF635" s="71">
        <v>6321588260.7439289</v>
      </c>
      <c r="AG635" s="71">
        <v>115165421.23704159</v>
      </c>
      <c r="AH635" s="71">
        <v>41942203.332401663</v>
      </c>
      <c r="AI635" s="71">
        <v>2871460336.3304467</v>
      </c>
      <c r="AJ635" s="71">
        <v>3586074350.6977682</v>
      </c>
      <c r="AK635" s="71">
        <v>0</v>
      </c>
      <c r="AL635" s="71">
        <v>0</v>
      </c>
      <c r="AM635" s="71">
        <v>175953728.52307191</v>
      </c>
      <c r="AN635" s="71">
        <v>0</v>
      </c>
      <c r="AO635" s="71">
        <v>0</v>
      </c>
      <c r="AP635" s="71">
        <v>13112184300.864658</v>
      </c>
      <c r="AQ635" s="72"/>
      <c r="AR635" s="71">
        <v>47372</v>
      </c>
      <c r="AS635" s="71">
        <v>11509</v>
      </c>
      <c r="AT635" s="71">
        <v>12</v>
      </c>
      <c r="AU635" s="71">
        <v>15</v>
      </c>
      <c r="AV635" s="71">
        <v>0</v>
      </c>
      <c r="AW635" s="71">
        <v>18</v>
      </c>
      <c r="AX635" s="71"/>
      <c r="AY635" s="72"/>
      <c r="AZ635" s="71">
        <v>211958.34999999549</v>
      </c>
      <c r="BA635" s="71">
        <v>1156080.4399999899</v>
      </c>
      <c r="BB635" s="71">
        <v>118988.5</v>
      </c>
      <c r="BC635" s="71">
        <v>3196.1</v>
      </c>
      <c r="BD635" s="71">
        <v>0</v>
      </c>
      <c r="BE635" s="71">
        <v>369307.00300000003</v>
      </c>
      <c r="BF635" s="71"/>
      <c r="BG635" s="72"/>
      <c r="BH635" s="71">
        <v>0</v>
      </c>
      <c r="BI635" s="71">
        <v>36.170999999999999</v>
      </c>
      <c r="BJ635" s="71">
        <v>27179.745999999999</v>
      </c>
      <c r="BK635" s="71">
        <v>2974.6129999999998</v>
      </c>
      <c r="BL635" s="71">
        <v>371.00299999999999</v>
      </c>
      <c r="BM635" s="71">
        <v>0</v>
      </c>
      <c r="BN635" s="72"/>
      <c r="BO635" s="71">
        <v>0</v>
      </c>
      <c r="BP635" s="71">
        <v>2</v>
      </c>
      <c r="BQ635" s="71">
        <v>158</v>
      </c>
      <c r="BR635" s="71">
        <v>14</v>
      </c>
      <c r="BS635" s="71">
        <v>43</v>
      </c>
      <c r="BT635" s="71">
        <v>0</v>
      </c>
      <c r="BU635"/>
      <c r="BV635" s="70">
        <v>23049.137999999999</v>
      </c>
      <c r="BW635" s="70">
        <v>885.51099999999997</v>
      </c>
      <c r="BX635" s="70">
        <v>5918.76</v>
      </c>
      <c r="BY635" s="70">
        <v>21.274000000000001</v>
      </c>
      <c r="BZ635" s="70">
        <v>635.06399999999996</v>
      </c>
      <c r="CA635" s="70">
        <v>21.044</v>
      </c>
      <c r="CB635" s="70">
        <v>4.9820000000000002</v>
      </c>
      <c r="CC635" s="70">
        <v>4.1040000000000001</v>
      </c>
      <c r="CD635" s="70">
        <v>21.655999999999999</v>
      </c>
    </row>
    <row r="636" spans="1:82">
      <c r="A636" s="70" t="s">
        <v>2387</v>
      </c>
      <c r="B636" s="70">
        <v>527</v>
      </c>
      <c r="C636" s="70">
        <v>19</v>
      </c>
      <c r="D636" s="70">
        <v>31</v>
      </c>
      <c r="E636" s="70">
        <v>2022</v>
      </c>
      <c r="F636" s="70" t="s">
        <v>161</v>
      </c>
      <c r="G636" s="70" t="s">
        <v>2368</v>
      </c>
      <c r="H636" s="70" t="s">
        <v>2369</v>
      </c>
      <c r="I636" s="148"/>
      <c r="J636" s="71">
        <v>19390.926401379678</v>
      </c>
      <c r="K636" s="71">
        <v>112.89978616984122</v>
      </c>
      <c r="L636" s="71">
        <v>187.23539524507359</v>
      </c>
      <c r="M636" s="71">
        <v>1942.1430795630506</v>
      </c>
      <c r="N636" s="71">
        <v>2547.570205447752</v>
      </c>
      <c r="O636" s="71">
        <v>1191.4461470984825</v>
      </c>
      <c r="P636" s="71">
        <v>965.48411224437973</v>
      </c>
      <c r="Q636" s="71">
        <v>78.074244790060277</v>
      </c>
      <c r="R636" s="71">
        <v>293.54263522219776</v>
      </c>
      <c r="S636" s="71">
        <v>130.64115594049295</v>
      </c>
      <c r="T636" s="72"/>
      <c r="U636" s="71">
        <v>761497810</v>
      </c>
      <c r="V636" s="71">
        <v>44474</v>
      </c>
      <c r="W636" s="71">
        <v>7050</v>
      </c>
      <c r="X636" s="71">
        <v>479179</v>
      </c>
      <c r="Y636" s="71">
        <v>659439</v>
      </c>
      <c r="Z636" s="71">
        <v>832884</v>
      </c>
      <c r="AA636" s="71">
        <v>210950</v>
      </c>
      <c r="AB636" s="71">
        <v>1326218</v>
      </c>
      <c r="AC636" s="71">
        <v>51115267</v>
      </c>
      <c r="AD636" s="71">
        <v>130.64115594049295</v>
      </c>
      <c r="AE636" s="72"/>
      <c r="AF636" s="71">
        <v>5954188880.9987545</v>
      </c>
      <c r="AG636" s="71">
        <v>85423210.10713543</v>
      </c>
      <c r="AH636" s="71">
        <v>38444805.690399736</v>
      </c>
      <c r="AI636" s="71">
        <v>2701094988.5959029</v>
      </c>
      <c r="AJ636" s="71">
        <v>4007942166.6470723</v>
      </c>
      <c r="AK636" s="71">
        <v>0</v>
      </c>
      <c r="AL636" s="71">
        <v>0</v>
      </c>
      <c r="AM636" s="71">
        <v>171250942.13401601</v>
      </c>
      <c r="AN636" s="71">
        <v>0</v>
      </c>
      <c r="AO636" s="71">
        <v>0</v>
      </c>
      <c r="AP636" s="71">
        <v>12958344994.173281</v>
      </c>
      <c r="AQ636" s="72"/>
      <c r="AR636" s="71">
        <v>50483</v>
      </c>
      <c r="AS636" s="71">
        <v>11796</v>
      </c>
      <c r="AT636" s="71">
        <v>12</v>
      </c>
      <c r="AU636" s="71">
        <v>15</v>
      </c>
      <c r="AV636" s="71">
        <v>0</v>
      </c>
      <c r="AW636" s="71">
        <v>23</v>
      </c>
      <c r="AX636" s="71"/>
      <c r="AY636" s="72"/>
      <c r="AZ636" s="71">
        <v>229362.43799999254</v>
      </c>
      <c r="BA636" s="71">
        <v>1242720.8399999843</v>
      </c>
      <c r="BB636" s="71">
        <v>118988.5</v>
      </c>
      <c r="BC636" s="71">
        <v>3196.1</v>
      </c>
      <c r="BD636" s="71">
        <v>0</v>
      </c>
      <c r="BE636" s="71">
        <v>517927.00300000003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53808</v>
      </c>
      <c r="AS637" s="71">
        <v>11955</v>
      </c>
      <c r="AT637" s="71">
        <v>16</v>
      </c>
      <c r="AU637" s="71">
        <v>15</v>
      </c>
      <c r="AV637" s="71">
        <v>0</v>
      </c>
      <c r="AW637" s="71">
        <v>24</v>
      </c>
      <c r="AX637" s="71"/>
      <c r="AY637" s="72"/>
      <c r="AZ637" s="71">
        <v>246967.46099998854</v>
      </c>
      <c r="BA637" s="71">
        <v>1335355.5399999751</v>
      </c>
      <c r="BB637" s="71">
        <v>117134.5</v>
      </c>
      <c r="BC637" s="71">
        <v>3196.1</v>
      </c>
      <c r="BD637" s="71">
        <v>0</v>
      </c>
      <c r="BE637" s="71">
        <v>519047.87900000002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2065</v>
      </c>
      <c r="B9" s="70">
        <v>1</v>
      </c>
      <c r="C9" s="70">
        <v>1</v>
      </c>
      <c r="D9" s="70">
        <v>1</v>
      </c>
      <c r="E9" s="70">
        <v>1990</v>
      </c>
      <c r="F9" s="70" t="s">
        <v>787</v>
      </c>
      <c r="G9" s="1073" t="s">
        <v>2066</v>
      </c>
      <c r="H9" s="70" t="s">
        <v>2067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2068</v>
      </c>
      <c r="B10" s="70">
        <v>2</v>
      </c>
      <c r="C10" s="70">
        <v>2</v>
      </c>
      <c r="D10" s="70">
        <v>1</v>
      </c>
      <c r="E10" s="70">
        <v>2005</v>
      </c>
      <c r="F10" s="70" t="s">
        <v>789</v>
      </c>
      <c r="G10" s="1073" t="s">
        <v>2066</v>
      </c>
      <c r="H10" s="70" t="s">
        <v>2067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2069</v>
      </c>
      <c r="B11" s="70">
        <v>3</v>
      </c>
      <c r="C11" s="70">
        <v>3</v>
      </c>
      <c r="D11" s="70">
        <v>1</v>
      </c>
      <c r="E11" s="70">
        <v>2006</v>
      </c>
      <c r="F11" s="70" t="s">
        <v>790</v>
      </c>
      <c r="G11" s="1073" t="s">
        <v>2066</v>
      </c>
      <c r="H11" s="70" t="s">
        <v>2067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2070</v>
      </c>
      <c r="B12" s="70">
        <v>4</v>
      </c>
      <c r="C12" s="70">
        <v>4</v>
      </c>
      <c r="D12" s="70">
        <v>1</v>
      </c>
      <c r="E12" s="70">
        <v>2007</v>
      </c>
      <c r="F12" s="70" t="s">
        <v>791</v>
      </c>
      <c r="G12" s="1073" t="s">
        <v>2066</v>
      </c>
      <c r="H12" s="70" t="s">
        <v>2067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2071</v>
      </c>
      <c r="B13" s="70">
        <v>5</v>
      </c>
      <c r="C13" s="70">
        <v>5</v>
      </c>
      <c r="D13" s="70">
        <v>1</v>
      </c>
      <c r="E13" s="70">
        <v>2008</v>
      </c>
      <c r="F13" s="70" t="s">
        <v>792</v>
      </c>
      <c r="G13" s="1073" t="s">
        <v>2066</v>
      </c>
      <c r="H13" s="70" t="s">
        <v>2067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2072</v>
      </c>
      <c r="B14" s="70">
        <v>6</v>
      </c>
      <c r="C14" s="70">
        <v>6</v>
      </c>
      <c r="D14" s="70">
        <v>1</v>
      </c>
      <c r="E14" s="70">
        <v>2009</v>
      </c>
      <c r="F14" s="70" t="s">
        <v>176</v>
      </c>
      <c r="G14" s="1073" t="s">
        <v>2066</v>
      </c>
      <c r="H14" s="70" t="s">
        <v>2067</v>
      </c>
      <c r="I14" s="1066"/>
      <c r="J14" s="73">
        <v>0</v>
      </c>
      <c r="K14" s="73">
        <v>0</v>
      </c>
      <c r="L14" s="73">
        <v>0</v>
      </c>
      <c r="M14" s="73">
        <v>0</v>
      </c>
      <c r="N14" s="73">
        <v>0</v>
      </c>
      <c r="O14" s="73">
        <v>0</v>
      </c>
      <c r="P14" s="73">
        <v>0</v>
      </c>
      <c r="Q14" s="73">
        <v>0</v>
      </c>
      <c r="R14" s="73">
        <v>53.078000000000003</v>
      </c>
      <c r="S14" s="73">
        <v>15.43</v>
      </c>
      <c r="T14" s="73">
        <v>0</v>
      </c>
      <c r="U14" s="73">
        <v>0</v>
      </c>
      <c r="V14" s="73">
        <v>0</v>
      </c>
      <c r="W14" s="73">
        <v>0</v>
      </c>
      <c r="X14" s="73">
        <v>0</v>
      </c>
      <c r="Y14" s="73">
        <v>74.242999999999995</v>
      </c>
      <c r="Z14" s="73">
        <v>0</v>
      </c>
      <c r="AA14" s="73">
        <v>0</v>
      </c>
      <c r="AB14" s="73">
        <v>76.040000000000006</v>
      </c>
      <c r="AC14" s="73">
        <v>0</v>
      </c>
      <c r="AD14" s="73">
        <v>71.45</v>
      </c>
      <c r="AE14" s="73">
        <v>31.8</v>
      </c>
      <c r="AF14" s="73">
        <v>372.24</v>
      </c>
      <c r="AG14" s="73">
        <v>0</v>
      </c>
      <c r="AH14" s="73">
        <v>7.64</v>
      </c>
      <c r="AI14" s="73">
        <v>0</v>
      </c>
      <c r="AJ14" s="73">
        <v>0</v>
      </c>
      <c r="AK14" s="73">
        <v>38</v>
      </c>
      <c r="AL14" s="73">
        <v>3.19</v>
      </c>
      <c r="AM14" s="73">
        <v>0</v>
      </c>
      <c r="AN14" s="73">
        <v>32.588000000000001</v>
      </c>
      <c r="AO14" s="73">
        <v>0</v>
      </c>
      <c r="AP14" s="73">
        <v>143</v>
      </c>
      <c r="AQ14" s="73">
        <v>0</v>
      </c>
      <c r="AR14" s="73">
        <v>0</v>
      </c>
      <c r="AS14" s="73">
        <v>10.14</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13.589</v>
      </c>
      <c r="BN14" s="73">
        <v>0</v>
      </c>
      <c r="BO14" s="73">
        <v>0</v>
      </c>
      <c r="BP14" s="73">
        <v>0</v>
      </c>
      <c r="BQ14" s="73">
        <v>0</v>
      </c>
      <c r="BR14" s="73">
        <v>0</v>
      </c>
      <c r="BS14" s="73">
        <v>4.1399999999999997</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4.1559999999999997</v>
      </c>
      <c r="CL14" s="73">
        <v>0</v>
      </c>
      <c r="CM14" s="73">
        <v>6.2290000000000001</v>
      </c>
      <c r="CN14" s="73">
        <v>18.789000000000001</v>
      </c>
      <c r="CO14" s="73">
        <v>0</v>
      </c>
      <c r="CP14" s="73">
        <v>0</v>
      </c>
      <c r="CQ14" s="73">
        <v>0</v>
      </c>
      <c r="CR14" s="73">
        <v>0</v>
      </c>
      <c r="CS14" s="73">
        <v>8.9700000000000006</v>
      </c>
      <c r="CT14" s="73">
        <v>0</v>
      </c>
      <c r="CU14" s="73">
        <v>0</v>
      </c>
      <c r="CV14" s="73">
        <v>0</v>
      </c>
      <c r="CW14" s="73">
        <v>0</v>
      </c>
      <c r="CX14" s="73">
        <v>0</v>
      </c>
      <c r="CY14" s="73">
        <v>0</v>
      </c>
      <c r="CZ14" s="73">
        <v>0</v>
      </c>
      <c r="DA14" s="73">
        <v>0</v>
      </c>
      <c r="DB14" s="73">
        <v>5.36</v>
      </c>
      <c r="DC14" s="73">
        <v>0</v>
      </c>
      <c r="DD14" s="73">
        <v>0</v>
      </c>
      <c r="DE14" s="73">
        <v>0</v>
      </c>
      <c r="DF14" s="73">
        <v>0</v>
      </c>
      <c r="DG14" s="73">
        <v>143</v>
      </c>
      <c r="DH14" s="73">
        <v>0</v>
      </c>
      <c r="DI14" s="73">
        <v>0</v>
      </c>
      <c r="DJ14" s="73">
        <v>0</v>
      </c>
      <c r="DK14" s="73">
        <v>0</v>
      </c>
      <c r="DL14" s="73">
        <v>0</v>
      </c>
      <c r="DM14" s="73">
        <v>0</v>
      </c>
      <c r="DN14" s="73">
        <v>0</v>
      </c>
      <c r="DO14" s="73">
        <v>0</v>
      </c>
      <c r="DP14" s="73">
        <v>0</v>
      </c>
      <c r="DQ14" s="73">
        <v>0</v>
      </c>
      <c r="DR14" s="73">
        <v>0</v>
      </c>
      <c r="DS14" s="73">
        <v>53.078000000000003</v>
      </c>
      <c r="DT14" s="73">
        <v>15.43</v>
      </c>
      <c r="DU14" s="73">
        <v>0</v>
      </c>
      <c r="DV14" s="73">
        <v>0</v>
      </c>
      <c r="DW14" s="73">
        <v>0</v>
      </c>
      <c r="DX14" s="73">
        <v>0</v>
      </c>
      <c r="DY14" s="73">
        <v>0</v>
      </c>
      <c r="DZ14" s="73">
        <v>74.242999999999995</v>
      </c>
      <c r="EA14" s="73">
        <v>0</v>
      </c>
      <c r="EB14" s="73">
        <v>0</v>
      </c>
      <c r="EC14" s="73">
        <v>76.040000000000006</v>
      </c>
      <c r="ED14" s="73">
        <v>0</v>
      </c>
      <c r="EE14" s="73">
        <v>71.45</v>
      </c>
      <c r="EF14" s="73">
        <v>31.8</v>
      </c>
      <c r="EG14" s="73">
        <v>372.24</v>
      </c>
      <c r="EH14" s="73">
        <v>0</v>
      </c>
      <c r="EI14" s="73">
        <v>7.64</v>
      </c>
      <c r="EJ14" s="73">
        <v>0</v>
      </c>
      <c r="EK14" s="73">
        <v>0</v>
      </c>
      <c r="EL14" s="73">
        <v>38</v>
      </c>
      <c r="EM14" s="73">
        <v>3.19</v>
      </c>
      <c r="EN14" s="73">
        <v>0</v>
      </c>
      <c r="EO14" s="73">
        <v>32.588000000000001</v>
      </c>
      <c r="EP14" s="73">
        <v>0</v>
      </c>
      <c r="EQ14" s="73">
        <v>0</v>
      </c>
      <c r="ER14" s="73">
        <v>0</v>
      </c>
      <c r="ES14" s="73">
        <v>0</v>
      </c>
      <c r="ET14" s="73">
        <v>10.14</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13.589</v>
      </c>
      <c r="FO14" s="73">
        <v>0</v>
      </c>
      <c r="FP14" s="73">
        <v>0</v>
      </c>
      <c r="FQ14" s="73">
        <v>0</v>
      </c>
      <c r="FR14" s="73">
        <v>0</v>
      </c>
      <c r="FS14" s="73">
        <v>0</v>
      </c>
      <c r="FT14" s="73">
        <v>4.1399999999999997</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4.1559999999999997</v>
      </c>
      <c r="GM14" s="73">
        <v>0</v>
      </c>
      <c r="GN14" s="73">
        <v>6.2290000000000001</v>
      </c>
      <c r="GO14" s="73">
        <v>18.789000000000001</v>
      </c>
      <c r="GP14" s="73">
        <v>0</v>
      </c>
      <c r="GQ14" s="73">
        <v>0</v>
      </c>
      <c r="GR14" s="73">
        <v>0</v>
      </c>
      <c r="GS14" s="73">
        <v>0</v>
      </c>
      <c r="GT14" s="73">
        <v>8.9700000000000006</v>
      </c>
      <c r="GU14" s="73">
        <v>0</v>
      </c>
      <c r="GV14" s="73">
        <v>0</v>
      </c>
      <c r="GW14" s="73">
        <v>0</v>
      </c>
      <c r="GX14" s="73">
        <v>0</v>
      </c>
      <c r="GY14" s="73">
        <v>0</v>
      </c>
      <c r="GZ14" s="73">
        <v>0</v>
      </c>
      <c r="HA14" s="73">
        <v>0</v>
      </c>
      <c r="HB14" s="73">
        <v>0</v>
      </c>
      <c r="HC14" s="73">
        <v>5.36</v>
      </c>
      <c r="HD14" s="73">
        <v>0</v>
      </c>
      <c r="HE14" s="73">
        <v>0</v>
      </c>
      <c r="HF14" s="73">
        <v>143</v>
      </c>
      <c r="HG14" s="73">
        <v>0</v>
      </c>
      <c r="HH14" s="73">
        <v>0</v>
      </c>
      <c r="HI14" s="73">
        <v>0</v>
      </c>
      <c r="HJ14" s="73">
        <v>0</v>
      </c>
      <c r="HK14" s="73">
        <v>775.69899999999996</v>
      </c>
      <c r="HL14" s="73">
        <v>10.14</v>
      </c>
      <c r="HM14" s="73">
        <v>0</v>
      </c>
      <c r="HN14" s="73">
        <v>0</v>
      </c>
      <c r="HO14" s="73">
        <v>13.589</v>
      </c>
      <c r="HP14" s="73">
        <v>4.1399999999999997</v>
      </c>
      <c r="HQ14" s="73">
        <v>0</v>
      </c>
      <c r="HR14" s="73">
        <v>0</v>
      </c>
      <c r="HS14" s="73">
        <v>0</v>
      </c>
      <c r="HT14" s="73">
        <v>4.1559999999999997</v>
      </c>
      <c r="HU14" s="73">
        <v>6.2290000000000001</v>
      </c>
      <c r="HV14" s="73">
        <v>18.789000000000001</v>
      </c>
      <c r="HW14" s="73">
        <v>0</v>
      </c>
      <c r="HX14" s="73">
        <v>8.9700000000000006</v>
      </c>
      <c r="HY14" s="73">
        <v>5.36</v>
      </c>
      <c r="HZ14" s="73">
        <v>0</v>
      </c>
      <c r="IA14" s="73">
        <v>143</v>
      </c>
      <c r="IB14" s="73">
        <v>0</v>
      </c>
      <c r="IC14" s="73">
        <v>0</v>
      </c>
      <c r="ID14" s="73">
        <v>0</v>
      </c>
      <c r="IE14" s="73">
        <v>0</v>
      </c>
      <c r="IF14" s="73">
        <v>775.69899999999996</v>
      </c>
      <c r="IG14" s="73">
        <v>153.13999999999999</v>
      </c>
      <c r="IH14" s="73">
        <v>0</v>
      </c>
      <c r="II14" s="73">
        <v>0</v>
      </c>
      <c r="IJ14" s="73">
        <v>13.589</v>
      </c>
      <c r="IK14" s="73">
        <v>4.1399999999999997</v>
      </c>
      <c r="IL14" s="73">
        <v>0</v>
      </c>
      <c r="IM14" s="73">
        <v>0</v>
      </c>
      <c r="IN14" s="73">
        <v>0</v>
      </c>
      <c r="IO14" s="73">
        <v>4.1559999999999997</v>
      </c>
      <c r="IP14" s="73">
        <v>6.2290000000000001</v>
      </c>
      <c r="IQ14" s="73">
        <v>18.789000000000001</v>
      </c>
      <c r="IR14" s="73">
        <v>0</v>
      </c>
      <c r="IS14" s="73">
        <v>8.9700000000000006</v>
      </c>
      <c r="IT14" s="73">
        <v>5.36</v>
      </c>
      <c r="IU14" s="73">
        <v>0</v>
      </c>
      <c r="IV14" s="74">
        <v>0</v>
      </c>
      <c r="IW14" s="71">
        <v>0</v>
      </c>
      <c r="IX14" s="71">
        <v>0</v>
      </c>
      <c r="IY14" s="71">
        <v>0</v>
      </c>
      <c r="IZ14" s="71">
        <v>0</v>
      </c>
      <c r="JA14" s="71">
        <v>0</v>
      </c>
      <c r="JB14" s="71">
        <v>0</v>
      </c>
      <c r="JC14" s="71">
        <v>0</v>
      </c>
      <c r="JD14" s="71">
        <v>0</v>
      </c>
      <c r="JE14" s="71">
        <v>7</v>
      </c>
      <c r="JF14" s="71">
        <v>2</v>
      </c>
      <c r="JG14" s="71">
        <v>0</v>
      </c>
      <c r="JH14" s="71">
        <v>0</v>
      </c>
      <c r="JI14" s="71">
        <v>0</v>
      </c>
      <c r="JJ14" s="71">
        <v>0</v>
      </c>
      <c r="JK14" s="71">
        <v>0</v>
      </c>
      <c r="JL14" s="71">
        <v>4</v>
      </c>
      <c r="JM14" s="71">
        <v>0</v>
      </c>
      <c r="JN14" s="71">
        <v>0</v>
      </c>
      <c r="JO14" s="71">
        <v>2</v>
      </c>
      <c r="JP14" s="71">
        <v>0</v>
      </c>
      <c r="JQ14" s="71">
        <v>3</v>
      </c>
      <c r="JR14" s="71">
        <v>1</v>
      </c>
      <c r="JS14" s="71">
        <v>4</v>
      </c>
      <c r="JT14" s="71">
        <v>0</v>
      </c>
      <c r="JU14" s="71">
        <v>1</v>
      </c>
      <c r="JV14" s="71">
        <v>0</v>
      </c>
      <c r="JW14" s="71">
        <v>0</v>
      </c>
      <c r="JX14" s="71">
        <v>1</v>
      </c>
      <c r="JY14" s="71">
        <v>1</v>
      </c>
      <c r="JZ14" s="71">
        <v>0</v>
      </c>
      <c r="KA14" s="71">
        <v>3</v>
      </c>
      <c r="KB14" s="71">
        <v>0</v>
      </c>
      <c r="KC14" s="71">
        <v>1</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1</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1</v>
      </c>
      <c r="LY14" s="71">
        <v>0</v>
      </c>
      <c r="LZ14" s="71">
        <v>1</v>
      </c>
      <c r="MA14" s="71">
        <v>4</v>
      </c>
      <c r="MB14" s="71">
        <v>0</v>
      </c>
      <c r="MC14" s="71">
        <v>0</v>
      </c>
      <c r="MD14" s="71">
        <v>0</v>
      </c>
      <c r="ME14" s="71">
        <v>0</v>
      </c>
      <c r="MF14" s="71">
        <v>1</v>
      </c>
      <c r="MG14" s="71">
        <v>0</v>
      </c>
      <c r="MH14" s="71">
        <v>0</v>
      </c>
      <c r="MI14" s="71">
        <v>0</v>
      </c>
      <c r="MJ14" s="71">
        <v>0</v>
      </c>
      <c r="MK14" s="71">
        <v>0</v>
      </c>
      <c r="ML14" s="71">
        <v>0</v>
      </c>
      <c r="MM14" s="71">
        <v>0</v>
      </c>
      <c r="MN14" s="71">
        <v>0</v>
      </c>
      <c r="MO14" s="71">
        <v>1</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7</v>
      </c>
      <c r="NG14" s="71">
        <v>2</v>
      </c>
      <c r="NH14" s="71">
        <v>0</v>
      </c>
      <c r="NI14" s="71">
        <v>0</v>
      </c>
      <c r="NJ14" s="71">
        <v>0</v>
      </c>
      <c r="NK14" s="71">
        <v>0</v>
      </c>
      <c r="NL14" s="71">
        <v>0</v>
      </c>
      <c r="NM14" s="71">
        <v>4</v>
      </c>
      <c r="NN14" s="71">
        <v>0</v>
      </c>
      <c r="NO14" s="71">
        <v>0</v>
      </c>
      <c r="NP14" s="71">
        <v>2</v>
      </c>
      <c r="NQ14" s="71">
        <v>0</v>
      </c>
      <c r="NR14" s="71">
        <v>3</v>
      </c>
      <c r="NS14" s="71">
        <v>1</v>
      </c>
      <c r="NT14" s="71">
        <v>4</v>
      </c>
      <c r="NU14" s="71">
        <v>0</v>
      </c>
      <c r="NV14" s="71">
        <v>1</v>
      </c>
      <c r="NW14" s="71">
        <v>0</v>
      </c>
      <c r="NX14" s="71">
        <v>0</v>
      </c>
      <c r="NY14" s="71">
        <v>1</v>
      </c>
      <c r="NZ14" s="71">
        <v>1</v>
      </c>
      <c r="OA14" s="71">
        <v>0</v>
      </c>
      <c r="OB14" s="71">
        <v>3</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1</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1</v>
      </c>
      <c r="PZ14" s="71">
        <v>0</v>
      </c>
      <c r="QA14" s="71">
        <v>1</v>
      </c>
      <c r="QB14" s="71">
        <v>4</v>
      </c>
      <c r="QC14" s="71">
        <v>0</v>
      </c>
      <c r="QD14" s="71">
        <v>0</v>
      </c>
      <c r="QE14" s="71">
        <v>0</v>
      </c>
      <c r="QF14" s="71">
        <v>0</v>
      </c>
      <c r="QG14" s="71">
        <v>1</v>
      </c>
      <c r="QH14" s="71">
        <v>0</v>
      </c>
      <c r="QI14" s="71">
        <v>0</v>
      </c>
      <c r="QJ14" s="71">
        <v>0</v>
      </c>
      <c r="QK14" s="71">
        <v>0</v>
      </c>
      <c r="QL14" s="71">
        <v>0</v>
      </c>
      <c r="QM14" s="71">
        <v>0</v>
      </c>
      <c r="QN14" s="71">
        <v>0</v>
      </c>
      <c r="QO14" s="71">
        <v>0</v>
      </c>
      <c r="QP14" s="71">
        <v>1</v>
      </c>
      <c r="QQ14" s="71">
        <v>0</v>
      </c>
      <c r="QR14" s="71">
        <v>0</v>
      </c>
      <c r="QS14" s="71">
        <v>1</v>
      </c>
      <c r="QT14" s="71">
        <v>0</v>
      </c>
      <c r="QU14" s="71">
        <v>0</v>
      </c>
      <c r="QV14" s="71">
        <v>0</v>
      </c>
      <c r="QW14" s="71">
        <v>0</v>
      </c>
      <c r="QX14" s="71">
        <v>29</v>
      </c>
      <c r="QY14" s="71">
        <v>1</v>
      </c>
      <c r="QZ14" s="71">
        <v>0</v>
      </c>
      <c r="RA14" s="71">
        <v>0</v>
      </c>
      <c r="RB14" s="71">
        <v>2</v>
      </c>
      <c r="RC14" s="71">
        <v>1</v>
      </c>
      <c r="RD14" s="71">
        <v>0</v>
      </c>
      <c r="RE14" s="71">
        <v>0</v>
      </c>
      <c r="RF14" s="71">
        <v>0</v>
      </c>
      <c r="RG14" s="71">
        <v>1</v>
      </c>
      <c r="RH14" s="71">
        <v>1</v>
      </c>
      <c r="RI14" s="71">
        <v>4</v>
      </c>
      <c r="RJ14" s="71">
        <v>0</v>
      </c>
      <c r="RK14" s="71">
        <v>1</v>
      </c>
      <c r="RL14" s="71">
        <v>1</v>
      </c>
      <c r="RM14" s="71">
        <v>0</v>
      </c>
      <c r="RN14" s="71">
        <v>1</v>
      </c>
      <c r="RO14" s="71">
        <v>0</v>
      </c>
      <c r="RP14" s="71">
        <v>0</v>
      </c>
      <c r="RQ14" s="71">
        <v>0</v>
      </c>
      <c r="RR14" s="71">
        <v>0</v>
      </c>
      <c r="RS14" s="71">
        <v>29</v>
      </c>
      <c r="RT14" s="71">
        <v>2</v>
      </c>
      <c r="RU14" s="71">
        <v>0</v>
      </c>
      <c r="RV14" s="71">
        <v>0</v>
      </c>
      <c r="RW14" s="71">
        <v>2</v>
      </c>
      <c r="RX14" s="71">
        <v>1</v>
      </c>
      <c r="RY14" s="71">
        <v>0</v>
      </c>
      <c r="RZ14" s="71">
        <v>0</v>
      </c>
      <c r="SA14" s="71">
        <v>0</v>
      </c>
      <c r="SB14" s="71">
        <v>1</v>
      </c>
      <c r="SC14" s="71">
        <v>1</v>
      </c>
      <c r="SD14" s="71">
        <v>4</v>
      </c>
      <c r="SE14" s="71">
        <v>0</v>
      </c>
      <c r="SF14" s="71">
        <v>1</v>
      </c>
      <c r="SG14" s="71">
        <v>1</v>
      </c>
      <c r="SH14" s="71">
        <v>0</v>
      </c>
    </row>
    <row r="15" spans="1:503">
      <c r="A15" s="16" t="s">
        <v>2073</v>
      </c>
      <c r="B15" s="70">
        <v>7</v>
      </c>
      <c r="C15" s="70">
        <v>7</v>
      </c>
      <c r="D15" s="70">
        <v>1</v>
      </c>
      <c r="E15" s="70">
        <v>2010</v>
      </c>
      <c r="F15" s="70" t="s">
        <v>177</v>
      </c>
      <c r="G15" s="1073" t="s">
        <v>2066</v>
      </c>
      <c r="H15" s="70" t="s">
        <v>2067</v>
      </c>
      <c r="I15" s="1066"/>
      <c r="J15" s="73">
        <v>0</v>
      </c>
      <c r="K15" s="73">
        <v>0</v>
      </c>
      <c r="L15" s="73">
        <v>0</v>
      </c>
      <c r="M15" s="73">
        <v>0</v>
      </c>
      <c r="N15" s="73">
        <v>0</v>
      </c>
      <c r="O15" s="73">
        <v>0</v>
      </c>
      <c r="P15" s="73">
        <v>0</v>
      </c>
      <c r="Q15" s="73">
        <v>0</v>
      </c>
      <c r="R15" s="73">
        <v>51.453000000000003</v>
      </c>
      <c r="S15" s="73">
        <v>13.289</v>
      </c>
      <c r="T15" s="73">
        <v>0</v>
      </c>
      <c r="U15" s="73">
        <v>0</v>
      </c>
      <c r="V15" s="73">
        <v>0</v>
      </c>
      <c r="W15" s="73">
        <v>0</v>
      </c>
      <c r="X15" s="73">
        <v>0</v>
      </c>
      <c r="Y15" s="73">
        <v>67.263999999999996</v>
      </c>
      <c r="Z15" s="73">
        <v>0</v>
      </c>
      <c r="AA15" s="73">
        <v>0</v>
      </c>
      <c r="AB15" s="73">
        <v>78.403000000000006</v>
      </c>
      <c r="AC15" s="73">
        <v>0</v>
      </c>
      <c r="AD15" s="73">
        <v>69.66</v>
      </c>
      <c r="AE15" s="73">
        <v>34.817999999999998</v>
      </c>
      <c r="AF15" s="73">
        <v>357.471</v>
      </c>
      <c r="AG15" s="73">
        <v>0</v>
      </c>
      <c r="AH15" s="73">
        <v>7.9219999999999997</v>
      </c>
      <c r="AI15" s="73">
        <v>0</v>
      </c>
      <c r="AJ15" s="73">
        <v>0</v>
      </c>
      <c r="AK15" s="73">
        <v>34.843000000000004</v>
      </c>
      <c r="AL15" s="73">
        <v>7.2089999999999996</v>
      </c>
      <c r="AM15" s="73">
        <v>0</v>
      </c>
      <c r="AN15" s="73">
        <v>32.881999999999998</v>
      </c>
      <c r="AO15" s="73">
        <v>0</v>
      </c>
      <c r="AP15" s="73">
        <v>145</v>
      </c>
      <c r="AQ15" s="73">
        <v>0</v>
      </c>
      <c r="AR15" s="73">
        <v>0</v>
      </c>
      <c r="AS15" s="73">
        <v>9.6150000000000002</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12.747999999999999</v>
      </c>
      <c r="BN15" s="73">
        <v>0</v>
      </c>
      <c r="BO15" s="73">
        <v>0</v>
      </c>
      <c r="BP15" s="73">
        <v>0</v>
      </c>
      <c r="BQ15" s="73">
        <v>0</v>
      </c>
      <c r="BR15" s="73">
        <v>0</v>
      </c>
      <c r="BS15" s="73">
        <v>3.3439999999999999</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3.68</v>
      </c>
      <c r="CL15" s="73">
        <v>0</v>
      </c>
      <c r="CM15" s="73">
        <v>6.4530000000000003</v>
      </c>
      <c r="CN15" s="73">
        <v>17.760999999999999</v>
      </c>
      <c r="CO15" s="73">
        <v>0</v>
      </c>
      <c r="CP15" s="73">
        <v>0</v>
      </c>
      <c r="CQ15" s="73">
        <v>0</v>
      </c>
      <c r="CR15" s="73">
        <v>0</v>
      </c>
      <c r="CS15" s="73">
        <v>46.658000000000001</v>
      </c>
      <c r="CT15" s="73">
        <v>0</v>
      </c>
      <c r="CU15" s="73">
        <v>0</v>
      </c>
      <c r="CV15" s="73">
        <v>0</v>
      </c>
      <c r="CW15" s="73">
        <v>0</v>
      </c>
      <c r="CX15" s="73">
        <v>0</v>
      </c>
      <c r="CY15" s="73">
        <v>0</v>
      </c>
      <c r="CZ15" s="73">
        <v>0</v>
      </c>
      <c r="DA15" s="73">
        <v>0</v>
      </c>
      <c r="DB15" s="73">
        <v>5.4119999999999999</v>
      </c>
      <c r="DC15" s="73">
        <v>0</v>
      </c>
      <c r="DD15" s="73">
        <v>0</v>
      </c>
      <c r="DE15" s="73">
        <v>0</v>
      </c>
      <c r="DF15" s="73">
        <v>0</v>
      </c>
      <c r="DG15" s="73">
        <v>145</v>
      </c>
      <c r="DH15" s="73">
        <v>0</v>
      </c>
      <c r="DI15" s="73">
        <v>0</v>
      </c>
      <c r="DJ15" s="73">
        <v>0</v>
      </c>
      <c r="DK15" s="73">
        <v>0</v>
      </c>
      <c r="DL15" s="73">
        <v>0</v>
      </c>
      <c r="DM15" s="73">
        <v>0</v>
      </c>
      <c r="DN15" s="73">
        <v>0</v>
      </c>
      <c r="DO15" s="73">
        <v>0</v>
      </c>
      <c r="DP15" s="73">
        <v>0</v>
      </c>
      <c r="DQ15" s="73">
        <v>0</v>
      </c>
      <c r="DR15" s="73">
        <v>0</v>
      </c>
      <c r="DS15" s="73">
        <v>51.453000000000003</v>
      </c>
      <c r="DT15" s="73">
        <v>13.289</v>
      </c>
      <c r="DU15" s="73">
        <v>0</v>
      </c>
      <c r="DV15" s="73">
        <v>0</v>
      </c>
      <c r="DW15" s="73">
        <v>0</v>
      </c>
      <c r="DX15" s="73">
        <v>0</v>
      </c>
      <c r="DY15" s="73">
        <v>0</v>
      </c>
      <c r="DZ15" s="73">
        <v>67.263999999999996</v>
      </c>
      <c r="EA15" s="73">
        <v>0</v>
      </c>
      <c r="EB15" s="73">
        <v>0</v>
      </c>
      <c r="EC15" s="73">
        <v>78.403000000000006</v>
      </c>
      <c r="ED15" s="73">
        <v>0</v>
      </c>
      <c r="EE15" s="73">
        <v>69.66</v>
      </c>
      <c r="EF15" s="73">
        <v>34.817999999999998</v>
      </c>
      <c r="EG15" s="73">
        <v>357.471</v>
      </c>
      <c r="EH15" s="73">
        <v>0</v>
      </c>
      <c r="EI15" s="73">
        <v>7.9219999999999997</v>
      </c>
      <c r="EJ15" s="73">
        <v>0</v>
      </c>
      <c r="EK15" s="73">
        <v>0</v>
      </c>
      <c r="EL15" s="73">
        <v>34.843000000000004</v>
      </c>
      <c r="EM15" s="73">
        <v>7.2089999999999996</v>
      </c>
      <c r="EN15" s="73">
        <v>0</v>
      </c>
      <c r="EO15" s="73">
        <v>32.881999999999998</v>
      </c>
      <c r="EP15" s="73">
        <v>0</v>
      </c>
      <c r="EQ15" s="73">
        <v>0</v>
      </c>
      <c r="ER15" s="73">
        <v>0</v>
      </c>
      <c r="ES15" s="73">
        <v>0</v>
      </c>
      <c r="ET15" s="73">
        <v>9.6150000000000002</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12.747999999999999</v>
      </c>
      <c r="FO15" s="73">
        <v>0</v>
      </c>
      <c r="FP15" s="73">
        <v>0</v>
      </c>
      <c r="FQ15" s="73">
        <v>0</v>
      </c>
      <c r="FR15" s="73">
        <v>0</v>
      </c>
      <c r="FS15" s="73">
        <v>0</v>
      </c>
      <c r="FT15" s="73">
        <v>3.3439999999999999</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3.68</v>
      </c>
      <c r="GM15" s="73">
        <v>0</v>
      </c>
      <c r="GN15" s="73">
        <v>6.4530000000000003</v>
      </c>
      <c r="GO15" s="73">
        <v>17.760999999999999</v>
      </c>
      <c r="GP15" s="73">
        <v>0</v>
      </c>
      <c r="GQ15" s="73">
        <v>0</v>
      </c>
      <c r="GR15" s="73">
        <v>0</v>
      </c>
      <c r="GS15" s="73">
        <v>0</v>
      </c>
      <c r="GT15" s="73">
        <v>46.658000000000001</v>
      </c>
      <c r="GU15" s="73">
        <v>0</v>
      </c>
      <c r="GV15" s="73">
        <v>0</v>
      </c>
      <c r="GW15" s="73">
        <v>0</v>
      </c>
      <c r="GX15" s="73">
        <v>0</v>
      </c>
      <c r="GY15" s="73">
        <v>0</v>
      </c>
      <c r="GZ15" s="73">
        <v>0</v>
      </c>
      <c r="HA15" s="73">
        <v>0</v>
      </c>
      <c r="HB15" s="73">
        <v>0</v>
      </c>
      <c r="HC15" s="73">
        <v>5.4119999999999999</v>
      </c>
      <c r="HD15" s="73">
        <v>0</v>
      </c>
      <c r="HE15" s="73">
        <v>0</v>
      </c>
      <c r="HF15" s="73">
        <v>145</v>
      </c>
      <c r="HG15" s="73">
        <v>0</v>
      </c>
      <c r="HH15" s="73">
        <v>0</v>
      </c>
      <c r="HI15" s="73">
        <v>0</v>
      </c>
      <c r="HJ15" s="73">
        <v>0</v>
      </c>
      <c r="HK15" s="73">
        <v>755.21400000000006</v>
      </c>
      <c r="HL15" s="73">
        <v>9.6150000000000002</v>
      </c>
      <c r="HM15" s="73">
        <v>0</v>
      </c>
      <c r="HN15" s="73">
        <v>0</v>
      </c>
      <c r="HO15" s="73">
        <v>12.747999999999999</v>
      </c>
      <c r="HP15" s="73">
        <v>3.3439999999999999</v>
      </c>
      <c r="HQ15" s="73">
        <v>0</v>
      </c>
      <c r="HR15" s="73">
        <v>0</v>
      </c>
      <c r="HS15" s="73">
        <v>0</v>
      </c>
      <c r="HT15" s="73">
        <v>3.68</v>
      </c>
      <c r="HU15" s="73">
        <v>6.4530000000000003</v>
      </c>
      <c r="HV15" s="73">
        <v>17.760999999999999</v>
      </c>
      <c r="HW15" s="73">
        <v>0</v>
      </c>
      <c r="HX15" s="73">
        <v>46.658000000000001</v>
      </c>
      <c r="HY15" s="73">
        <v>5.4119999999999999</v>
      </c>
      <c r="HZ15" s="73">
        <v>0</v>
      </c>
      <c r="IA15" s="73">
        <v>145</v>
      </c>
      <c r="IB15" s="73">
        <v>0</v>
      </c>
      <c r="IC15" s="73">
        <v>0</v>
      </c>
      <c r="ID15" s="73">
        <v>0</v>
      </c>
      <c r="IE15" s="73">
        <v>0</v>
      </c>
      <c r="IF15" s="73">
        <v>755.21400000000006</v>
      </c>
      <c r="IG15" s="73">
        <v>154.61500000000001</v>
      </c>
      <c r="IH15" s="73">
        <v>0</v>
      </c>
      <c r="II15" s="73">
        <v>0</v>
      </c>
      <c r="IJ15" s="73">
        <v>12.747999999999999</v>
      </c>
      <c r="IK15" s="73">
        <v>3.3439999999999999</v>
      </c>
      <c r="IL15" s="73">
        <v>0</v>
      </c>
      <c r="IM15" s="73">
        <v>0</v>
      </c>
      <c r="IN15" s="73">
        <v>0</v>
      </c>
      <c r="IO15" s="73">
        <v>3.68</v>
      </c>
      <c r="IP15" s="73">
        <v>6.4530000000000003</v>
      </c>
      <c r="IQ15" s="73">
        <v>17.760999999999999</v>
      </c>
      <c r="IR15" s="73">
        <v>0</v>
      </c>
      <c r="IS15" s="73">
        <v>46.658000000000001</v>
      </c>
      <c r="IT15" s="73">
        <v>5.4119999999999999</v>
      </c>
      <c r="IU15" s="73">
        <v>0</v>
      </c>
      <c r="IV15" s="74">
        <v>0</v>
      </c>
      <c r="IW15" s="71">
        <v>0</v>
      </c>
      <c r="IX15" s="71">
        <v>0</v>
      </c>
      <c r="IY15" s="71">
        <v>0</v>
      </c>
      <c r="IZ15" s="71">
        <v>0</v>
      </c>
      <c r="JA15" s="71">
        <v>0</v>
      </c>
      <c r="JB15" s="71">
        <v>0</v>
      </c>
      <c r="JC15" s="71">
        <v>0</v>
      </c>
      <c r="JD15" s="71">
        <v>0</v>
      </c>
      <c r="JE15" s="71">
        <v>7</v>
      </c>
      <c r="JF15" s="71">
        <v>2</v>
      </c>
      <c r="JG15" s="71">
        <v>0</v>
      </c>
      <c r="JH15" s="71">
        <v>0</v>
      </c>
      <c r="JI15" s="71">
        <v>0</v>
      </c>
      <c r="JJ15" s="71">
        <v>0</v>
      </c>
      <c r="JK15" s="71">
        <v>0</v>
      </c>
      <c r="JL15" s="71">
        <v>3</v>
      </c>
      <c r="JM15" s="71">
        <v>0</v>
      </c>
      <c r="JN15" s="71">
        <v>0</v>
      </c>
      <c r="JO15" s="71">
        <v>2</v>
      </c>
      <c r="JP15" s="71">
        <v>0</v>
      </c>
      <c r="JQ15" s="71">
        <v>3</v>
      </c>
      <c r="JR15" s="71">
        <v>1</v>
      </c>
      <c r="JS15" s="71">
        <v>4</v>
      </c>
      <c r="JT15" s="71">
        <v>0</v>
      </c>
      <c r="JU15" s="71">
        <v>1</v>
      </c>
      <c r="JV15" s="71">
        <v>0</v>
      </c>
      <c r="JW15" s="71">
        <v>0</v>
      </c>
      <c r="JX15" s="71">
        <v>1</v>
      </c>
      <c r="JY15" s="71">
        <v>1</v>
      </c>
      <c r="JZ15" s="71">
        <v>0</v>
      </c>
      <c r="KA15" s="71">
        <v>3</v>
      </c>
      <c r="KB15" s="71">
        <v>0</v>
      </c>
      <c r="KC15" s="71">
        <v>1</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1</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1</v>
      </c>
      <c r="LY15" s="71">
        <v>0</v>
      </c>
      <c r="LZ15" s="71">
        <v>1</v>
      </c>
      <c r="MA15" s="71">
        <v>4</v>
      </c>
      <c r="MB15" s="71">
        <v>0</v>
      </c>
      <c r="MC15" s="71">
        <v>0</v>
      </c>
      <c r="MD15" s="71">
        <v>0</v>
      </c>
      <c r="ME15" s="71">
        <v>0</v>
      </c>
      <c r="MF15" s="71">
        <v>2</v>
      </c>
      <c r="MG15" s="71">
        <v>0</v>
      </c>
      <c r="MH15" s="71">
        <v>0</v>
      </c>
      <c r="MI15" s="71">
        <v>0</v>
      </c>
      <c r="MJ15" s="71">
        <v>0</v>
      </c>
      <c r="MK15" s="71">
        <v>0</v>
      </c>
      <c r="ML15" s="71">
        <v>0</v>
      </c>
      <c r="MM15" s="71">
        <v>0</v>
      </c>
      <c r="MN15" s="71">
        <v>0</v>
      </c>
      <c r="MO15" s="71">
        <v>1</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7</v>
      </c>
      <c r="NG15" s="71">
        <v>2</v>
      </c>
      <c r="NH15" s="71">
        <v>0</v>
      </c>
      <c r="NI15" s="71">
        <v>0</v>
      </c>
      <c r="NJ15" s="71">
        <v>0</v>
      </c>
      <c r="NK15" s="71">
        <v>0</v>
      </c>
      <c r="NL15" s="71">
        <v>0</v>
      </c>
      <c r="NM15" s="71">
        <v>3</v>
      </c>
      <c r="NN15" s="71">
        <v>0</v>
      </c>
      <c r="NO15" s="71">
        <v>0</v>
      </c>
      <c r="NP15" s="71">
        <v>2</v>
      </c>
      <c r="NQ15" s="71">
        <v>0</v>
      </c>
      <c r="NR15" s="71">
        <v>3</v>
      </c>
      <c r="NS15" s="71">
        <v>1</v>
      </c>
      <c r="NT15" s="71">
        <v>4</v>
      </c>
      <c r="NU15" s="71">
        <v>0</v>
      </c>
      <c r="NV15" s="71">
        <v>1</v>
      </c>
      <c r="NW15" s="71">
        <v>0</v>
      </c>
      <c r="NX15" s="71">
        <v>0</v>
      </c>
      <c r="NY15" s="71">
        <v>1</v>
      </c>
      <c r="NZ15" s="71">
        <v>1</v>
      </c>
      <c r="OA15" s="71">
        <v>0</v>
      </c>
      <c r="OB15" s="71">
        <v>3</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1</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1</v>
      </c>
      <c r="PZ15" s="71">
        <v>0</v>
      </c>
      <c r="QA15" s="71">
        <v>1</v>
      </c>
      <c r="QB15" s="71">
        <v>4</v>
      </c>
      <c r="QC15" s="71">
        <v>0</v>
      </c>
      <c r="QD15" s="71">
        <v>0</v>
      </c>
      <c r="QE15" s="71">
        <v>0</v>
      </c>
      <c r="QF15" s="71">
        <v>0</v>
      </c>
      <c r="QG15" s="71">
        <v>2</v>
      </c>
      <c r="QH15" s="71">
        <v>0</v>
      </c>
      <c r="QI15" s="71">
        <v>0</v>
      </c>
      <c r="QJ15" s="71">
        <v>0</v>
      </c>
      <c r="QK15" s="71">
        <v>0</v>
      </c>
      <c r="QL15" s="71">
        <v>0</v>
      </c>
      <c r="QM15" s="71">
        <v>0</v>
      </c>
      <c r="QN15" s="71">
        <v>0</v>
      </c>
      <c r="QO15" s="71">
        <v>0</v>
      </c>
      <c r="QP15" s="71">
        <v>1</v>
      </c>
      <c r="QQ15" s="71">
        <v>0</v>
      </c>
      <c r="QR15" s="71">
        <v>0</v>
      </c>
      <c r="QS15" s="71">
        <v>1</v>
      </c>
      <c r="QT15" s="71">
        <v>0</v>
      </c>
      <c r="QU15" s="71">
        <v>0</v>
      </c>
      <c r="QV15" s="71">
        <v>0</v>
      </c>
      <c r="QW15" s="71">
        <v>0</v>
      </c>
      <c r="QX15" s="71">
        <v>28</v>
      </c>
      <c r="QY15" s="71">
        <v>1</v>
      </c>
      <c r="QZ15" s="71">
        <v>0</v>
      </c>
      <c r="RA15" s="71">
        <v>0</v>
      </c>
      <c r="RB15" s="71">
        <v>2</v>
      </c>
      <c r="RC15" s="71">
        <v>1</v>
      </c>
      <c r="RD15" s="71">
        <v>0</v>
      </c>
      <c r="RE15" s="71">
        <v>0</v>
      </c>
      <c r="RF15" s="71">
        <v>0</v>
      </c>
      <c r="RG15" s="71">
        <v>1</v>
      </c>
      <c r="RH15" s="71">
        <v>1</v>
      </c>
      <c r="RI15" s="71">
        <v>4</v>
      </c>
      <c r="RJ15" s="71">
        <v>0</v>
      </c>
      <c r="RK15" s="71">
        <v>2</v>
      </c>
      <c r="RL15" s="71">
        <v>1</v>
      </c>
      <c r="RM15" s="71">
        <v>0</v>
      </c>
      <c r="RN15" s="71">
        <v>1</v>
      </c>
      <c r="RO15" s="71">
        <v>0</v>
      </c>
      <c r="RP15" s="71">
        <v>0</v>
      </c>
      <c r="RQ15" s="71">
        <v>0</v>
      </c>
      <c r="RR15" s="71">
        <v>0</v>
      </c>
      <c r="RS15" s="71">
        <v>28</v>
      </c>
      <c r="RT15" s="71">
        <v>2</v>
      </c>
      <c r="RU15" s="71">
        <v>0</v>
      </c>
      <c r="RV15" s="71">
        <v>0</v>
      </c>
      <c r="RW15" s="71">
        <v>2</v>
      </c>
      <c r="RX15" s="71">
        <v>1</v>
      </c>
      <c r="RY15" s="71">
        <v>0</v>
      </c>
      <c r="RZ15" s="71">
        <v>0</v>
      </c>
      <c r="SA15" s="71">
        <v>0</v>
      </c>
      <c r="SB15" s="71">
        <v>1</v>
      </c>
      <c r="SC15" s="71">
        <v>1</v>
      </c>
      <c r="SD15" s="71">
        <v>4</v>
      </c>
      <c r="SE15" s="71">
        <v>0</v>
      </c>
      <c r="SF15" s="71">
        <v>2</v>
      </c>
      <c r="SG15" s="71">
        <v>1</v>
      </c>
      <c r="SH15" s="71">
        <v>0</v>
      </c>
    </row>
    <row r="16" spans="1:503">
      <c r="A16" s="16" t="s">
        <v>2074</v>
      </c>
      <c r="B16" s="70">
        <v>8</v>
      </c>
      <c r="C16" s="70">
        <v>8</v>
      </c>
      <c r="D16" s="70">
        <v>1</v>
      </c>
      <c r="E16" s="70">
        <v>2011</v>
      </c>
      <c r="F16" s="70" t="s">
        <v>178</v>
      </c>
      <c r="G16" s="1073" t="s">
        <v>2066</v>
      </c>
      <c r="H16" s="70" t="s">
        <v>2067</v>
      </c>
      <c r="I16" s="1066"/>
      <c r="J16" s="73">
        <v>0</v>
      </c>
      <c r="K16" s="73">
        <v>0</v>
      </c>
      <c r="L16" s="73">
        <v>0</v>
      </c>
      <c r="M16" s="73">
        <v>0</v>
      </c>
      <c r="N16" s="73">
        <v>0</v>
      </c>
      <c r="O16" s="73">
        <v>0</v>
      </c>
      <c r="P16" s="73">
        <v>0</v>
      </c>
      <c r="Q16" s="73">
        <v>0</v>
      </c>
      <c r="R16" s="73">
        <v>56.502000000000002</v>
      </c>
      <c r="S16" s="73">
        <v>14.409000000000001</v>
      </c>
      <c r="T16" s="73">
        <v>0</v>
      </c>
      <c r="U16" s="73">
        <v>0</v>
      </c>
      <c r="V16" s="73">
        <v>0</v>
      </c>
      <c r="W16" s="73">
        <v>0</v>
      </c>
      <c r="X16" s="73">
        <v>0</v>
      </c>
      <c r="Y16" s="73">
        <v>79.042000000000002</v>
      </c>
      <c r="Z16" s="73">
        <v>0</v>
      </c>
      <c r="AA16" s="73">
        <v>0</v>
      </c>
      <c r="AB16" s="73">
        <v>90.605000000000004</v>
      </c>
      <c r="AC16" s="73">
        <v>0</v>
      </c>
      <c r="AD16" s="73">
        <v>87.409000000000006</v>
      </c>
      <c r="AE16" s="73">
        <v>40.005000000000003</v>
      </c>
      <c r="AF16" s="73">
        <v>386.03800000000001</v>
      </c>
      <c r="AG16" s="73">
        <v>0</v>
      </c>
      <c r="AH16" s="73">
        <v>9.0340000000000007</v>
      </c>
      <c r="AI16" s="73">
        <v>0</v>
      </c>
      <c r="AJ16" s="73">
        <v>0</v>
      </c>
      <c r="AK16" s="73">
        <v>31.526</v>
      </c>
      <c r="AL16" s="73">
        <v>7.41</v>
      </c>
      <c r="AM16" s="73">
        <v>0</v>
      </c>
      <c r="AN16" s="73">
        <v>26.718</v>
      </c>
      <c r="AO16" s="73">
        <v>0</v>
      </c>
      <c r="AP16" s="73">
        <v>174.94399999999999</v>
      </c>
      <c r="AQ16" s="73">
        <v>0</v>
      </c>
      <c r="AR16" s="73">
        <v>0</v>
      </c>
      <c r="AS16" s="73">
        <v>10.762</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20.087</v>
      </c>
      <c r="BN16" s="73">
        <v>0</v>
      </c>
      <c r="BO16" s="73">
        <v>0</v>
      </c>
      <c r="BP16" s="73">
        <v>0</v>
      </c>
      <c r="BQ16" s="73">
        <v>0</v>
      </c>
      <c r="BR16" s="73">
        <v>0</v>
      </c>
      <c r="BS16" s="73">
        <v>3.39</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4.5279999999999996</v>
      </c>
      <c r="CL16" s="73">
        <v>0</v>
      </c>
      <c r="CM16" s="73">
        <v>6.7359999999999998</v>
      </c>
      <c r="CN16" s="73">
        <v>19.638999999999999</v>
      </c>
      <c r="CO16" s="73">
        <v>0</v>
      </c>
      <c r="CP16" s="73">
        <v>0</v>
      </c>
      <c r="CQ16" s="73">
        <v>0</v>
      </c>
      <c r="CR16" s="73">
        <v>0</v>
      </c>
      <c r="CS16" s="73">
        <v>46.905999999999999</v>
      </c>
      <c r="CT16" s="73">
        <v>0</v>
      </c>
      <c r="CU16" s="73">
        <v>0</v>
      </c>
      <c r="CV16" s="73">
        <v>0</v>
      </c>
      <c r="CW16" s="73">
        <v>0</v>
      </c>
      <c r="CX16" s="73">
        <v>0</v>
      </c>
      <c r="CY16" s="73">
        <v>0</v>
      </c>
      <c r="CZ16" s="73">
        <v>0</v>
      </c>
      <c r="DA16" s="73">
        <v>0</v>
      </c>
      <c r="DB16" s="73">
        <v>4.617</v>
      </c>
      <c r="DC16" s="73">
        <v>0</v>
      </c>
      <c r="DD16" s="73">
        <v>0</v>
      </c>
      <c r="DE16" s="73">
        <v>0</v>
      </c>
      <c r="DF16" s="73">
        <v>0</v>
      </c>
      <c r="DG16" s="73">
        <v>174.94399999999999</v>
      </c>
      <c r="DH16" s="73">
        <v>0</v>
      </c>
      <c r="DI16" s="73">
        <v>0</v>
      </c>
      <c r="DJ16" s="73">
        <v>0</v>
      </c>
      <c r="DK16" s="73">
        <v>0</v>
      </c>
      <c r="DL16" s="73">
        <v>0</v>
      </c>
      <c r="DM16" s="73">
        <v>0</v>
      </c>
      <c r="DN16" s="73">
        <v>0</v>
      </c>
      <c r="DO16" s="73">
        <v>0</v>
      </c>
      <c r="DP16" s="73">
        <v>0</v>
      </c>
      <c r="DQ16" s="73">
        <v>0</v>
      </c>
      <c r="DR16" s="73">
        <v>0</v>
      </c>
      <c r="DS16" s="73">
        <v>56.502000000000002</v>
      </c>
      <c r="DT16" s="73">
        <v>14.409000000000001</v>
      </c>
      <c r="DU16" s="73">
        <v>0</v>
      </c>
      <c r="DV16" s="73">
        <v>0</v>
      </c>
      <c r="DW16" s="73">
        <v>0</v>
      </c>
      <c r="DX16" s="73">
        <v>0</v>
      </c>
      <c r="DY16" s="73">
        <v>0</v>
      </c>
      <c r="DZ16" s="73">
        <v>79.042000000000002</v>
      </c>
      <c r="EA16" s="73">
        <v>0</v>
      </c>
      <c r="EB16" s="73">
        <v>0</v>
      </c>
      <c r="EC16" s="73">
        <v>90.605000000000004</v>
      </c>
      <c r="ED16" s="73">
        <v>0</v>
      </c>
      <c r="EE16" s="73">
        <v>87.409000000000006</v>
      </c>
      <c r="EF16" s="73">
        <v>40.005000000000003</v>
      </c>
      <c r="EG16" s="73">
        <v>386.03800000000001</v>
      </c>
      <c r="EH16" s="73">
        <v>0</v>
      </c>
      <c r="EI16" s="73">
        <v>9.0340000000000007</v>
      </c>
      <c r="EJ16" s="73">
        <v>0</v>
      </c>
      <c r="EK16" s="73">
        <v>0</v>
      </c>
      <c r="EL16" s="73">
        <v>31.526</v>
      </c>
      <c r="EM16" s="73">
        <v>7.41</v>
      </c>
      <c r="EN16" s="73">
        <v>0</v>
      </c>
      <c r="EO16" s="73">
        <v>26.718</v>
      </c>
      <c r="EP16" s="73">
        <v>0</v>
      </c>
      <c r="EQ16" s="73">
        <v>0</v>
      </c>
      <c r="ER16" s="73">
        <v>0</v>
      </c>
      <c r="ES16" s="73">
        <v>0</v>
      </c>
      <c r="ET16" s="73">
        <v>10.762</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20.087</v>
      </c>
      <c r="FO16" s="73">
        <v>0</v>
      </c>
      <c r="FP16" s="73">
        <v>0</v>
      </c>
      <c r="FQ16" s="73">
        <v>0</v>
      </c>
      <c r="FR16" s="73">
        <v>0</v>
      </c>
      <c r="FS16" s="73">
        <v>0</v>
      </c>
      <c r="FT16" s="73">
        <v>3.39</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4.5279999999999996</v>
      </c>
      <c r="GM16" s="73">
        <v>0</v>
      </c>
      <c r="GN16" s="73">
        <v>6.7359999999999998</v>
      </c>
      <c r="GO16" s="73">
        <v>19.638999999999999</v>
      </c>
      <c r="GP16" s="73">
        <v>0</v>
      </c>
      <c r="GQ16" s="73">
        <v>0</v>
      </c>
      <c r="GR16" s="73">
        <v>0</v>
      </c>
      <c r="GS16" s="73">
        <v>0</v>
      </c>
      <c r="GT16" s="73">
        <v>46.905999999999999</v>
      </c>
      <c r="GU16" s="73">
        <v>0</v>
      </c>
      <c r="GV16" s="73">
        <v>0</v>
      </c>
      <c r="GW16" s="73">
        <v>0</v>
      </c>
      <c r="GX16" s="73">
        <v>0</v>
      </c>
      <c r="GY16" s="73">
        <v>0</v>
      </c>
      <c r="GZ16" s="73">
        <v>0</v>
      </c>
      <c r="HA16" s="73">
        <v>0</v>
      </c>
      <c r="HB16" s="73">
        <v>0</v>
      </c>
      <c r="HC16" s="73">
        <v>4.617</v>
      </c>
      <c r="HD16" s="73">
        <v>0</v>
      </c>
      <c r="HE16" s="73">
        <v>0</v>
      </c>
      <c r="HF16" s="73">
        <v>174.94399999999999</v>
      </c>
      <c r="HG16" s="73">
        <v>0</v>
      </c>
      <c r="HH16" s="73">
        <v>0</v>
      </c>
      <c r="HI16" s="73">
        <v>0</v>
      </c>
      <c r="HJ16" s="73">
        <v>0</v>
      </c>
      <c r="HK16" s="73">
        <v>828.69799999999998</v>
      </c>
      <c r="HL16" s="73">
        <v>10.762</v>
      </c>
      <c r="HM16" s="73">
        <v>0</v>
      </c>
      <c r="HN16" s="73">
        <v>0</v>
      </c>
      <c r="HO16" s="73">
        <v>20.087</v>
      </c>
      <c r="HP16" s="73">
        <v>3.39</v>
      </c>
      <c r="HQ16" s="73">
        <v>0</v>
      </c>
      <c r="HR16" s="73">
        <v>0</v>
      </c>
      <c r="HS16" s="73">
        <v>0</v>
      </c>
      <c r="HT16" s="73">
        <v>4.5279999999999996</v>
      </c>
      <c r="HU16" s="73">
        <v>6.7359999999999998</v>
      </c>
      <c r="HV16" s="73">
        <v>19.638999999999999</v>
      </c>
      <c r="HW16" s="73">
        <v>0</v>
      </c>
      <c r="HX16" s="73">
        <v>46.905999999999999</v>
      </c>
      <c r="HY16" s="73">
        <v>4.617</v>
      </c>
      <c r="HZ16" s="73">
        <v>0</v>
      </c>
      <c r="IA16" s="73">
        <v>174.94399999999999</v>
      </c>
      <c r="IB16" s="73">
        <v>0</v>
      </c>
      <c r="IC16" s="73">
        <v>0</v>
      </c>
      <c r="ID16" s="73">
        <v>0</v>
      </c>
      <c r="IE16" s="73">
        <v>0</v>
      </c>
      <c r="IF16" s="73">
        <v>828.69799999999998</v>
      </c>
      <c r="IG16" s="73">
        <v>185.70599999999999</v>
      </c>
      <c r="IH16" s="73">
        <v>0</v>
      </c>
      <c r="II16" s="73">
        <v>0</v>
      </c>
      <c r="IJ16" s="73">
        <v>20.087</v>
      </c>
      <c r="IK16" s="73">
        <v>3.39</v>
      </c>
      <c r="IL16" s="73">
        <v>0</v>
      </c>
      <c r="IM16" s="73">
        <v>0</v>
      </c>
      <c r="IN16" s="73">
        <v>0</v>
      </c>
      <c r="IO16" s="73">
        <v>4.5279999999999996</v>
      </c>
      <c r="IP16" s="73">
        <v>6.7359999999999998</v>
      </c>
      <c r="IQ16" s="73">
        <v>19.638999999999999</v>
      </c>
      <c r="IR16" s="73">
        <v>0</v>
      </c>
      <c r="IS16" s="73">
        <v>46.905999999999999</v>
      </c>
      <c r="IT16" s="73">
        <v>4.617</v>
      </c>
      <c r="IU16" s="73">
        <v>0</v>
      </c>
      <c r="IV16" s="74">
        <v>0</v>
      </c>
      <c r="IW16" s="71">
        <v>0</v>
      </c>
      <c r="IX16" s="71">
        <v>0</v>
      </c>
      <c r="IY16" s="71">
        <v>0</v>
      </c>
      <c r="IZ16" s="71">
        <v>0</v>
      </c>
      <c r="JA16" s="71">
        <v>0</v>
      </c>
      <c r="JB16" s="71">
        <v>0</v>
      </c>
      <c r="JC16" s="71">
        <v>0</v>
      </c>
      <c r="JD16" s="71">
        <v>0</v>
      </c>
      <c r="JE16" s="71">
        <v>7</v>
      </c>
      <c r="JF16" s="71">
        <v>2</v>
      </c>
      <c r="JG16" s="71">
        <v>0</v>
      </c>
      <c r="JH16" s="71">
        <v>0</v>
      </c>
      <c r="JI16" s="71">
        <v>0</v>
      </c>
      <c r="JJ16" s="71">
        <v>0</v>
      </c>
      <c r="JK16" s="71">
        <v>0</v>
      </c>
      <c r="JL16" s="71">
        <v>3</v>
      </c>
      <c r="JM16" s="71">
        <v>0</v>
      </c>
      <c r="JN16" s="71">
        <v>0</v>
      </c>
      <c r="JO16" s="71">
        <v>2</v>
      </c>
      <c r="JP16" s="71">
        <v>0</v>
      </c>
      <c r="JQ16" s="71">
        <v>3</v>
      </c>
      <c r="JR16" s="71">
        <v>1</v>
      </c>
      <c r="JS16" s="71">
        <v>4</v>
      </c>
      <c r="JT16" s="71">
        <v>0</v>
      </c>
      <c r="JU16" s="71">
        <v>1</v>
      </c>
      <c r="JV16" s="71">
        <v>0</v>
      </c>
      <c r="JW16" s="71">
        <v>0</v>
      </c>
      <c r="JX16" s="71">
        <v>1</v>
      </c>
      <c r="JY16" s="71">
        <v>1</v>
      </c>
      <c r="JZ16" s="71">
        <v>0</v>
      </c>
      <c r="KA16" s="71">
        <v>2</v>
      </c>
      <c r="KB16" s="71">
        <v>0</v>
      </c>
      <c r="KC16" s="71">
        <v>1</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3</v>
      </c>
      <c r="LA16" s="71">
        <v>0</v>
      </c>
      <c r="LB16" s="71">
        <v>0</v>
      </c>
      <c r="LC16" s="71">
        <v>0</v>
      </c>
      <c r="LD16" s="71">
        <v>0</v>
      </c>
      <c r="LE16" s="71">
        <v>0</v>
      </c>
      <c r="LF16" s="71">
        <v>1</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1</v>
      </c>
      <c r="LY16" s="71">
        <v>0</v>
      </c>
      <c r="LZ16" s="71">
        <v>1</v>
      </c>
      <c r="MA16" s="71">
        <v>4</v>
      </c>
      <c r="MB16" s="71">
        <v>0</v>
      </c>
      <c r="MC16" s="71">
        <v>0</v>
      </c>
      <c r="MD16" s="71">
        <v>0</v>
      </c>
      <c r="ME16" s="71">
        <v>0</v>
      </c>
      <c r="MF16" s="71">
        <v>2</v>
      </c>
      <c r="MG16" s="71">
        <v>0</v>
      </c>
      <c r="MH16" s="71">
        <v>0</v>
      </c>
      <c r="MI16" s="71">
        <v>0</v>
      </c>
      <c r="MJ16" s="71">
        <v>0</v>
      </c>
      <c r="MK16" s="71">
        <v>0</v>
      </c>
      <c r="ML16" s="71">
        <v>0</v>
      </c>
      <c r="MM16" s="71">
        <v>0</v>
      </c>
      <c r="MN16" s="71">
        <v>0</v>
      </c>
      <c r="MO16" s="71">
        <v>1</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7</v>
      </c>
      <c r="NG16" s="71">
        <v>2</v>
      </c>
      <c r="NH16" s="71">
        <v>0</v>
      </c>
      <c r="NI16" s="71">
        <v>0</v>
      </c>
      <c r="NJ16" s="71">
        <v>0</v>
      </c>
      <c r="NK16" s="71">
        <v>0</v>
      </c>
      <c r="NL16" s="71">
        <v>0</v>
      </c>
      <c r="NM16" s="71">
        <v>3</v>
      </c>
      <c r="NN16" s="71">
        <v>0</v>
      </c>
      <c r="NO16" s="71">
        <v>0</v>
      </c>
      <c r="NP16" s="71">
        <v>2</v>
      </c>
      <c r="NQ16" s="71">
        <v>0</v>
      </c>
      <c r="NR16" s="71">
        <v>3</v>
      </c>
      <c r="NS16" s="71">
        <v>1</v>
      </c>
      <c r="NT16" s="71">
        <v>4</v>
      </c>
      <c r="NU16" s="71">
        <v>0</v>
      </c>
      <c r="NV16" s="71">
        <v>1</v>
      </c>
      <c r="NW16" s="71">
        <v>0</v>
      </c>
      <c r="NX16" s="71">
        <v>0</v>
      </c>
      <c r="NY16" s="71">
        <v>1</v>
      </c>
      <c r="NZ16" s="71">
        <v>1</v>
      </c>
      <c r="OA16" s="71">
        <v>0</v>
      </c>
      <c r="OB16" s="71">
        <v>2</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3</v>
      </c>
      <c r="PB16" s="71">
        <v>0</v>
      </c>
      <c r="PC16" s="71">
        <v>0</v>
      </c>
      <c r="PD16" s="71">
        <v>0</v>
      </c>
      <c r="PE16" s="71">
        <v>0</v>
      </c>
      <c r="PF16" s="71">
        <v>0</v>
      </c>
      <c r="PG16" s="71">
        <v>1</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1</v>
      </c>
      <c r="PZ16" s="71">
        <v>0</v>
      </c>
      <c r="QA16" s="71">
        <v>1</v>
      </c>
      <c r="QB16" s="71">
        <v>4</v>
      </c>
      <c r="QC16" s="71">
        <v>0</v>
      </c>
      <c r="QD16" s="71">
        <v>0</v>
      </c>
      <c r="QE16" s="71">
        <v>0</v>
      </c>
      <c r="QF16" s="71">
        <v>0</v>
      </c>
      <c r="QG16" s="71">
        <v>2</v>
      </c>
      <c r="QH16" s="71">
        <v>0</v>
      </c>
      <c r="QI16" s="71">
        <v>0</v>
      </c>
      <c r="QJ16" s="71">
        <v>0</v>
      </c>
      <c r="QK16" s="71">
        <v>0</v>
      </c>
      <c r="QL16" s="71">
        <v>0</v>
      </c>
      <c r="QM16" s="71">
        <v>0</v>
      </c>
      <c r="QN16" s="71">
        <v>0</v>
      </c>
      <c r="QO16" s="71">
        <v>0</v>
      </c>
      <c r="QP16" s="71">
        <v>1</v>
      </c>
      <c r="QQ16" s="71">
        <v>0</v>
      </c>
      <c r="QR16" s="71">
        <v>0</v>
      </c>
      <c r="QS16" s="71">
        <v>1</v>
      </c>
      <c r="QT16" s="71">
        <v>0</v>
      </c>
      <c r="QU16" s="71">
        <v>0</v>
      </c>
      <c r="QV16" s="71">
        <v>0</v>
      </c>
      <c r="QW16" s="71">
        <v>0</v>
      </c>
      <c r="QX16" s="71">
        <v>27</v>
      </c>
      <c r="QY16" s="71">
        <v>1</v>
      </c>
      <c r="QZ16" s="71">
        <v>0</v>
      </c>
      <c r="RA16" s="71">
        <v>0</v>
      </c>
      <c r="RB16" s="71">
        <v>3</v>
      </c>
      <c r="RC16" s="71">
        <v>1</v>
      </c>
      <c r="RD16" s="71">
        <v>0</v>
      </c>
      <c r="RE16" s="71">
        <v>0</v>
      </c>
      <c r="RF16" s="71">
        <v>0</v>
      </c>
      <c r="RG16" s="71">
        <v>1</v>
      </c>
      <c r="RH16" s="71">
        <v>1</v>
      </c>
      <c r="RI16" s="71">
        <v>4</v>
      </c>
      <c r="RJ16" s="71">
        <v>0</v>
      </c>
      <c r="RK16" s="71">
        <v>2</v>
      </c>
      <c r="RL16" s="71">
        <v>1</v>
      </c>
      <c r="RM16" s="71">
        <v>0</v>
      </c>
      <c r="RN16" s="71">
        <v>1</v>
      </c>
      <c r="RO16" s="71">
        <v>0</v>
      </c>
      <c r="RP16" s="71">
        <v>0</v>
      </c>
      <c r="RQ16" s="71">
        <v>0</v>
      </c>
      <c r="RR16" s="71">
        <v>0</v>
      </c>
      <c r="RS16" s="71">
        <v>27</v>
      </c>
      <c r="RT16" s="71">
        <v>2</v>
      </c>
      <c r="RU16" s="71">
        <v>0</v>
      </c>
      <c r="RV16" s="71">
        <v>0</v>
      </c>
      <c r="RW16" s="71">
        <v>3</v>
      </c>
      <c r="RX16" s="71">
        <v>1</v>
      </c>
      <c r="RY16" s="71">
        <v>0</v>
      </c>
      <c r="RZ16" s="71">
        <v>0</v>
      </c>
      <c r="SA16" s="71">
        <v>0</v>
      </c>
      <c r="SB16" s="71">
        <v>1</v>
      </c>
      <c r="SC16" s="71">
        <v>1</v>
      </c>
      <c r="SD16" s="71">
        <v>4</v>
      </c>
      <c r="SE16" s="71">
        <v>0</v>
      </c>
      <c r="SF16" s="71">
        <v>2</v>
      </c>
      <c r="SG16" s="71">
        <v>1</v>
      </c>
      <c r="SH16" s="71">
        <v>0</v>
      </c>
    </row>
    <row r="17" spans="1:502">
      <c r="A17" s="16" t="s">
        <v>2075</v>
      </c>
      <c r="B17" s="70">
        <v>9</v>
      </c>
      <c r="C17" s="70">
        <v>9</v>
      </c>
      <c r="D17" s="70">
        <v>1</v>
      </c>
      <c r="E17" s="70">
        <v>2012</v>
      </c>
      <c r="F17" s="70" t="s">
        <v>179</v>
      </c>
      <c r="G17" s="1073" t="s">
        <v>2066</v>
      </c>
      <c r="H17" s="70" t="s">
        <v>2067</v>
      </c>
      <c r="I17" s="1066"/>
      <c r="J17" s="73">
        <v>0</v>
      </c>
      <c r="K17" s="73">
        <v>0</v>
      </c>
      <c r="L17" s="73">
        <v>0</v>
      </c>
      <c r="M17" s="73">
        <v>0</v>
      </c>
      <c r="N17" s="73">
        <v>0</v>
      </c>
      <c r="O17" s="73">
        <v>0</v>
      </c>
      <c r="P17" s="73">
        <v>0</v>
      </c>
      <c r="Q17" s="73">
        <v>0</v>
      </c>
      <c r="R17" s="73">
        <v>47.453000000000003</v>
      </c>
      <c r="S17" s="73">
        <v>12.896000000000001</v>
      </c>
      <c r="T17" s="73">
        <v>0</v>
      </c>
      <c r="U17" s="73">
        <v>0</v>
      </c>
      <c r="V17" s="73">
        <v>0</v>
      </c>
      <c r="W17" s="73">
        <v>0</v>
      </c>
      <c r="X17" s="73">
        <v>0</v>
      </c>
      <c r="Y17" s="73">
        <v>73.263999999999996</v>
      </c>
      <c r="Z17" s="73">
        <v>0</v>
      </c>
      <c r="AA17" s="73">
        <v>0</v>
      </c>
      <c r="AB17" s="73">
        <v>82.111000000000004</v>
      </c>
      <c r="AC17" s="73">
        <v>0</v>
      </c>
      <c r="AD17" s="73">
        <v>83.757000000000005</v>
      </c>
      <c r="AE17" s="73">
        <v>36.899000000000001</v>
      </c>
      <c r="AF17" s="73">
        <v>340.56599999999997</v>
      </c>
      <c r="AG17" s="73">
        <v>0</v>
      </c>
      <c r="AH17" s="73">
        <v>9.1850000000000005</v>
      </c>
      <c r="AI17" s="73">
        <v>0</v>
      </c>
      <c r="AJ17" s="73">
        <v>0</v>
      </c>
      <c r="AK17" s="73">
        <v>0</v>
      </c>
      <c r="AL17" s="73">
        <v>7.0570000000000004</v>
      </c>
      <c r="AM17" s="73">
        <v>0</v>
      </c>
      <c r="AN17" s="73">
        <v>24.175000000000001</v>
      </c>
      <c r="AO17" s="73">
        <v>0</v>
      </c>
      <c r="AP17" s="73">
        <v>174.863</v>
      </c>
      <c r="AQ17" s="73">
        <v>0</v>
      </c>
      <c r="AR17" s="73">
        <v>0</v>
      </c>
      <c r="AS17" s="73">
        <v>9.7379999999999995</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11.419</v>
      </c>
      <c r="BN17" s="73">
        <v>0</v>
      </c>
      <c r="BO17" s="73">
        <v>0</v>
      </c>
      <c r="BP17" s="73">
        <v>0</v>
      </c>
      <c r="BQ17" s="73">
        <v>0</v>
      </c>
      <c r="BR17" s="73">
        <v>0</v>
      </c>
      <c r="BS17" s="73">
        <v>2.8450000000000002</v>
      </c>
      <c r="BT17" s="73">
        <v>0</v>
      </c>
      <c r="BU17" s="73">
        <v>0</v>
      </c>
      <c r="BV17" s="73">
        <v>0</v>
      </c>
      <c r="BW17" s="73">
        <v>0</v>
      </c>
      <c r="BX17" s="73">
        <v>0</v>
      </c>
      <c r="BY17" s="73">
        <v>0</v>
      </c>
      <c r="BZ17" s="73">
        <v>6.4640000000000004</v>
      </c>
      <c r="CA17" s="73">
        <v>0</v>
      </c>
      <c r="CB17" s="73">
        <v>0</v>
      </c>
      <c r="CC17" s="73">
        <v>0</v>
      </c>
      <c r="CD17" s="73">
        <v>0</v>
      </c>
      <c r="CE17" s="73">
        <v>0</v>
      </c>
      <c r="CF17" s="73">
        <v>0</v>
      </c>
      <c r="CG17" s="73">
        <v>0</v>
      </c>
      <c r="CH17" s="73">
        <v>0</v>
      </c>
      <c r="CI17" s="73">
        <v>0</v>
      </c>
      <c r="CJ17" s="73">
        <v>0</v>
      </c>
      <c r="CK17" s="73">
        <v>3.4390000000000001</v>
      </c>
      <c r="CL17" s="73">
        <v>0</v>
      </c>
      <c r="CM17" s="73">
        <v>6.0880000000000001</v>
      </c>
      <c r="CN17" s="73">
        <v>18.541</v>
      </c>
      <c r="CO17" s="73">
        <v>0</v>
      </c>
      <c r="CP17" s="73">
        <v>0</v>
      </c>
      <c r="CQ17" s="73">
        <v>0</v>
      </c>
      <c r="CR17" s="73">
        <v>0</v>
      </c>
      <c r="CS17" s="73">
        <v>47.177</v>
      </c>
      <c r="CT17" s="73">
        <v>0</v>
      </c>
      <c r="CU17" s="73">
        <v>0</v>
      </c>
      <c r="CV17" s="73">
        <v>0</v>
      </c>
      <c r="CW17" s="73">
        <v>0</v>
      </c>
      <c r="CX17" s="73">
        <v>0</v>
      </c>
      <c r="CY17" s="73">
        <v>0</v>
      </c>
      <c r="CZ17" s="73">
        <v>0</v>
      </c>
      <c r="DA17" s="73">
        <v>0</v>
      </c>
      <c r="DB17" s="73">
        <v>5.3460000000000001</v>
      </c>
      <c r="DC17" s="73">
        <v>0</v>
      </c>
      <c r="DD17" s="73">
        <v>0</v>
      </c>
      <c r="DE17" s="73">
        <v>0</v>
      </c>
      <c r="DF17" s="73">
        <v>0</v>
      </c>
      <c r="DG17" s="73">
        <v>174.863</v>
      </c>
      <c r="DH17" s="73">
        <v>0</v>
      </c>
      <c r="DI17" s="73">
        <v>0</v>
      </c>
      <c r="DJ17" s="73">
        <v>0</v>
      </c>
      <c r="DK17" s="73">
        <v>0</v>
      </c>
      <c r="DL17" s="73">
        <v>0</v>
      </c>
      <c r="DM17" s="73">
        <v>0</v>
      </c>
      <c r="DN17" s="73">
        <v>0</v>
      </c>
      <c r="DO17" s="73">
        <v>0</v>
      </c>
      <c r="DP17" s="73">
        <v>0</v>
      </c>
      <c r="DQ17" s="73">
        <v>0</v>
      </c>
      <c r="DR17" s="73">
        <v>0</v>
      </c>
      <c r="DS17" s="73">
        <v>47.453000000000003</v>
      </c>
      <c r="DT17" s="73">
        <v>12.896000000000001</v>
      </c>
      <c r="DU17" s="73">
        <v>0</v>
      </c>
      <c r="DV17" s="73">
        <v>0</v>
      </c>
      <c r="DW17" s="73">
        <v>0</v>
      </c>
      <c r="DX17" s="73">
        <v>0</v>
      </c>
      <c r="DY17" s="73">
        <v>0</v>
      </c>
      <c r="DZ17" s="73">
        <v>73.263999999999996</v>
      </c>
      <c r="EA17" s="73">
        <v>0</v>
      </c>
      <c r="EB17" s="73">
        <v>0</v>
      </c>
      <c r="EC17" s="73">
        <v>82.111000000000004</v>
      </c>
      <c r="ED17" s="73">
        <v>0</v>
      </c>
      <c r="EE17" s="73">
        <v>83.757000000000005</v>
      </c>
      <c r="EF17" s="73">
        <v>36.899000000000001</v>
      </c>
      <c r="EG17" s="73">
        <v>340.56599999999997</v>
      </c>
      <c r="EH17" s="73">
        <v>0</v>
      </c>
      <c r="EI17" s="73">
        <v>9.1850000000000005</v>
      </c>
      <c r="EJ17" s="73">
        <v>0</v>
      </c>
      <c r="EK17" s="73">
        <v>0</v>
      </c>
      <c r="EL17" s="73">
        <v>0</v>
      </c>
      <c r="EM17" s="73">
        <v>7.0570000000000004</v>
      </c>
      <c r="EN17" s="73">
        <v>0</v>
      </c>
      <c r="EO17" s="73">
        <v>24.175000000000001</v>
      </c>
      <c r="EP17" s="73">
        <v>0</v>
      </c>
      <c r="EQ17" s="73">
        <v>0</v>
      </c>
      <c r="ER17" s="73">
        <v>0</v>
      </c>
      <c r="ES17" s="73">
        <v>0</v>
      </c>
      <c r="ET17" s="73">
        <v>9.7379999999999995</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11.419</v>
      </c>
      <c r="FO17" s="73">
        <v>0</v>
      </c>
      <c r="FP17" s="73">
        <v>0</v>
      </c>
      <c r="FQ17" s="73">
        <v>0</v>
      </c>
      <c r="FR17" s="73">
        <v>0</v>
      </c>
      <c r="FS17" s="73">
        <v>0</v>
      </c>
      <c r="FT17" s="73">
        <v>2.8450000000000002</v>
      </c>
      <c r="FU17" s="73">
        <v>0</v>
      </c>
      <c r="FV17" s="73">
        <v>0</v>
      </c>
      <c r="FW17" s="73">
        <v>0</v>
      </c>
      <c r="FX17" s="73">
        <v>0</v>
      </c>
      <c r="FY17" s="73">
        <v>0</v>
      </c>
      <c r="FZ17" s="73">
        <v>0</v>
      </c>
      <c r="GA17" s="73">
        <v>6.4640000000000004</v>
      </c>
      <c r="GB17" s="73">
        <v>0</v>
      </c>
      <c r="GC17" s="73">
        <v>0</v>
      </c>
      <c r="GD17" s="73">
        <v>0</v>
      </c>
      <c r="GE17" s="73">
        <v>0</v>
      </c>
      <c r="GF17" s="73">
        <v>0</v>
      </c>
      <c r="GG17" s="73">
        <v>0</v>
      </c>
      <c r="GH17" s="73">
        <v>0</v>
      </c>
      <c r="GI17" s="73">
        <v>0</v>
      </c>
      <c r="GJ17" s="73">
        <v>0</v>
      </c>
      <c r="GK17" s="73">
        <v>0</v>
      </c>
      <c r="GL17" s="73">
        <v>3.4390000000000001</v>
      </c>
      <c r="GM17" s="73">
        <v>0</v>
      </c>
      <c r="GN17" s="73">
        <v>6.0880000000000001</v>
      </c>
      <c r="GO17" s="73">
        <v>18.541</v>
      </c>
      <c r="GP17" s="73">
        <v>0</v>
      </c>
      <c r="GQ17" s="73">
        <v>0</v>
      </c>
      <c r="GR17" s="73">
        <v>0</v>
      </c>
      <c r="GS17" s="73">
        <v>0</v>
      </c>
      <c r="GT17" s="73">
        <v>47.177</v>
      </c>
      <c r="GU17" s="73">
        <v>0</v>
      </c>
      <c r="GV17" s="73">
        <v>0</v>
      </c>
      <c r="GW17" s="73">
        <v>0</v>
      </c>
      <c r="GX17" s="73">
        <v>0</v>
      </c>
      <c r="GY17" s="73">
        <v>0</v>
      </c>
      <c r="GZ17" s="73">
        <v>0</v>
      </c>
      <c r="HA17" s="73">
        <v>0</v>
      </c>
      <c r="HB17" s="73">
        <v>0</v>
      </c>
      <c r="HC17" s="73">
        <v>5.3460000000000001</v>
      </c>
      <c r="HD17" s="73">
        <v>0</v>
      </c>
      <c r="HE17" s="73">
        <v>0</v>
      </c>
      <c r="HF17" s="73">
        <v>174.863</v>
      </c>
      <c r="HG17" s="73">
        <v>0</v>
      </c>
      <c r="HH17" s="73">
        <v>0</v>
      </c>
      <c r="HI17" s="73">
        <v>0</v>
      </c>
      <c r="HJ17" s="73">
        <v>0</v>
      </c>
      <c r="HK17" s="73">
        <v>717.36300000000006</v>
      </c>
      <c r="HL17" s="73">
        <v>9.7379999999999995</v>
      </c>
      <c r="HM17" s="73">
        <v>0</v>
      </c>
      <c r="HN17" s="73">
        <v>0</v>
      </c>
      <c r="HO17" s="73">
        <v>11.419</v>
      </c>
      <c r="HP17" s="73">
        <v>2.8450000000000002</v>
      </c>
      <c r="HQ17" s="73">
        <v>6.4640000000000004</v>
      </c>
      <c r="HR17" s="73">
        <v>0</v>
      </c>
      <c r="HS17" s="73">
        <v>0</v>
      </c>
      <c r="HT17" s="73">
        <v>3.4390000000000001</v>
      </c>
      <c r="HU17" s="73">
        <v>6.0880000000000001</v>
      </c>
      <c r="HV17" s="73">
        <v>18.541</v>
      </c>
      <c r="HW17" s="73">
        <v>0</v>
      </c>
      <c r="HX17" s="73">
        <v>47.177</v>
      </c>
      <c r="HY17" s="73">
        <v>5.3460000000000001</v>
      </c>
      <c r="HZ17" s="73">
        <v>0</v>
      </c>
      <c r="IA17" s="73">
        <v>174.863</v>
      </c>
      <c r="IB17" s="73">
        <v>0</v>
      </c>
      <c r="IC17" s="73">
        <v>0</v>
      </c>
      <c r="ID17" s="73">
        <v>0</v>
      </c>
      <c r="IE17" s="73">
        <v>0</v>
      </c>
      <c r="IF17" s="73">
        <v>717.36300000000006</v>
      </c>
      <c r="IG17" s="73">
        <v>184.601</v>
      </c>
      <c r="IH17" s="73">
        <v>0</v>
      </c>
      <c r="II17" s="73">
        <v>0</v>
      </c>
      <c r="IJ17" s="73">
        <v>11.419</v>
      </c>
      <c r="IK17" s="73">
        <v>2.8450000000000002</v>
      </c>
      <c r="IL17" s="73">
        <v>6.4640000000000004</v>
      </c>
      <c r="IM17" s="73">
        <v>0</v>
      </c>
      <c r="IN17" s="73">
        <v>0</v>
      </c>
      <c r="IO17" s="73">
        <v>3.4390000000000001</v>
      </c>
      <c r="IP17" s="73">
        <v>6.0880000000000001</v>
      </c>
      <c r="IQ17" s="73">
        <v>18.541</v>
      </c>
      <c r="IR17" s="73">
        <v>0</v>
      </c>
      <c r="IS17" s="73">
        <v>47.177</v>
      </c>
      <c r="IT17" s="73">
        <v>5.3460000000000001</v>
      </c>
      <c r="IU17" s="73">
        <v>0</v>
      </c>
      <c r="IV17" s="74">
        <v>0</v>
      </c>
      <c r="IW17" s="71">
        <v>0</v>
      </c>
      <c r="IX17" s="71">
        <v>0</v>
      </c>
      <c r="IY17" s="71">
        <v>0</v>
      </c>
      <c r="IZ17" s="71">
        <v>0</v>
      </c>
      <c r="JA17" s="71">
        <v>0</v>
      </c>
      <c r="JB17" s="71">
        <v>0</v>
      </c>
      <c r="JC17" s="71">
        <v>0</v>
      </c>
      <c r="JD17" s="71">
        <v>0</v>
      </c>
      <c r="JE17" s="71">
        <v>6</v>
      </c>
      <c r="JF17" s="71">
        <v>2</v>
      </c>
      <c r="JG17" s="71">
        <v>0</v>
      </c>
      <c r="JH17" s="71">
        <v>0</v>
      </c>
      <c r="JI17" s="71">
        <v>0</v>
      </c>
      <c r="JJ17" s="71">
        <v>0</v>
      </c>
      <c r="JK17" s="71">
        <v>0</v>
      </c>
      <c r="JL17" s="71">
        <v>3</v>
      </c>
      <c r="JM17" s="71">
        <v>0</v>
      </c>
      <c r="JN17" s="71">
        <v>0</v>
      </c>
      <c r="JO17" s="71">
        <v>2</v>
      </c>
      <c r="JP17" s="71">
        <v>0</v>
      </c>
      <c r="JQ17" s="71">
        <v>3</v>
      </c>
      <c r="JR17" s="71">
        <v>1</v>
      </c>
      <c r="JS17" s="71">
        <v>4</v>
      </c>
      <c r="JT17" s="71">
        <v>0</v>
      </c>
      <c r="JU17" s="71">
        <v>1</v>
      </c>
      <c r="JV17" s="71">
        <v>0</v>
      </c>
      <c r="JW17" s="71">
        <v>0</v>
      </c>
      <c r="JX17" s="71">
        <v>0</v>
      </c>
      <c r="JY17" s="71">
        <v>1</v>
      </c>
      <c r="JZ17" s="71">
        <v>0</v>
      </c>
      <c r="KA17" s="71">
        <v>2</v>
      </c>
      <c r="KB17" s="71">
        <v>0</v>
      </c>
      <c r="KC17" s="71">
        <v>1</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1</v>
      </c>
      <c r="LG17" s="71">
        <v>0</v>
      </c>
      <c r="LH17" s="71">
        <v>0</v>
      </c>
      <c r="LI17" s="71">
        <v>0</v>
      </c>
      <c r="LJ17" s="71">
        <v>0</v>
      </c>
      <c r="LK17" s="71">
        <v>0</v>
      </c>
      <c r="LL17" s="71">
        <v>0</v>
      </c>
      <c r="LM17" s="71">
        <v>1</v>
      </c>
      <c r="LN17" s="71">
        <v>0</v>
      </c>
      <c r="LO17" s="71">
        <v>0</v>
      </c>
      <c r="LP17" s="71">
        <v>0</v>
      </c>
      <c r="LQ17" s="71">
        <v>0</v>
      </c>
      <c r="LR17" s="71">
        <v>0</v>
      </c>
      <c r="LS17" s="71">
        <v>0</v>
      </c>
      <c r="LT17" s="71">
        <v>0</v>
      </c>
      <c r="LU17" s="71">
        <v>0</v>
      </c>
      <c r="LV17" s="71">
        <v>0</v>
      </c>
      <c r="LW17" s="71">
        <v>0</v>
      </c>
      <c r="LX17" s="71">
        <v>1</v>
      </c>
      <c r="LY17" s="71">
        <v>0</v>
      </c>
      <c r="LZ17" s="71">
        <v>1</v>
      </c>
      <c r="MA17" s="71">
        <v>4</v>
      </c>
      <c r="MB17" s="71">
        <v>0</v>
      </c>
      <c r="MC17" s="71">
        <v>0</v>
      </c>
      <c r="MD17" s="71">
        <v>0</v>
      </c>
      <c r="ME17" s="71">
        <v>0</v>
      </c>
      <c r="MF17" s="71">
        <v>2</v>
      </c>
      <c r="MG17" s="71">
        <v>0</v>
      </c>
      <c r="MH17" s="71">
        <v>0</v>
      </c>
      <c r="MI17" s="71">
        <v>0</v>
      </c>
      <c r="MJ17" s="71">
        <v>0</v>
      </c>
      <c r="MK17" s="71">
        <v>0</v>
      </c>
      <c r="ML17" s="71">
        <v>0</v>
      </c>
      <c r="MM17" s="71">
        <v>0</v>
      </c>
      <c r="MN17" s="71">
        <v>0</v>
      </c>
      <c r="MO17" s="71">
        <v>1</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6</v>
      </c>
      <c r="NG17" s="71">
        <v>2</v>
      </c>
      <c r="NH17" s="71">
        <v>0</v>
      </c>
      <c r="NI17" s="71">
        <v>0</v>
      </c>
      <c r="NJ17" s="71">
        <v>0</v>
      </c>
      <c r="NK17" s="71">
        <v>0</v>
      </c>
      <c r="NL17" s="71">
        <v>0</v>
      </c>
      <c r="NM17" s="71">
        <v>3</v>
      </c>
      <c r="NN17" s="71">
        <v>0</v>
      </c>
      <c r="NO17" s="71">
        <v>0</v>
      </c>
      <c r="NP17" s="71">
        <v>2</v>
      </c>
      <c r="NQ17" s="71">
        <v>0</v>
      </c>
      <c r="NR17" s="71">
        <v>3</v>
      </c>
      <c r="NS17" s="71">
        <v>1</v>
      </c>
      <c r="NT17" s="71">
        <v>4</v>
      </c>
      <c r="NU17" s="71">
        <v>0</v>
      </c>
      <c r="NV17" s="71">
        <v>1</v>
      </c>
      <c r="NW17" s="71">
        <v>0</v>
      </c>
      <c r="NX17" s="71">
        <v>0</v>
      </c>
      <c r="NY17" s="71">
        <v>0</v>
      </c>
      <c r="NZ17" s="71">
        <v>1</v>
      </c>
      <c r="OA17" s="71">
        <v>0</v>
      </c>
      <c r="OB17" s="71">
        <v>2</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1</v>
      </c>
      <c r="PH17" s="71">
        <v>0</v>
      </c>
      <c r="PI17" s="71">
        <v>0</v>
      </c>
      <c r="PJ17" s="71">
        <v>0</v>
      </c>
      <c r="PK17" s="71">
        <v>0</v>
      </c>
      <c r="PL17" s="71">
        <v>0</v>
      </c>
      <c r="PM17" s="71">
        <v>0</v>
      </c>
      <c r="PN17" s="71">
        <v>1</v>
      </c>
      <c r="PO17" s="71">
        <v>0</v>
      </c>
      <c r="PP17" s="71">
        <v>0</v>
      </c>
      <c r="PQ17" s="71">
        <v>0</v>
      </c>
      <c r="PR17" s="71">
        <v>0</v>
      </c>
      <c r="PS17" s="71">
        <v>0</v>
      </c>
      <c r="PT17" s="71">
        <v>0</v>
      </c>
      <c r="PU17" s="71">
        <v>0</v>
      </c>
      <c r="PV17" s="71">
        <v>0</v>
      </c>
      <c r="PW17" s="71">
        <v>0</v>
      </c>
      <c r="PX17" s="71">
        <v>0</v>
      </c>
      <c r="PY17" s="71">
        <v>1</v>
      </c>
      <c r="PZ17" s="71">
        <v>0</v>
      </c>
      <c r="QA17" s="71">
        <v>1</v>
      </c>
      <c r="QB17" s="71">
        <v>4</v>
      </c>
      <c r="QC17" s="71">
        <v>0</v>
      </c>
      <c r="QD17" s="71">
        <v>0</v>
      </c>
      <c r="QE17" s="71">
        <v>0</v>
      </c>
      <c r="QF17" s="71">
        <v>0</v>
      </c>
      <c r="QG17" s="71">
        <v>2</v>
      </c>
      <c r="QH17" s="71">
        <v>0</v>
      </c>
      <c r="QI17" s="71">
        <v>0</v>
      </c>
      <c r="QJ17" s="71">
        <v>0</v>
      </c>
      <c r="QK17" s="71">
        <v>0</v>
      </c>
      <c r="QL17" s="71">
        <v>0</v>
      </c>
      <c r="QM17" s="71">
        <v>0</v>
      </c>
      <c r="QN17" s="71">
        <v>0</v>
      </c>
      <c r="QO17" s="71">
        <v>0</v>
      </c>
      <c r="QP17" s="71">
        <v>1</v>
      </c>
      <c r="QQ17" s="71">
        <v>0</v>
      </c>
      <c r="QR17" s="71">
        <v>0</v>
      </c>
      <c r="QS17" s="71">
        <v>1</v>
      </c>
      <c r="QT17" s="71">
        <v>0</v>
      </c>
      <c r="QU17" s="71">
        <v>0</v>
      </c>
      <c r="QV17" s="71">
        <v>0</v>
      </c>
      <c r="QW17" s="71">
        <v>0</v>
      </c>
      <c r="QX17" s="71">
        <v>25</v>
      </c>
      <c r="QY17" s="71">
        <v>1</v>
      </c>
      <c r="QZ17" s="71">
        <v>0</v>
      </c>
      <c r="RA17" s="71">
        <v>0</v>
      </c>
      <c r="RB17" s="71">
        <v>2</v>
      </c>
      <c r="RC17" s="71">
        <v>1</v>
      </c>
      <c r="RD17" s="71">
        <v>1</v>
      </c>
      <c r="RE17" s="71">
        <v>0</v>
      </c>
      <c r="RF17" s="71">
        <v>0</v>
      </c>
      <c r="RG17" s="71">
        <v>1</v>
      </c>
      <c r="RH17" s="71">
        <v>1</v>
      </c>
      <c r="RI17" s="71">
        <v>4</v>
      </c>
      <c r="RJ17" s="71">
        <v>0</v>
      </c>
      <c r="RK17" s="71">
        <v>2</v>
      </c>
      <c r="RL17" s="71">
        <v>1</v>
      </c>
      <c r="RM17" s="71">
        <v>0</v>
      </c>
      <c r="RN17" s="71">
        <v>1</v>
      </c>
      <c r="RO17" s="71">
        <v>0</v>
      </c>
      <c r="RP17" s="71">
        <v>0</v>
      </c>
      <c r="RQ17" s="71">
        <v>0</v>
      </c>
      <c r="RR17" s="71">
        <v>0</v>
      </c>
      <c r="RS17" s="71">
        <v>25</v>
      </c>
      <c r="RT17" s="71">
        <v>2</v>
      </c>
      <c r="RU17" s="71">
        <v>0</v>
      </c>
      <c r="RV17" s="71">
        <v>0</v>
      </c>
      <c r="RW17" s="71">
        <v>2</v>
      </c>
      <c r="RX17" s="71">
        <v>1</v>
      </c>
      <c r="RY17" s="71">
        <v>1</v>
      </c>
      <c r="RZ17" s="71">
        <v>0</v>
      </c>
      <c r="SA17" s="71">
        <v>0</v>
      </c>
      <c r="SB17" s="71">
        <v>1</v>
      </c>
      <c r="SC17" s="71">
        <v>1</v>
      </c>
      <c r="SD17" s="71">
        <v>4</v>
      </c>
      <c r="SE17" s="71">
        <v>0</v>
      </c>
      <c r="SF17" s="71">
        <v>2</v>
      </c>
      <c r="SG17" s="71">
        <v>1</v>
      </c>
      <c r="SH17" s="71">
        <v>0</v>
      </c>
    </row>
    <row r="18" spans="1:502">
      <c r="A18" s="16" t="s">
        <v>2076</v>
      </c>
      <c r="B18" s="70">
        <v>10</v>
      </c>
      <c r="C18" s="70">
        <v>10</v>
      </c>
      <c r="D18" s="70">
        <v>1</v>
      </c>
      <c r="E18" s="70">
        <v>2013</v>
      </c>
      <c r="F18" s="70" t="s">
        <v>180</v>
      </c>
      <c r="G18" s="1073" t="s">
        <v>2066</v>
      </c>
      <c r="H18" s="70" t="s">
        <v>2067</v>
      </c>
      <c r="I18" s="1066"/>
      <c r="J18" s="73">
        <v>0</v>
      </c>
      <c r="K18" s="73">
        <v>0</v>
      </c>
      <c r="L18" s="73">
        <v>0</v>
      </c>
      <c r="M18" s="73">
        <v>0</v>
      </c>
      <c r="N18" s="73">
        <v>0</v>
      </c>
      <c r="O18" s="73">
        <v>0</v>
      </c>
      <c r="P18" s="73">
        <v>0</v>
      </c>
      <c r="Q18" s="73">
        <v>0</v>
      </c>
      <c r="R18" s="73">
        <v>41.252000000000002</v>
      </c>
      <c r="S18" s="73">
        <v>10.922000000000001</v>
      </c>
      <c r="T18" s="73">
        <v>0</v>
      </c>
      <c r="U18" s="73">
        <v>0</v>
      </c>
      <c r="V18" s="73">
        <v>0</v>
      </c>
      <c r="W18" s="73">
        <v>0</v>
      </c>
      <c r="X18" s="73">
        <v>0</v>
      </c>
      <c r="Y18" s="73">
        <v>80.400999999999996</v>
      </c>
      <c r="Z18" s="73">
        <v>0</v>
      </c>
      <c r="AA18" s="73">
        <v>0</v>
      </c>
      <c r="AB18" s="73">
        <v>80.471000000000004</v>
      </c>
      <c r="AC18" s="73">
        <v>0</v>
      </c>
      <c r="AD18" s="73">
        <v>94.921000000000006</v>
      </c>
      <c r="AE18" s="73">
        <v>46.045000000000002</v>
      </c>
      <c r="AF18" s="73">
        <v>370.57100000000003</v>
      </c>
      <c r="AG18" s="73">
        <v>0</v>
      </c>
      <c r="AH18" s="73">
        <v>9.1850000000000005</v>
      </c>
      <c r="AI18" s="73">
        <v>0</v>
      </c>
      <c r="AJ18" s="73">
        <v>0</v>
      </c>
      <c r="AK18" s="73">
        <v>0</v>
      </c>
      <c r="AL18" s="73">
        <v>8.0459999999999994</v>
      </c>
      <c r="AM18" s="73">
        <v>0</v>
      </c>
      <c r="AN18" s="73">
        <v>28.853000000000002</v>
      </c>
      <c r="AO18" s="73">
        <v>0</v>
      </c>
      <c r="AP18" s="73">
        <v>203.86699999999999</v>
      </c>
      <c r="AQ18" s="73">
        <v>0</v>
      </c>
      <c r="AR18" s="73">
        <v>0</v>
      </c>
      <c r="AS18" s="73">
        <v>10.537000000000001</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12.971</v>
      </c>
      <c r="BN18" s="73">
        <v>0</v>
      </c>
      <c r="BO18" s="73">
        <v>0</v>
      </c>
      <c r="BP18" s="73">
        <v>0</v>
      </c>
      <c r="BQ18" s="73">
        <v>0</v>
      </c>
      <c r="BR18" s="73">
        <v>0</v>
      </c>
      <c r="BS18" s="73">
        <v>3.0609999999999999</v>
      </c>
      <c r="BT18" s="73">
        <v>0</v>
      </c>
      <c r="BU18" s="73">
        <v>0</v>
      </c>
      <c r="BV18" s="73">
        <v>0</v>
      </c>
      <c r="BW18" s="73">
        <v>0</v>
      </c>
      <c r="BX18" s="73">
        <v>0</v>
      </c>
      <c r="BY18" s="73">
        <v>0</v>
      </c>
      <c r="BZ18" s="73">
        <v>7.6369999999999996</v>
      </c>
      <c r="CA18" s="73">
        <v>0</v>
      </c>
      <c r="CB18" s="73">
        <v>0</v>
      </c>
      <c r="CC18" s="73">
        <v>0</v>
      </c>
      <c r="CD18" s="73">
        <v>0</v>
      </c>
      <c r="CE18" s="73">
        <v>0</v>
      </c>
      <c r="CF18" s="73">
        <v>0</v>
      </c>
      <c r="CG18" s="73">
        <v>0</v>
      </c>
      <c r="CH18" s="73">
        <v>0</v>
      </c>
      <c r="CI18" s="73">
        <v>0</v>
      </c>
      <c r="CJ18" s="73">
        <v>0</v>
      </c>
      <c r="CK18" s="73">
        <v>3.165</v>
      </c>
      <c r="CL18" s="73">
        <v>0</v>
      </c>
      <c r="CM18" s="73">
        <v>6.4720000000000004</v>
      </c>
      <c r="CN18" s="73">
        <v>10.347</v>
      </c>
      <c r="CO18" s="73">
        <v>0</v>
      </c>
      <c r="CP18" s="73">
        <v>0</v>
      </c>
      <c r="CQ18" s="73">
        <v>0</v>
      </c>
      <c r="CR18" s="73">
        <v>0</v>
      </c>
      <c r="CS18" s="73">
        <v>46.587000000000003</v>
      </c>
      <c r="CT18" s="73">
        <v>0</v>
      </c>
      <c r="CU18" s="73">
        <v>0</v>
      </c>
      <c r="CV18" s="73">
        <v>0</v>
      </c>
      <c r="CW18" s="73">
        <v>0</v>
      </c>
      <c r="CX18" s="73">
        <v>0</v>
      </c>
      <c r="CY18" s="73">
        <v>0</v>
      </c>
      <c r="CZ18" s="73">
        <v>0</v>
      </c>
      <c r="DA18" s="73">
        <v>0</v>
      </c>
      <c r="DB18" s="73">
        <v>5.5439999999999996</v>
      </c>
      <c r="DC18" s="73">
        <v>0</v>
      </c>
      <c r="DD18" s="73">
        <v>0</v>
      </c>
      <c r="DE18" s="73">
        <v>0</v>
      </c>
      <c r="DF18" s="73">
        <v>0</v>
      </c>
      <c r="DG18" s="73">
        <v>203.86699999999999</v>
      </c>
      <c r="DH18" s="73">
        <v>0</v>
      </c>
      <c r="DI18" s="73">
        <v>0</v>
      </c>
      <c r="DJ18" s="73">
        <v>0</v>
      </c>
      <c r="DK18" s="73">
        <v>0</v>
      </c>
      <c r="DL18" s="73">
        <v>0</v>
      </c>
      <c r="DM18" s="73">
        <v>0</v>
      </c>
      <c r="DN18" s="73">
        <v>0</v>
      </c>
      <c r="DO18" s="73">
        <v>0</v>
      </c>
      <c r="DP18" s="73">
        <v>0</v>
      </c>
      <c r="DQ18" s="73">
        <v>0</v>
      </c>
      <c r="DR18" s="73">
        <v>0</v>
      </c>
      <c r="DS18" s="73">
        <v>41.252000000000002</v>
      </c>
      <c r="DT18" s="73">
        <v>10.922000000000001</v>
      </c>
      <c r="DU18" s="73">
        <v>0</v>
      </c>
      <c r="DV18" s="73">
        <v>0</v>
      </c>
      <c r="DW18" s="73">
        <v>0</v>
      </c>
      <c r="DX18" s="73">
        <v>0</v>
      </c>
      <c r="DY18" s="73">
        <v>0</v>
      </c>
      <c r="DZ18" s="73">
        <v>80.400999999999996</v>
      </c>
      <c r="EA18" s="73">
        <v>0</v>
      </c>
      <c r="EB18" s="73">
        <v>0</v>
      </c>
      <c r="EC18" s="73">
        <v>80.471000000000004</v>
      </c>
      <c r="ED18" s="73">
        <v>0</v>
      </c>
      <c r="EE18" s="73">
        <v>94.921000000000006</v>
      </c>
      <c r="EF18" s="73">
        <v>46.045000000000002</v>
      </c>
      <c r="EG18" s="73">
        <v>370.57100000000003</v>
      </c>
      <c r="EH18" s="73">
        <v>0</v>
      </c>
      <c r="EI18" s="73">
        <v>9.1850000000000005</v>
      </c>
      <c r="EJ18" s="73">
        <v>0</v>
      </c>
      <c r="EK18" s="73">
        <v>0</v>
      </c>
      <c r="EL18" s="73">
        <v>0</v>
      </c>
      <c r="EM18" s="73">
        <v>8.0459999999999994</v>
      </c>
      <c r="EN18" s="73">
        <v>0</v>
      </c>
      <c r="EO18" s="73">
        <v>28.853000000000002</v>
      </c>
      <c r="EP18" s="73">
        <v>0</v>
      </c>
      <c r="EQ18" s="73">
        <v>0</v>
      </c>
      <c r="ER18" s="73">
        <v>0</v>
      </c>
      <c r="ES18" s="73">
        <v>0</v>
      </c>
      <c r="ET18" s="73">
        <v>10.537000000000001</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12.971</v>
      </c>
      <c r="FO18" s="73">
        <v>0</v>
      </c>
      <c r="FP18" s="73">
        <v>0</v>
      </c>
      <c r="FQ18" s="73">
        <v>0</v>
      </c>
      <c r="FR18" s="73">
        <v>0</v>
      </c>
      <c r="FS18" s="73">
        <v>0</v>
      </c>
      <c r="FT18" s="73">
        <v>3.0609999999999999</v>
      </c>
      <c r="FU18" s="73">
        <v>0</v>
      </c>
      <c r="FV18" s="73">
        <v>0</v>
      </c>
      <c r="FW18" s="73">
        <v>0</v>
      </c>
      <c r="FX18" s="73">
        <v>0</v>
      </c>
      <c r="FY18" s="73">
        <v>0</v>
      </c>
      <c r="FZ18" s="73">
        <v>0</v>
      </c>
      <c r="GA18" s="73">
        <v>7.6369999999999996</v>
      </c>
      <c r="GB18" s="73">
        <v>0</v>
      </c>
      <c r="GC18" s="73">
        <v>0</v>
      </c>
      <c r="GD18" s="73">
        <v>0</v>
      </c>
      <c r="GE18" s="73">
        <v>0</v>
      </c>
      <c r="GF18" s="73">
        <v>0</v>
      </c>
      <c r="GG18" s="73">
        <v>0</v>
      </c>
      <c r="GH18" s="73">
        <v>0</v>
      </c>
      <c r="GI18" s="73">
        <v>0</v>
      </c>
      <c r="GJ18" s="73">
        <v>0</v>
      </c>
      <c r="GK18" s="73">
        <v>0</v>
      </c>
      <c r="GL18" s="73">
        <v>3.165</v>
      </c>
      <c r="GM18" s="73">
        <v>0</v>
      </c>
      <c r="GN18" s="73">
        <v>6.4720000000000004</v>
      </c>
      <c r="GO18" s="73">
        <v>10.347</v>
      </c>
      <c r="GP18" s="73">
        <v>0</v>
      </c>
      <c r="GQ18" s="73">
        <v>0</v>
      </c>
      <c r="GR18" s="73">
        <v>0</v>
      </c>
      <c r="GS18" s="73">
        <v>0</v>
      </c>
      <c r="GT18" s="73">
        <v>46.587000000000003</v>
      </c>
      <c r="GU18" s="73">
        <v>0</v>
      </c>
      <c r="GV18" s="73">
        <v>0</v>
      </c>
      <c r="GW18" s="73">
        <v>0</v>
      </c>
      <c r="GX18" s="73">
        <v>0</v>
      </c>
      <c r="GY18" s="73">
        <v>0</v>
      </c>
      <c r="GZ18" s="73">
        <v>0</v>
      </c>
      <c r="HA18" s="73">
        <v>0</v>
      </c>
      <c r="HB18" s="73">
        <v>0</v>
      </c>
      <c r="HC18" s="73">
        <v>5.5439999999999996</v>
      </c>
      <c r="HD18" s="73">
        <v>0</v>
      </c>
      <c r="HE18" s="73">
        <v>0</v>
      </c>
      <c r="HF18" s="73">
        <v>203.86699999999999</v>
      </c>
      <c r="HG18" s="73">
        <v>0</v>
      </c>
      <c r="HH18" s="73">
        <v>0</v>
      </c>
      <c r="HI18" s="73">
        <v>0</v>
      </c>
      <c r="HJ18" s="73">
        <v>0</v>
      </c>
      <c r="HK18" s="73">
        <v>770.66700000000003</v>
      </c>
      <c r="HL18" s="73">
        <v>10.537000000000001</v>
      </c>
      <c r="HM18" s="73">
        <v>0</v>
      </c>
      <c r="HN18" s="73">
        <v>0</v>
      </c>
      <c r="HO18" s="73">
        <v>12.971</v>
      </c>
      <c r="HP18" s="73">
        <v>3.0609999999999999</v>
      </c>
      <c r="HQ18" s="73">
        <v>7.6369999999999996</v>
      </c>
      <c r="HR18" s="73">
        <v>0</v>
      </c>
      <c r="HS18" s="73">
        <v>0</v>
      </c>
      <c r="HT18" s="73">
        <v>3.165</v>
      </c>
      <c r="HU18" s="73">
        <v>6.4720000000000004</v>
      </c>
      <c r="HV18" s="73">
        <v>10.347</v>
      </c>
      <c r="HW18" s="73">
        <v>0</v>
      </c>
      <c r="HX18" s="73">
        <v>46.587000000000003</v>
      </c>
      <c r="HY18" s="73">
        <v>5.5439999999999996</v>
      </c>
      <c r="HZ18" s="73">
        <v>0</v>
      </c>
      <c r="IA18" s="73">
        <v>203.86699999999999</v>
      </c>
      <c r="IB18" s="73">
        <v>0</v>
      </c>
      <c r="IC18" s="73">
        <v>0</v>
      </c>
      <c r="ID18" s="73">
        <v>0</v>
      </c>
      <c r="IE18" s="73">
        <v>0</v>
      </c>
      <c r="IF18" s="73">
        <v>770.66700000000003</v>
      </c>
      <c r="IG18" s="73">
        <v>214.404</v>
      </c>
      <c r="IH18" s="73">
        <v>0</v>
      </c>
      <c r="II18" s="73">
        <v>0</v>
      </c>
      <c r="IJ18" s="73">
        <v>12.971</v>
      </c>
      <c r="IK18" s="73">
        <v>3.0609999999999999</v>
      </c>
      <c r="IL18" s="73">
        <v>7.6369999999999996</v>
      </c>
      <c r="IM18" s="73">
        <v>0</v>
      </c>
      <c r="IN18" s="73">
        <v>0</v>
      </c>
      <c r="IO18" s="73">
        <v>3.165</v>
      </c>
      <c r="IP18" s="73">
        <v>6.4720000000000004</v>
      </c>
      <c r="IQ18" s="73">
        <v>10.347</v>
      </c>
      <c r="IR18" s="73">
        <v>0</v>
      </c>
      <c r="IS18" s="73">
        <v>46.587000000000003</v>
      </c>
      <c r="IT18" s="73">
        <v>5.5439999999999996</v>
      </c>
      <c r="IU18" s="73">
        <v>0</v>
      </c>
      <c r="IV18" s="74">
        <v>0</v>
      </c>
      <c r="IW18" s="71">
        <v>0</v>
      </c>
      <c r="IX18" s="71">
        <v>0</v>
      </c>
      <c r="IY18" s="71">
        <v>0</v>
      </c>
      <c r="IZ18" s="71">
        <v>0</v>
      </c>
      <c r="JA18" s="71">
        <v>0</v>
      </c>
      <c r="JB18" s="71">
        <v>0</v>
      </c>
      <c r="JC18" s="71">
        <v>0</v>
      </c>
      <c r="JD18" s="71">
        <v>0</v>
      </c>
      <c r="JE18" s="71">
        <v>5</v>
      </c>
      <c r="JF18" s="71">
        <v>2</v>
      </c>
      <c r="JG18" s="71">
        <v>0</v>
      </c>
      <c r="JH18" s="71">
        <v>0</v>
      </c>
      <c r="JI18" s="71">
        <v>0</v>
      </c>
      <c r="JJ18" s="71">
        <v>0</v>
      </c>
      <c r="JK18" s="71">
        <v>0</v>
      </c>
      <c r="JL18" s="71">
        <v>3</v>
      </c>
      <c r="JM18" s="71">
        <v>0</v>
      </c>
      <c r="JN18" s="71">
        <v>0</v>
      </c>
      <c r="JO18" s="71">
        <v>2</v>
      </c>
      <c r="JP18" s="71">
        <v>0</v>
      </c>
      <c r="JQ18" s="71">
        <v>3</v>
      </c>
      <c r="JR18" s="71">
        <v>1</v>
      </c>
      <c r="JS18" s="71">
        <v>4</v>
      </c>
      <c r="JT18" s="71">
        <v>0</v>
      </c>
      <c r="JU18" s="71">
        <v>1</v>
      </c>
      <c r="JV18" s="71">
        <v>0</v>
      </c>
      <c r="JW18" s="71">
        <v>0</v>
      </c>
      <c r="JX18" s="71">
        <v>0</v>
      </c>
      <c r="JY18" s="71">
        <v>1</v>
      </c>
      <c r="JZ18" s="71">
        <v>0</v>
      </c>
      <c r="KA18" s="71">
        <v>3</v>
      </c>
      <c r="KB18" s="71">
        <v>0</v>
      </c>
      <c r="KC18" s="71">
        <v>1</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1</v>
      </c>
      <c r="LG18" s="71">
        <v>0</v>
      </c>
      <c r="LH18" s="71">
        <v>0</v>
      </c>
      <c r="LI18" s="71">
        <v>0</v>
      </c>
      <c r="LJ18" s="71">
        <v>0</v>
      </c>
      <c r="LK18" s="71">
        <v>0</v>
      </c>
      <c r="LL18" s="71">
        <v>0</v>
      </c>
      <c r="LM18" s="71">
        <v>1</v>
      </c>
      <c r="LN18" s="71">
        <v>0</v>
      </c>
      <c r="LO18" s="71">
        <v>0</v>
      </c>
      <c r="LP18" s="71">
        <v>0</v>
      </c>
      <c r="LQ18" s="71">
        <v>0</v>
      </c>
      <c r="LR18" s="71">
        <v>0</v>
      </c>
      <c r="LS18" s="71">
        <v>0</v>
      </c>
      <c r="LT18" s="71">
        <v>0</v>
      </c>
      <c r="LU18" s="71">
        <v>0</v>
      </c>
      <c r="LV18" s="71">
        <v>0</v>
      </c>
      <c r="LW18" s="71">
        <v>0</v>
      </c>
      <c r="LX18" s="71">
        <v>1</v>
      </c>
      <c r="LY18" s="71">
        <v>0</v>
      </c>
      <c r="LZ18" s="71">
        <v>1</v>
      </c>
      <c r="MA18" s="71">
        <v>2</v>
      </c>
      <c r="MB18" s="71">
        <v>0</v>
      </c>
      <c r="MC18" s="71">
        <v>0</v>
      </c>
      <c r="MD18" s="71">
        <v>0</v>
      </c>
      <c r="ME18" s="71">
        <v>0</v>
      </c>
      <c r="MF18" s="71">
        <v>2</v>
      </c>
      <c r="MG18" s="71">
        <v>0</v>
      </c>
      <c r="MH18" s="71">
        <v>0</v>
      </c>
      <c r="MI18" s="71">
        <v>0</v>
      </c>
      <c r="MJ18" s="71">
        <v>0</v>
      </c>
      <c r="MK18" s="71">
        <v>0</v>
      </c>
      <c r="ML18" s="71">
        <v>0</v>
      </c>
      <c r="MM18" s="71">
        <v>0</v>
      </c>
      <c r="MN18" s="71">
        <v>0</v>
      </c>
      <c r="MO18" s="71">
        <v>1</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5</v>
      </c>
      <c r="NG18" s="71">
        <v>2</v>
      </c>
      <c r="NH18" s="71">
        <v>0</v>
      </c>
      <c r="NI18" s="71">
        <v>0</v>
      </c>
      <c r="NJ18" s="71">
        <v>0</v>
      </c>
      <c r="NK18" s="71">
        <v>0</v>
      </c>
      <c r="NL18" s="71">
        <v>0</v>
      </c>
      <c r="NM18" s="71">
        <v>3</v>
      </c>
      <c r="NN18" s="71">
        <v>0</v>
      </c>
      <c r="NO18" s="71">
        <v>0</v>
      </c>
      <c r="NP18" s="71">
        <v>2</v>
      </c>
      <c r="NQ18" s="71">
        <v>0</v>
      </c>
      <c r="NR18" s="71">
        <v>3</v>
      </c>
      <c r="NS18" s="71">
        <v>1</v>
      </c>
      <c r="NT18" s="71">
        <v>4</v>
      </c>
      <c r="NU18" s="71">
        <v>0</v>
      </c>
      <c r="NV18" s="71">
        <v>1</v>
      </c>
      <c r="NW18" s="71">
        <v>0</v>
      </c>
      <c r="NX18" s="71">
        <v>0</v>
      </c>
      <c r="NY18" s="71">
        <v>0</v>
      </c>
      <c r="NZ18" s="71">
        <v>1</v>
      </c>
      <c r="OA18" s="71">
        <v>0</v>
      </c>
      <c r="OB18" s="71">
        <v>3</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1</v>
      </c>
      <c r="PH18" s="71">
        <v>0</v>
      </c>
      <c r="PI18" s="71">
        <v>0</v>
      </c>
      <c r="PJ18" s="71">
        <v>0</v>
      </c>
      <c r="PK18" s="71">
        <v>0</v>
      </c>
      <c r="PL18" s="71">
        <v>0</v>
      </c>
      <c r="PM18" s="71">
        <v>0</v>
      </c>
      <c r="PN18" s="71">
        <v>1</v>
      </c>
      <c r="PO18" s="71">
        <v>0</v>
      </c>
      <c r="PP18" s="71">
        <v>0</v>
      </c>
      <c r="PQ18" s="71">
        <v>0</v>
      </c>
      <c r="PR18" s="71">
        <v>0</v>
      </c>
      <c r="PS18" s="71">
        <v>0</v>
      </c>
      <c r="PT18" s="71">
        <v>0</v>
      </c>
      <c r="PU18" s="71">
        <v>0</v>
      </c>
      <c r="PV18" s="71">
        <v>0</v>
      </c>
      <c r="PW18" s="71">
        <v>0</v>
      </c>
      <c r="PX18" s="71">
        <v>0</v>
      </c>
      <c r="PY18" s="71">
        <v>1</v>
      </c>
      <c r="PZ18" s="71">
        <v>0</v>
      </c>
      <c r="QA18" s="71">
        <v>1</v>
      </c>
      <c r="QB18" s="71">
        <v>2</v>
      </c>
      <c r="QC18" s="71">
        <v>0</v>
      </c>
      <c r="QD18" s="71">
        <v>0</v>
      </c>
      <c r="QE18" s="71">
        <v>0</v>
      </c>
      <c r="QF18" s="71">
        <v>0</v>
      </c>
      <c r="QG18" s="71">
        <v>2</v>
      </c>
      <c r="QH18" s="71">
        <v>0</v>
      </c>
      <c r="QI18" s="71">
        <v>0</v>
      </c>
      <c r="QJ18" s="71">
        <v>0</v>
      </c>
      <c r="QK18" s="71">
        <v>0</v>
      </c>
      <c r="QL18" s="71">
        <v>0</v>
      </c>
      <c r="QM18" s="71">
        <v>0</v>
      </c>
      <c r="QN18" s="71">
        <v>0</v>
      </c>
      <c r="QO18" s="71">
        <v>0</v>
      </c>
      <c r="QP18" s="71">
        <v>1</v>
      </c>
      <c r="QQ18" s="71">
        <v>0</v>
      </c>
      <c r="QR18" s="71">
        <v>0</v>
      </c>
      <c r="QS18" s="71">
        <v>1</v>
      </c>
      <c r="QT18" s="71">
        <v>0</v>
      </c>
      <c r="QU18" s="71">
        <v>0</v>
      </c>
      <c r="QV18" s="71">
        <v>0</v>
      </c>
      <c r="QW18" s="71">
        <v>0</v>
      </c>
      <c r="QX18" s="71">
        <v>25</v>
      </c>
      <c r="QY18" s="71">
        <v>1</v>
      </c>
      <c r="QZ18" s="71">
        <v>0</v>
      </c>
      <c r="RA18" s="71">
        <v>0</v>
      </c>
      <c r="RB18" s="71">
        <v>2</v>
      </c>
      <c r="RC18" s="71">
        <v>1</v>
      </c>
      <c r="RD18" s="71">
        <v>1</v>
      </c>
      <c r="RE18" s="71">
        <v>0</v>
      </c>
      <c r="RF18" s="71">
        <v>0</v>
      </c>
      <c r="RG18" s="71">
        <v>1</v>
      </c>
      <c r="RH18" s="71">
        <v>1</v>
      </c>
      <c r="RI18" s="71">
        <v>2</v>
      </c>
      <c r="RJ18" s="71">
        <v>0</v>
      </c>
      <c r="RK18" s="71">
        <v>2</v>
      </c>
      <c r="RL18" s="71">
        <v>1</v>
      </c>
      <c r="RM18" s="71">
        <v>0</v>
      </c>
      <c r="RN18" s="71">
        <v>1</v>
      </c>
      <c r="RO18" s="71">
        <v>0</v>
      </c>
      <c r="RP18" s="71">
        <v>0</v>
      </c>
      <c r="RQ18" s="71">
        <v>0</v>
      </c>
      <c r="RR18" s="71">
        <v>0</v>
      </c>
      <c r="RS18" s="71">
        <v>25</v>
      </c>
      <c r="RT18" s="71">
        <v>2</v>
      </c>
      <c r="RU18" s="71">
        <v>0</v>
      </c>
      <c r="RV18" s="71">
        <v>0</v>
      </c>
      <c r="RW18" s="71">
        <v>2</v>
      </c>
      <c r="RX18" s="71">
        <v>1</v>
      </c>
      <c r="RY18" s="71">
        <v>1</v>
      </c>
      <c r="RZ18" s="71">
        <v>0</v>
      </c>
      <c r="SA18" s="71">
        <v>0</v>
      </c>
      <c r="SB18" s="71">
        <v>1</v>
      </c>
      <c r="SC18" s="71">
        <v>1</v>
      </c>
      <c r="SD18" s="71">
        <v>2</v>
      </c>
      <c r="SE18" s="71">
        <v>0</v>
      </c>
      <c r="SF18" s="71">
        <v>2</v>
      </c>
      <c r="SG18" s="71">
        <v>1</v>
      </c>
      <c r="SH18" s="71">
        <v>0</v>
      </c>
    </row>
    <row r="19" spans="1:502">
      <c r="A19" s="16" t="s">
        <v>2077</v>
      </c>
      <c r="B19" s="70">
        <v>11</v>
      </c>
      <c r="C19" s="70">
        <v>11</v>
      </c>
      <c r="D19" s="70">
        <v>1</v>
      </c>
      <c r="E19" s="70">
        <v>2014</v>
      </c>
      <c r="F19" s="70" t="s">
        <v>181</v>
      </c>
      <c r="G19" s="1073" t="s">
        <v>2066</v>
      </c>
      <c r="H19" s="70" t="s">
        <v>2067</v>
      </c>
      <c r="I19" s="1066"/>
      <c r="J19" s="73">
        <v>0</v>
      </c>
      <c r="K19" s="73">
        <v>0</v>
      </c>
      <c r="L19" s="73">
        <v>0</v>
      </c>
      <c r="M19" s="73">
        <v>0</v>
      </c>
      <c r="N19" s="73">
        <v>0</v>
      </c>
      <c r="O19" s="73">
        <v>0</v>
      </c>
      <c r="P19" s="73">
        <v>0</v>
      </c>
      <c r="Q19" s="73">
        <v>0</v>
      </c>
      <c r="R19" s="73">
        <v>50.737000000000002</v>
      </c>
      <c r="S19" s="73">
        <v>12.856</v>
      </c>
      <c r="T19" s="73">
        <v>0</v>
      </c>
      <c r="U19" s="73">
        <v>0</v>
      </c>
      <c r="V19" s="73">
        <v>0</v>
      </c>
      <c r="W19" s="73">
        <v>0</v>
      </c>
      <c r="X19" s="73">
        <v>0</v>
      </c>
      <c r="Y19" s="73">
        <v>83.661000000000001</v>
      </c>
      <c r="Z19" s="73">
        <v>0</v>
      </c>
      <c r="AA19" s="73">
        <v>0</v>
      </c>
      <c r="AB19" s="73">
        <v>76.165999999999997</v>
      </c>
      <c r="AC19" s="73">
        <v>0</v>
      </c>
      <c r="AD19" s="73">
        <v>81.906000000000006</v>
      </c>
      <c r="AE19" s="73">
        <v>47.127000000000002</v>
      </c>
      <c r="AF19" s="73">
        <v>373.72800000000001</v>
      </c>
      <c r="AG19" s="73">
        <v>0</v>
      </c>
      <c r="AH19" s="73">
        <v>10.916</v>
      </c>
      <c r="AI19" s="73">
        <v>0</v>
      </c>
      <c r="AJ19" s="73">
        <v>0</v>
      </c>
      <c r="AK19" s="73">
        <v>0</v>
      </c>
      <c r="AL19" s="73">
        <v>7.274</v>
      </c>
      <c r="AM19" s="73">
        <v>0</v>
      </c>
      <c r="AN19" s="73">
        <v>34.384</v>
      </c>
      <c r="AO19" s="73">
        <v>0</v>
      </c>
      <c r="AP19" s="73">
        <v>170.31100000000001</v>
      </c>
      <c r="AQ19" s="73">
        <v>0</v>
      </c>
      <c r="AR19" s="73">
        <v>0</v>
      </c>
      <c r="AS19" s="73">
        <v>10.122</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11.047000000000001</v>
      </c>
      <c r="BN19" s="73">
        <v>0</v>
      </c>
      <c r="BO19" s="73">
        <v>0</v>
      </c>
      <c r="BP19" s="73">
        <v>0</v>
      </c>
      <c r="BQ19" s="73">
        <v>0</v>
      </c>
      <c r="BR19" s="73">
        <v>0</v>
      </c>
      <c r="BS19" s="73">
        <v>3.2759999999999998</v>
      </c>
      <c r="BT19" s="73">
        <v>0</v>
      </c>
      <c r="BU19" s="73">
        <v>0</v>
      </c>
      <c r="BV19" s="73">
        <v>0</v>
      </c>
      <c r="BW19" s="73">
        <v>0</v>
      </c>
      <c r="BX19" s="73">
        <v>0</v>
      </c>
      <c r="BY19" s="73">
        <v>0</v>
      </c>
      <c r="BZ19" s="73">
        <v>7.1150000000000002</v>
      </c>
      <c r="CA19" s="73">
        <v>0</v>
      </c>
      <c r="CB19" s="73">
        <v>0</v>
      </c>
      <c r="CC19" s="73">
        <v>0</v>
      </c>
      <c r="CD19" s="73">
        <v>0</v>
      </c>
      <c r="CE19" s="73">
        <v>0</v>
      </c>
      <c r="CF19" s="73">
        <v>0</v>
      </c>
      <c r="CG19" s="73">
        <v>0</v>
      </c>
      <c r="CH19" s="73">
        <v>0</v>
      </c>
      <c r="CI19" s="73">
        <v>0</v>
      </c>
      <c r="CJ19" s="73">
        <v>0</v>
      </c>
      <c r="CK19" s="73">
        <v>3.1040000000000001</v>
      </c>
      <c r="CL19" s="73">
        <v>0</v>
      </c>
      <c r="CM19" s="73">
        <v>6.3630000000000004</v>
      </c>
      <c r="CN19" s="73">
        <v>14.863</v>
      </c>
      <c r="CO19" s="73">
        <v>0</v>
      </c>
      <c r="CP19" s="73">
        <v>0</v>
      </c>
      <c r="CQ19" s="73">
        <v>0</v>
      </c>
      <c r="CR19" s="73">
        <v>0</v>
      </c>
      <c r="CS19" s="73">
        <v>46.411000000000001</v>
      </c>
      <c r="CT19" s="73">
        <v>0</v>
      </c>
      <c r="CU19" s="73">
        <v>0</v>
      </c>
      <c r="CV19" s="73">
        <v>0</v>
      </c>
      <c r="CW19" s="73">
        <v>0</v>
      </c>
      <c r="CX19" s="73">
        <v>0</v>
      </c>
      <c r="CY19" s="73">
        <v>0</v>
      </c>
      <c r="CZ19" s="73">
        <v>0</v>
      </c>
      <c r="DA19" s="73">
        <v>0</v>
      </c>
      <c r="DB19" s="73">
        <v>5.2539999999999996</v>
      </c>
      <c r="DC19" s="73">
        <v>0</v>
      </c>
      <c r="DD19" s="73">
        <v>0</v>
      </c>
      <c r="DE19" s="73">
        <v>0</v>
      </c>
      <c r="DF19" s="73">
        <v>0</v>
      </c>
      <c r="DG19" s="73">
        <v>170.31100000000001</v>
      </c>
      <c r="DH19" s="73">
        <v>0</v>
      </c>
      <c r="DI19" s="73">
        <v>0</v>
      </c>
      <c r="DJ19" s="73">
        <v>0</v>
      </c>
      <c r="DK19" s="73">
        <v>0</v>
      </c>
      <c r="DL19" s="73">
        <v>0</v>
      </c>
      <c r="DM19" s="73">
        <v>0</v>
      </c>
      <c r="DN19" s="73">
        <v>0</v>
      </c>
      <c r="DO19" s="73">
        <v>0</v>
      </c>
      <c r="DP19" s="73">
        <v>0</v>
      </c>
      <c r="DQ19" s="73">
        <v>0</v>
      </c>
      <c r="DR19" s="73">
        <v>0</v>
      </c>
      <c r="DS19" s="73">
        <v>50.737000000000002</v>
      </c>
      <c r="DT19" s="73">
        <v>12.856</v>
      </c>
      <c r="DU19" s="73">
        <v>0</v>
      </c>
      <c r="DV19" s="73">
        <v>0</v>
      </c>
      <c r="DW19" s="73">
        <v>0</v>
      </c>
      <c r="DX19" s="73">
        <v>0</v>
      </c>
      <c r="DY19" s="73">
        <v>0</v>
      </c>
      <c r="DZ19" s="73">
        <v>83.661000000000001</v>
      </c>
      <c r="EA19" s="73">
        <v>0</v>
      </c>
      <c r="EB19" s="73">
        <v>0</v>
      </c>
      <c r="EC19" s="73">
        <v>76.165999999999997</v>
      </c>
      <c r="ED19" s="73">
        <v>0</v>
      </c>
      <c r="EE19" s="73">
        <v>81.906000000000006</v>
      </c>
      <c r="EF19" s="73">
        <v>47.127000000000002</v>
      </c>
      <c r="EG19" s="73">
        <v>373.72800000000001</v>
      </c>
      <c r="EH19" s="73">
        <v>0</v>
      </c>
      <c r="EI19" s="73">
        <v>10.916</v>
      </c>
      <c r="EJ19" s="73">
        <v>0</v>
      </c>
      <c r="EK19" s="73">
        <v>0</v>
      </c>
      <c r="EL19" s="73">
        <v>0</v>
      </c>
      <c r="EM19" s="73">
        <v>7.274</v>
      </c>
      <c r="EN19" s="73">
        <v>0</v>
      </c>
      <c r="EO19" s="73">
        <v>34.384</v>
      </c>
      <c r="EP19" s="73">
        <v>0</v>
      </c>
      <c r="EQ19" s="73">
        <v>0</v>
      </c>
      <c r="ER19" s="73">
        <v>0</v>
      </c>
      <c r="ES19" s="73">
        <v>0</v>
      </c>
      <c r="ET19" s="73">
        <v>10.122</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11.047000000000001</v>
      </c>
      <c r="FO19" s="73">
        <v>0</v>
      </c>
      <c r="FP19" s="73">
        <v>0</v>
      </c>
      <c r="FQ19" s="73">
        <v>0</v>
      </c>
      <c r="FR19" s="73">
        <v>0</v>
      </c>
      <c r="FS19" s="73">
        <v>0</v>
      </c>
      <c r="FT19" s="73">
        <v>3.2759999999999998</v>
      </c>
      <c r="FU19" s="73">
        <v>0</v>
      </c>
      <c r="FV19" s="73">
        <v>0</v>
      </c>
      <c r="FW19" s="73">
        <v>0</v>
      </c>
      <c r="FX19" s="73">
        <v>0</v>
      </c>
      <c r="FY19" s="73">
        <v>0</v>
      </c>
      <c r="FZ19" s="73">
        <v>0</v>
      </c>
      <c r="GA19" s="73">
        <v>7.1150000000000002</v>
      </c>
      <c r="GB19" s="73">
        <v>0</v>
      </c>
      <c r="GC19" s="73">
        <v>0</v>
      </c>
      <c r="GD19" s="73">
        <v>0</v>
      </c>
      <c r="GE19" s="73">
        <v>0</v>
      </c>
      <c r="GF19" s="73">
        <v>0</v>
      </c>
      <c r="GG19" s="73">
        <v>0</v>
      </c>
      <c r="GH19" s="73">
        <v>0</v>
      </c>
      <c r="GI19" s="73">
        <v>0</v>
      </c>
      <c r="GJ19" s="73">
        <v>0</v>
      </c>
      <c r="GK19" s="73">
        <v>0</v>
      </c>
      <c r="GL19" s="73">
        <v>3.1040000000000001</v>
      </c>
      <c r="GM19" s="73">
        <v>0</v>
      </c>
      <c r="GN19" s="73">
        <v>6.3630000000000004</v>
      </c>
      <c r="GO19" s="73">
        <v>14.863</v>
      </c>
      <c r="GP19" s="73">
        <v>0</v>
      </c>
      <c r="GQ19" s="73">
        <v>0</v>
      </c>
      <c r="GR19" s="73">
        <v>0</v>
      </c>
      <c r="GS19" s="73">
        <v>0</v>
      </c>
      <c r="GT19" s="73">
        <v>46.411000000000001</v>
      </c>
      <c r="GU19" s="73">
        <v>0</v>
      </c>
      <c r="GV19" s="73">
        <v>0</v>
      </c>
      <c r="GW19" s="73">
        <v>0</v>
      </c>
      <c r="GX19" s="73">
        <v>0</v>
      </c>
      <c r="GY19" s="73">
        <v>0</v>
      </c>
      <c r="GZ19" s="73">
        <v>0</v>
      </c>
      <c r="HA19" s="73">
        <v>0</v>
      </c>
      <c r="HB19" s="73">
        <v>0</v>
      </c>
      <c r="HC19" s="73">
        <v>5.2539999999999996</v>
      </c>
      <c r="HD19" s="73">
        <v>0</v>
      </c>
      <c r="HE19" s="73">
        <v>0</v>
      </c>
      <c r="HF19" s="73">
        <v>170.31100000000001</v>
      </c>
      <c r="HG19" s="73">
        <v>0</v>
      </c>
      <c r="HH19" s="73">
        <v>0</v>
      </c>
      <c r="HI19" s="73">
        <v>0</v>
      </c>
      <c r="HJ19" s="73">
        <v>0</v>
      </c>
      <c r="HK19" s="73">
        <v>778.755</v>
      </c>
      <c r="HL19" s="73">
        <v>10.122</v>
      </c>
      <c r="HM19" s="73">
        <v>0</v>
      </c>
      <c r="HN19" s="73">
        <v>0</v>
      </c>
      <c r="HO19" s="73">
        <v>11.047000000000001</v>
      </c>
      <c r="HP19" s="73">
        <v>3.2759999999999998</v>
      </c>
      <c r="HQ19" s="73">
        <v>7.1150000000000002</v>
      </c>
      <c r="HR19" s="73">
        <v>0</v>
      </c>
      <c r="HS19" s="73">
        <v>0</v>
      </c>
      <c r="HT19" s="73">
        <v>3.1040000000000001</v>
      </c>
      <c r="HU19" s="73">
        <v>6.3630000000000004</v>
      </c>
      <c r="HV19" s="73">
        <v>14.863</v>
      </c>
      <c r="HW19" s="73">
        <v>0</v>
      </c>
      <c r="HX19" s="73">
        <v>46.411000000000001</v>
      </c>
      <c r="HY19" s="73">
        <v>5.2539999999999996</v>
      </c>
      <c r="HZ19" s="73">
        <v>0</v>
      </c>
      <c r="IA19" s="73">
        <v>170.31100000000001</v>
      </c>
      <c r="IB19" s="73">
        <v>0</v>
      </c>
      <c r="IC19" s="73">
        <v>0</v>
      </c>
      <c r="ID19" s="73">
        <v>0</v>
      </c>
      <c r="IE19" s="73">
        <v>0</v>
      </c>
      <c r="IF19" s="73">
        <v>778.755</v>
      </c>
      <c r="IG19" s="73">
        <v>180.43299999999999</v>
      </c>
      <c r="IH19" s="73">
        <v>0</v>
      </c>
      <c r="II19" s="73">
        <v>0</v>
      </c>
      <c r="IJ19" s="73">
        <v>11.047000000000001</v>
      </c>
      <c r="IK19" s="73">
        <v>3.2759999999999998</v>
      </c>
      <c r="IL19" s="73">
        <v>7.1150000000000002</v>
      </c>
      <c r="IM19" s="73">
        <v>0</v>
      </c>
      <c r="IN19" s="73">
        <v>0</v>
      </c>
      <c r="IO19" s="73">
        <v>3.1040000000000001</v>
      </c>
      <c r="IP19" s="73">
        <v>6.3630000000000004</v>
      </c>
      <c r="IQ19" s="73">
        <v>14.863</v>
      </c>
      <c r="IR19" s="73">
        <v>0</v>
      </c>
      <c r="IS19" s="73">
        <v>46.411000000000001</v>
      </c>
      <c r="IT19" s="73">
        <v>5.2539999999999996</v>
      </c>
      <c r="IU19" s="73">
        <v>0</v>
      </c>
      <c r="IV19" s="74">
        <v>0</v>
      </c>
      <c r="IW19" s="71">
        <v>0</v>
      </c>
      <c r="IX19" s="71">
        <v>0</v>
      </c>
      <c r="IY19" s="71">
        <v>0</v>
      </c>
      <c r="IZ19" s="71">
        <v>0</v>
      </c>
      <c r="JA19" s="71">
        <v>0</v>
      </c>
      <c r="JB19" s="71">
        <v>0</v>
      </c>
      <c r="JC19" s="71">
        <v>0</v>
      </c>
      <c r="JD19" s="71">
        <v>0</v>
      </c>
      <c r="JE19" s="71">
        <v>6</v>
      </c>
      <c r="JF19" s="71">
        <v>2</v>
      </c>
      <c r="JG19" s="71">
        <v>0</v>
      </c>
      <c r="JH19" s="71">
        <v>0</v>
      </c>
      <c r="JI19" s="71">
        <v>0</v>
      </c>
      <c r="JJ19" s="71">
        <v>0</v>
      </c>
      <c r="JK19" s="71">
        <v>0</v>
      </c>
      <c r="JL19" s="71">
        <v>3</v>
      </c>
      <c r="JM19" s="71">
        <v>0</v>
      </c>
      <c r="JN19" s="71">
        <v>0</v>
      </c>
      <c r="JO19" s="71">
        <v>2</v>
      </c>
      <c r="JP19" s="71">
        <v>0</v>
      </c>
      <c r="JQ19" s="71">
        <v>3</v>
      </c>
      <c r="JR19" s="71">
        <v>1</v>
      </c>
      <c r="JS19" s="71">
        <v>3</v>
      </c>
      <c r="JT19" s="71">
        <v>0</v>
      </c>
      <c r="JU19" s="71">
        <v>1</v>
      </c>
      <c r="JV19" s="71">
        <v>0</v>
      </c>
      <c r="JW19" s="71">
        <v>0</v>
      </c>
      <c r="JX19" s="71">
        <v>0</v>
      </c>
      <c r="JY19" s="71">
        <v>1</v>
      </c>
      <c r="JZ19" s="71">
        <v>0</v>
      </c>
      <c r="KA19" s="71">
        <v>3</v>
      </c>
      <c r="KB19" s="71">
        <v>0</v>
      </c>
      <c r="KC19" s="71">
        <v>1</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1</v>
      </c>
      <c r="LG19" s="71">
        <v>0</v>
      </c>
      <c r="LH19" s="71">
        <v>0</v>
      </c>
      <c r="LI19" s="71">
        <v>0</v>
      </c>
      <c r="LJ19" s="71">
        <v>0</v>
      </c>
      <c r="LK19" s="71">
        <v>0</v>
      </c>
      <c r="LL19" s="71">
        <v>0</v>
      </c>
      <c r="LM19" s="71">
        <v>1</v>
      </c>
      <c r="LN19" s="71">
        <v>0</v>
      </c>
      <c r="LO19" s="71">
        <v>0</v>
      </c>
      <c r="LP19" s="71">
        <v>0</v>
      </c>
      <c r="LQ19" s="71">
        <v>0</v>
      </c>
      <c r="LR19" s="71">
        <v>0</v>
      </c>
      <c r="LS19" s="71">
        <v>0</v>
      </c>
      <c r="LT19" s="71">
        <v>0</v>
      </c>
      <c r="LU19" s="71">
        <v>0</v>
      </c>
      <c r="LV19" s="71">
        <v>0</v>
      </c>
      <c r="LW19" s="71">
        <v>0</v>
      </c>
      <c r="LX19" s="71">
        <v>1</v>
      </c>
      <c r="LY19" s="71">
        <v>0</v>
      </c>
      <c r="LZ19" s="71">
        <v>1</v>
      </c>
      <c r="MA19" s="71">
        <v>3</v>
      </c>
      <c r="MB19" s="71">
        <v>0</v>
      </c>
      <c r="MC19" s="71">
        <v>0</v>
      </c>
      <c r="MD19" s="71">
        <v>0</v>
      </c>
      <c r="ME19" s="71">
        <v>0</v>
      </c>
      <c r="MF19" s="71">
        <v>2</v>
      </c>
      <c r="MG19" s="71">
        <v>0</v>
      </c>
      <c r="MH19" s="71">
        <v>0</v>
      </c>
      <c r="MI19" s="71">
        <v>0</v>
      </c>
      <c r="MJ19" s="71">
        <v>0</v>
      </c>
      <c r="MK19" s="71">
        <v>0</v>
      </c>
      <c r="ML19" s="71">
        <v>0</v>
      </c>
      <c r="MM19" s="71">
        <v>0</v>
      </c>
      <c r="MN19" s="71">
        <v>0</v>
      </c>
      <c r="MO19" s="71">
        <v>1</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6</v>
      </c>
      <c r="NG19" s="71">
        <v>2</v>
      </c>
      <c r="NH19" s="71">
        <v>0</v>
      </c>
      <c r="NI19" s="71">
        <v>0</v>
      </c>
      <c r="NJ19" s="71">
        <v>0</v>
      </c>
      <c r="NK19" s="71">
        <v>0</v>
      </c>
      <c r="NL19" s="71">
        <v>0</v>
      </c>
      <c r="NM19" s="71">
        <v>3</v>
      </c>
      <c r="NN19" s="71">
        <v>0</v>
      </c>
      <c r="NO19" s="71">
        <v>0</v>
      </c>
      <c r="NP19" s="71">
        <v>2</v>
      </c>
      <c r="NQ19" s="71">
        <v>0</v>
      </c>
      <c r="NR19" s="71">
        <v>3</v>
      </c>
      <c r="NS19" s="71">
        <v>1</v>
      </c>
      <c r="NT19" s="71">
        <v>3</v>
      </c>
      <c r="NU19" s="71">
        <v>0</v>
      </c>
      <c r="NV19" s="71">
        <v>1</v>
      </c>
      <c r="NW19" s="71">
        <v>0</v>
      </c>
      <c r="NX19" s="71">
        <v>0</v>
      </c>
      <c r="NY19" s="71">
        <v>0</v>
      </c>
      <c r="NZ19" s="71">
        <v>1</v>
      </c>
      <c r="OA19" s="71">
        <v>0</v>
      </c>
      <c r="OB19" s="71">
        <v>3</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1</v>
      </c>
      <c r="PH19" s="71">
        <v>0</v>
      </c>
      <c r="PI19" s="71">
        <v>0</v>
      </c>
      <c r="PJ19" s="71">
        <v>0</v>
      </c>
      <c r="PK19" s="71">
        <v>0</v>
      </c>
      <c r="PL19" s="71">
        <v>0</v>
      </c>
      <c r="PM19" s="71">
        <v>0</v>
      </c>
      <c r="PN19" s="71">
        <v>1</v>
      </c>
      <c r="PO19" s="71">
        <v>0</v>
      </c>
      <c r="PP19" s="71">
        <v>0</v>
      </c>
      <c r="PQ19" s="71">
        <v>0</v>
      </c>
      <c r="PR19" s="71">
        <v>0</v>
      </c>
      <c r="PS19" s="71">
        <v>0</v>
      </c>
      <c r="PT19" s="71">
        <v>0</v>
      </c>
      <c r="PU19" s="71">
        <v>0</v>
      </c>
      <c r="PV19" s="71">
        <v>0</v>
      </c>
      <c r="PW19" s="71">
        <v>0</v>
      </c>
      <c r="PX19" s="71">
        <v>0</v>
      </c>
      <c r="PY19" s="71">
        <v>1</v>
      </c>
      <c r="PZ19" s="71">
        <v>0</v>
      </c>
      <c r="QA19" s="71">
        <v>1</v>
      </c>
      <c r="QB19" s="71">
        <v>3</v>
      </c>
      <c r="QC19" s="71">
        <v>0</v>
      </c>
      <c r="QD19" s="71">
        <v>0</v>
      </c>
      <c r="QE19" s="71">
        <v>0</v>
      </c>
      <c r="QF19" s="71">
        <v>0</v>
      </c>
      <c r="QG19" s="71">
        <v>2</v>
      </c>
      <c r="QH19" s="71">
        <v>0</v>
      </c>
      <c r="QI19" s="71">
        <v>0</v>
      </c>
      <c r="QJ19" s="71">
        <v>0</v>
      </c>
      <c r="QK19" s="71">
        <v>0</v>
      </c>
      <c r="QL19" s="71">
        <v>0</v>
      </c>
      <c r="QM19" s="71">
        <v>0</v>
      </c>
      <c r="QN19" s="71">
        <v>0</v>
      </c>
      <c r="QO19" s="71">
        <v>0</v>
      </c>
      <c r="QP19" s="71">
        <v>1</v>
      </c>
      <c r="QQ19" s="71">
        <v>0</v>
      </c>
      <c r="QR19" s="71">
        <v>0</v>
      </c>
      <c r="QS19" s="71">
        <v>1</v>
      </c>
      <c r="QT19" s="71">
        <v>0</v>
      </c>
      <c r="QU19" s="71">
        <v>0</v>
      </c>
      <c r="QV19" s="71">
        <v>0</v>
      </c>
      <c r="QW19" s="71">
        <v>0</v>
      </c>
      <c r="QX19" s="71">
        <v>25</v>
      </c>
      <c r="QY19" s="71">
        <v>1</v>
      </c>
      <c r="QZ19" s="71">
        <v>0</v>
      </c>
      <c r="RA19" s="71">
        <v>0</v>
      </c>
      <c r="RB19" s="71">
        <v>2</v>
      </c>
      <c r="RC19" s="71">
        <v>1</v>
      </c>
      <c r="RD19" s="71">
        <v>1</v>
      </c>
      <c r="RE19" s="71">
        <v>0</v>
      </c>
      <c r="RF19" s="71">
        <v>0</v>
      </c>
      <c r="RG19" s="71">
        <v>1</v>
      </c>
      <c r="RH19" s="71">
        <v>1</v>
      </c>
      <c r="RI19" s="71">
        <v>3</v>
      </c>
      <c r="RJ19" s="71">
        <v>0</v>
      </c>
      <c r="RK19" s="71">
        <v>2</v>
      </c>
      <c r="RL19" s="71">
        <v>1</v>
      </c>
      <c r="RM19" s="71">
        <v>0</v>
      </c>
      <c r="RN19" s="71">
        <v>1</v>
      </c>
      <c r="RO19" s="71">
        <v>0</v>
      </c>
      <c r="RP19" s="71">
        <v>0</v>
      </c>
      <c r="RQ19" s="71">
        <v>0</v>
      </c>
      <c r="RR19" s="71">
        <v>0</v>
      </c>
      <c r="RS19" s="71">
        <v>25</v>
      </c>
      <c r="RT19" s="71">
        <v>2</v>
      </c>
      <c r="RU19" s="71">
        <v>0</v>
      </c>
      <c r="RV19" s="71">
        <v>0</v>
      </c>
      <c r="RW19" s="71">
        <v>2</v>
      </c>
      <c r="RX19" s="71">
        <v>1</v>
      </c>
      <c r="RY19" s="71">
        <v>1</v>
      </c>
      <c r="RZ19" s="71">
        <v>0</v>
      </c>
      <c r="SA19" s="71">
        <v>0</v>
      </c>
      <c r="SB19" s="71">
        <v>1</v>
      </c>
      <c r="SC19" s="71">
        <v>1</v>
      </c>
      <c r="SD19" s="71">
        <v>3</v>
      </c>
      <c r="SE19" s="71">
        <v>0</v>
      </c>
      <c r="SF19" s="71">
        <v>2</v>
      </c>
      <c r="SG19" s="71">
        <v>1</v>
      </c>
      <c r="SH19" s="71">
        <v>0</v>
      </c>
    </row>
    <row r="20" spans="1:502">
      <c r="A20" s="16" t="s">
        <v>2078</v>
      </c>
      <c r="B20" s="70">
        <v>12</v>
      </c>
      <c r="C20" s="70">
        <v>12</v>
      </c>
      <c r="D20" s="70">
        <v>1</v>
      </c>
      <c r="E20" s="70">
        <v>2015</v>
      </c>
      <c r="F20" s="70" t="s">
        <v>182</v>
      </c>
      <c r="G20" s="1073" t="s">
        <v>2066</v>
      </c>
      <c r="H20" s="70" t="s">
        <v>2067</v>
      </c>
      <c r="I20" s="1066"/>
      <c r="J20" s="73">
        <v>0</v>
      </c>
      <c r="K20" s="73">
        <v>0</v>
      </c>
      <c r="L20" s="73">
        <v>0</v>
      </c>
      <c r="M20" s="73">
        <v>0</v>
      </c>
      <c r="N20" s="73">
        <v>0</v>
      </c>
      <c r="O20" s="73">
        <v>0</v>
      </c>
      <c r="P20" s="73">
        <v>0</v>
      </c>
      <c r="Q20" s="73">
        <v>0</v>
      </c>
      <c r="R20" s="73">
        <v>48.835999999999999</v>
      </c>
      <c r="S20" s="73">
        <v>11.973000000000001</v>
      </c>
      <c r="T20" s="73">
        <v>0</v>
      </c>
      <c r="U20" s="73">
        <v>0</v>
      </c>
      <c r="V20" s="73">
        <v>0</v>
      </c>
      <c r="W20" s="73">
        <v>0</v>
      </c>
      <c r="X20" s="73">
        <v>0</v>
      </c>
      <c r="Y20" s="73">
        <v>408.39800000000002</v>
      </c>
      <c r="Z20" s="73">
        <v>0</v>
      </c>
      <c r="AA20" s="73">
        <v>0</v>
      </c>
      <c r="AB20" s="73">
        <v>71.968000000000004</v>
      </c>
      <c r="AC20" s="73">
        <v>0</v>
      </c>
      <c r="AD20" s="73">
        <v>60.960999999999999</v>
      </c>
      <c r="AE20" s="73">
        <v>46.12</v>
      </c>
      <c r="AF20" s="73">
        <v>338.99799999999999</v>
      </c>
      <c r="AG20" s="73">
        <v>0</v>
      </c>
      <c r="AH20" s="73">
        <v>11.903</v>
      </c>
      <c r="AI20" s="73">
        <v>0</v>
      </c>
      <c r="AJ20" s="73">
        <v>0</v>
      </c>
      <c r="AK20" s="73">
        <v>0</v>
      </c>
      <c r="AL20" s="73">
        <v>6.9379999999999997</v>
      </c>
      <c r="AM20" s="73">
        <v>0</v>
      </c>
      <c r="AN20" s="73">
        <v>33.927</v>
      </c>
      <c r="AO20" s="73">
        <v>0</v>
      </c>
      <c r="AP20" s="73">
        <v>33.588000000000001</v>
      </c>
      <c r="AQ20" s="73">
        <v>0</v>
      </c>
      <c r="AR20" s="73">
        <v>0</v>
      </c>
      <c r="AS20" s="73">
        <v>9.5679999999999996</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10.468999999999999</v>
      </c>
      <c r="BN20" s="73">
        <v>0</v>
      </c>
      <c r="BO20" s="73">
        <v>0</v>
      </c>
      <c r="BP20" s="73">
        <v>0</v>
      </c>
      <c r="BQ20" s="73">
        <v>0</v>
      </c>
      <c r="BR20" s="73">
        <v>0</v>
      </c>
      <c r="BS20" s="73">
        <v>3.3239999999999998</v>
      </c>
      <c r="BT20" s="73">
        <v>0</v>
      </c>
      <c r="BU20" s="73">
        <v>0</v>
      </c>
      <c r="BV20" s="73">
        <v>0</v>
      </c>
      <c r="BW20" s="73">
        <v>0</v>
      </c>
      <c r="BX20" s="73">
        <v>0</v>
      </c>
      <c r="BY20" s="73">
        <v>0</v>
      </c>
      <c r="BZ20" s="73">
        <v>6.8929999999999998</v>
      </c>
      <c r="CA20" s="73">
        <v>0</v>
      </c>
      <c r="CB20" s="73">
        <v>0</v>
      </c>
      <c r="CC20" s="73">
        <v>0</v>
      </c>
      <c r="CD20" s="73">
        <v>0</v>
      </c>
      <c r="CE20" s="73">
        <v>0</v>
      </c>
      <c r="CF20" s="73">
        <v>0</v>
      </c>
      <c r="CG20" s="73">
        <v>0</v>
      </c>
      <c r="CH20" s="73">
        <v>0</v>
      </c>
      <c r="CI20" s="73">
        <v>0</v>
      </c>
      <c r="CJ20" s="73">
        <v>0</v>
      </c>
      <c r="CK20" s="73">
        <v>0</v>
      </c>
      <c r="CL20" s="73">
        <v>0</v>
      </c>
      <c r="CM20" s="73">
        <v>5.8319999999999999</v>
      </c>
      <c r="CN20" s="73">
        <v>18.792000000000002</v>
      </c>
      <c r="CO20" s="73">
        <v>0</v>
      </c>
      <c r="CP20" s="73">
        <v>0</v>
      </c>
      <c r="CQ20" s="73">
        <v>0</v>
      </c>
      <c r="CR20" s="73">
        <v>0</v>
      </c>
      <c r="CS20" s="73">
        <v>41.545000000000002</v>
      </c>
      <c r="CT20" s="73">
        <v>0</v>
      </c>
      <c r="CU20" s="73">
        <v>0</v>
      </c>
      <c r="CV20" s="73">
        <v>0</v>
      </c>
      <c r="CW20" s="73">
        <v>0</v>
      </c>
      <c r="CX20" s="73">
        <v>0</v>
      </c>
      <c r="CY20" s="73">
        <v>0</v>
      </c>
      <c r="CZ20" s="73">
        <v>0</v>
      </c>
      <c r="DA20" s="73">
        <v>0</v>
      </c>
      <c r="DB20" s="73">
        <v>4.2359999999999998</v>
      </c>
      <c r="DC20" s="73">
        <v>0</v>
      </c>
      <c r="DD20" s="73">
        <v>0</v>
      </c>
      <c r="DE20" s="73">
        <v>0</v>
      </c>
      <c r="DF20" s="73">
        <v>0</v>
      </c>
      <c r="DG20" s="73">
        <v>33.588000000000001</v>
      </c>
      <c r="DH20" s="73">
        <v>0</v>
      </c>
      <c r="DI20" s="73">
        <v>0</v>
      </c>
      <c r="DJ20" s="73">
        <v>0</v>
      </c>
      <c r="DK20" s="73">
        <v>0</v>
      </c>
      <c r="DL20" s="73">
        <v>0</v>
      </c>
      <c r="DM20" s="73">
        <v>0</v>
      </c>
      <c r="DN20" s="73">
        <v>0</v>
      </c>
      <c r="DO20" s="73">
        <v>0</v>
      </c>
      <c r="DP20" s="73">
        <v>0</v>
      </c>
      <c r="DQ20" s="73">
        <v>0</v>
      </c>
      <c r="DR20" s="73">
        <v>0</v>
      </c>
      <c r="DS20" s="73">
        <v>48.835999999999999</v>
      </c>
      <c r="DT20" s="73">
        <v>11.973000000000001</v>
      </c>
      <c r="DU20" s="73">
        <v>0</v>
      </c>
      <c r="DV20" s="73">
        <v>0</v>
      </c>
      <c r="DW20" s="73">
        <v>0</v>
      </c>
      <c r="DX20" s="73">
        <v>0</v>
      </c>
      <c r="DY20" s="73">
        <v>0</v>
      </c>
      <c r="DZ20" s="73">
        <v>408.39800000000002</v>
      </c>
      <c r="EA20" s="73">
        <v>0</v>
      </c>
      <c r="EB20" s="73">
        <v>0</v>
      </c>
      <c r="EC20" s="73">
        <v>71.968000000000004</v>
      </c>
      <c r="ED20" s="73">
        <v>0</v>
      </c>
      <c r="EE20" s="73">
        <v>60.960999999999999</v>
      </c>
      <c r="EF20" s="73">
        <v>46.12</v>
      </c>
      <c r="EG20" s="73">
        <v>338.99799999999999</v>
      </c>
      <c r="EH20" s="73">
        <v>0</v>
      </c>
      <c r="EI20" s="73">
        <v>11.903</v>
      </c>
      <c r="EJ20" s="73">
        <v>0</v>
      </c>
      <c r="EK20" s="73">
        <v>0</v>
      </c>
      <c r="EL20" s="73">
        <v>0</v>
      </c>
      <c r="EM20" s="73">
        <v>6.9379999999999997</v>
      </c>
      <c r="EN20" s="73">
        <v>0</v>
      </c>
      <c r="EO20" s="73">
        <v>33.927</v>
      </c>
      <c r="EP20" s="73">
        <v>0</v>
      </c>
      <c r="EQ20" s="73">
        <v>0</v>
      </c>
      <c r="ER20" s="73">
        <v>0</v>
      </c>
      <c r="ES20" s="73">
        <v>0</v>
      </c>
      <c r="ET20" s="73">
        <v>9.5679999999999996</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10.468999999999999</v>
      </c>
      <c r="FO20" s="73">
        <v>0</v>
      </c>
      <c r="FP20" s="73">
        <v>0</v>
      </c>
      <c r="FQ20" s="73">
        <v>0</v>
      </c>
      <c r="FR20" s="73">
        <v>0</v>
      </c>
      <c r="FS20" s="73">
        <v>0</v>
      </c>
      <c r="FT20" s="73">
        <v>3.3239999999999998</v>
      </c>
      <c r="FU20" s="73">
        <v>0</v>
      </c>
      <c r="FV20" s="73">
        <v>0</v>
      </c>
      <c r="FW20" s="73">
        <v>0</v>
      </c>
      <c r="FX20" s="73">
        <v>0</v>
      </c>
      <c r="FY20" s="73">
        <v>0</v>
      </c>
      <c r="FZ20" s="73">
        <v>0</v>
      </c>
      <c r="GA20" s="73">
        <v>6.8929999999999998</v>
      </c>
      <c r="GB20" s="73">
        <v>0</v>
      </c>
      <c r="GC20" s="73">
        <v>0</v>
      </c>
      <c r="GD20" s="73">
        <v>0</v>
      </c>
      <c r="GE20" s="73">
        <v>0</v>
      </c>
      <c r="GF20" s="73">
        <v>0</v>
      </c>
      <c r="GG20" s="73">
        <v>0</v>
      </c>
      <c r="GH20" s="73">
        <v>0</v>
      </c>
      <c r="GI20" s="73">
        <v>0</v>
      </c>
      <c r="GJ20" s="73">
        <v>0</v>
      </c>
      <c r="GK20" s="73">
        <v>0</v>
      </c>
      <c r="GL20" s="73">
        <v>0</v>
      </c>
      <c r="GM20" s="73">
        <v>0</v>
      </c>
      <c r="GN20" s="73">
        <v>5.8319999999999999</v>
      </c>
      <c r="GO20" s="73">
        <v>18.792000000000002</v>
      </c>
      <c r="GP20" s="73">
        <v>0</v>
      </c>
      <c r="GQ20" s="73">
        <v>0</v>
      </c>
      <c r="GR20" s="73">
        <v>0</v>
      </c>
      <c r="GS20" s="73">
        <v>0</v>
      </c>
      <c r="GT20" s="73">
        <v>41.545000000000002</v>
      </c>
      <c r="GU20" s="73">
        <v>0</v>
      </c>
      <c r="GV20" s="73">
        <v>0</v>
      </c>
      <c r="GW20" s="73">
        <v>0</v>
      </c>
      <c r="GX20" s="73">
        <v>0</v>
      </c>
      <c r="GY20" s="73">
        <v>0</v>
      </c>
      <c r="GZ20" s="73">
        <v>0</v>
      </c>
      <c r="HA20" s="73">
        <v>0</v>
      </c>
      <c r="HB20" s="73">
        <v>0</v>
      </c>
      <c r="HC20" s="73">
        <v>4.2359999999999998</v>
      </c>
      <c r="HD20" s="73">
        <v>0</v>
      </c>
      <c r="HE20" s="73">
        <v>0</v>
      </c>
      <c r="HF20" s="73">
        <v>33.588000000000001</v>
      </c>
      <c r="HG20" s="73">
        <v>0</v>
      </c>
      <c r="HH20" s="73">
        <v>0</v>
      </c>
      <c r="HI20" s="73">
        <v>0</v>
      </c>
      <c r="HJ20" s="73">
        <v>0</v>
      </c>
      <c r="HK20" s="73">
        <v>1040.0219999999999</v>
      </c>
      <c r="HL20" s="73">
        <v>9.5679999999999996</v>
      </c>
      <c r="HM20" s="73">
        <v>0</v>
      </c>
      <c r="HN20" s="73">
        <v>0</v>
      </c>
      <c r="HO20" s="73">
        <v>10.468999999999999</v>
      </c>
      <c r="HP20" s="73">
        <v>3.3239999999999998</v>
      </c>
      <c r="HQ20" s="73">
        <v>6.8929999999999998</v>
      </c>
      <c r="HR20" s="73">
        <v>0</v>
      </c>
      <c r="HS20" s="73">
        <v>0</v>
      </c>
      <c r="HT20" s="73">
        <v>0</v>
      </c>
      <c r="HU20" s="73">
        <v>5.8319999999999999</v>
      </c>
      <c r="HV20" s="73">
        <v>18.792000000000002</v>
      </c>
      <c r="HW20" s="73">
        <v>0</v>
      </c>
      <c r="HX20" s="73">
        <v>41.545000000000002</v>
      </c>
      <c r="HY20" s="73">
        <v>4.2359999999999998</v>
      </c>
      <c r="HZ20" s="73">
        <v>0</v>
      </c>
      <c r="IA20" s="73">
        <v>33.588000000000001</v>
      </c>
      <c r="IB20" s="73">
        <v>0</v>
      </c>
      <c r="IC20" s="73">
        <v>0</v>
      </c>
      <c r="ID20" s="73">
        <v>0</v>
      </c>
      <c r="IE20" s="73">
        <v>0</v>
      </c>
      <c r="IF20" s="73">
        <v>1040.0219999999999</v>
      </c>
      <c r="IG20" s="73">
        <v>43.155999999999999</v>
      </c>
      <c r="IH20" s="73">
        <v>0</v>
      </c>
      <c r="II20" s="73">
        <v>0</v>
      </c>
      <c r="IJ20" s="73">
        <v>10.468999999999999</v>
      </c>
      <c r="IK20" s="73">
        <v>3.3239999999999998</v>
      </c>
      <c r="IL20" s="73">
        <v>6.8929999999999998</v>
      </c>
      <c r="IM20" s="73">
        <v>0</v>
      </c>
      <c r="IN20" s="73">
        <v>0</v>
      </c>
      <c r="IO20" s="73">
        <v>0</v>
      </c>
      <c r="IP20" s="73">
        <v>5.8319999999999999</v>
      </c>
      <c r="IQ20" s="73">
        <v>18.792000000000002</v>
      </c>
      <c r="IR20" s="73">
        <v>0</v>
      </c>
      <c r="IS20" s="73">
        <v>41.545000000000002</v>
      </c>
      <c r="IT20" s="73">
        <v>4.2359999999999998</v>
      </c>
      <c r="IU20" s="73">
        <v>0</v>
      </c>
      <c r="IV20" s="74">
        <v>0</v>
      </c>
      <c r="IW20" s="71">
        <v>0</v>
      </c>
      <c r="IX20" s="71">
        <v>0</v>
      </c>
      <c r="IY20" s="71">
        <v>0</v>
      </c>
      <c r="IZ20" s="71">
        <v>0</v>
      </c>
      <c r="JA20" s="71">
        <v>0</v>
      </c>
      <c r="JB20" s="71">
        <v>0</v>
      </c>
      <c r="JC20" s="71">
        <v>0</v>
      </c>
      <c r="JD20" s="71">
        <v>0</v>
      </c>
      <c r="JE20" s="71">
        <v>6</v>
      </c>
      <c r="JF20" s="71">
        <v>2</v>
      </c>
      <c r="JG20" s="71">
        <v>0</v>
      </c>
      <c r="JH20" s="71">
        <v>0</v>
      </c>
      <c r="JI20" s="71">
        <v>0</v>
      </c>
      <c r="JJ20" s="71">
        <v>0</v>
      </c>
      <c r="JK20" s="71">
        <v>0</v>
      </c>
      <c r="JL20" s="71">
        <v>3</v>
      </c>
      <c r="JM20" s="71">
        <v>0</v>
      </c>
      <c r="JN20" s="71">
        <v>0</v>
      </c>
      <c r="JO20" s="71">
        <v>2</v>
      </c>
      <c r="JP20" s="71">
        <v>0</v>
      </c>
      <c r="JQ20" s="71">
        <v>2</v>
      </c>
      <c r="JR20" s="71">
        <v>1</v>
      </c>
      <c r="JS20" s="71">
        <v>3</v>
      </c>
      <c r="JT20" s="71">
        <v>0</v>
      </c>
      <c r="JU20" s="71">
        <v>1</v>
      </c>
      <c r="JV20" s="71">
        <v>0</v>
      </c>
      <c r="JW20" s="71">
        <v>0</v>
      </c>
      <c r="JX20" s="71">
        <v>0</v>
      </c>
      <c r="JY20" s="71">
        <v>1</v>
      </c>
      <c r="JZ20" s="71">
        <v>0</v>
      </c>
      <c r="KA20" s="71">
        <v>3</v>
      </c>
      <c r="KB20" s="71">
        <v>0</v>
      </c>
      <c r="KC20" s="71">
        <v>1</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2</v>
      </c>
      <c r="LA20" s="71">
        <v>0</v>
      </c>
      <c r="LB20" s="71">
        <v>0</v>
      </c>
      <c r="LC20" s="71">
        <v>0</v>
      </c>
      <c r="LD20" s="71">
        <v>0</v>
      </c>
      <c r="LE20" s="71">
        <v>0</v>
      </c>
      <c r="LF20" s="71">
        <v>1</v>
      </c>
      <c r="LG20" s="71">
        <v>0</v>
      </c>
      <c r="LH20" s="71">
        <v>0</v>
      </c>
      <c r="LI20" s="71">
        <v>0</v>
      </c>
      <c r="LJ20" s="71">
        <v>0</v>
      </c>
      <c r="LK20" s="71">
        <v>0</v>
      </c>
      <c r="LL20" s="71">
        <v>0</v>
      </c>
      <c r="LM20" s="71">
        <v>1</v>
      </c>
      <c r="LN20" s="71">
        <v>0</v>
      </c>
      <c r="LO20" s="71">
        <v>0</v>
      </c>
      <c r="LP20" s="71">
        <v>0</v>
      </c>
      <c r="LQ20" s="71">
        <v>0</v>
      </c>
      <c r="LR20" s="71">
        <v>0</v>
      </c>
      <c r="LS20" s="71">
        <v>0</v>
      </c>
      <c r="LT20" s="71">
        <v>0</v>
      </c>
      <c r="LU20" s="71">
        <v>0</v>
      </c>
      <c r="LV20" s="71">
        <v>0</v>
      </c>
      <c r="LW20" s="71">
        <v>0</v>
      </c>
      <c r="LX20" s="71">
        <v>0</v>
      </c>
      <c r="LY20" s="71">
        <v>0</v>
      </c>
      <c r="LZ20" s="71">
        <v>1</v>
      </c>
      <c r="MA20" s="71">
        <v>4</v>
      </c>
      <c r="MB20" s="71">
        <v>0</v>
      </c>
      <c r="MC20" s="71">
        <v>0</v>
      </c>
      <c r="MD20" s="71">
        <v>0</v>
      </c>
      <c r="ME20" s="71">
        <v>0</v>
      </c>
      <c r="MF20" s="71">
        <v>2</v>
      </c>
      <c r="MG20" s="71">
        <v>0</v>
      </c>
      <c r="MH20" s="71">
        <v>0</v>
      </c>
      <c r="MI20" s="71">
        <v>0</v>
      </c>
      <c r="MJ20" s="71">
        <v>0</v>
      </c>
      <c r="MK20" s="71">
        <v>0</v>
      </c>
      <c r="ML20" s="71">
        <v>0</v>
      </c>
      <c r="MM20" s="71">
        <v>0</v>
      </c>
      <c r="MN20" s="71">
        <v>0</v>
      </c>
      <c r="MO20" s="71">
        <v>1</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6</v>
      </c>
      <c r="NG20" s="71">
        <v>2</v>
      </c>
      <c r="NH20" s="71">
        <v>0</v>
      </c>
      <c r="NI20" s="71">
        <v>0</v>
      </c>
      <c r="NJ20" s="71">
        <v>0</v>
      </c>
      <c r="NK20" s="71">
        <v>0</v>
      </c>
      <c r="NL20" s="71">
        <v>0</v>
      </c>
      <c r="NM20" s="71">
        <v>3</v>
      </c>
      <c r="NN20" s="71">
        <v>0</v>
      </c>
      <c r="NO20" s="71">
        <v>0</v>
      </c>
      <c r="NP20" s="71">
        <v>2</v>
      </c>
      <c r="NQ20" s="71">
        <v>0</v>
      </c>
      <c r="NR20" s="71">
        <v>2</v>
      </c>
      <c r="NS20" s="71">
        <v>1</v>
      </c>
      <c r="NT20" s="71">
        <v>3</v>
      </c>
      <c r="NU20" s="71">
        <v>0</v>
      </c>
      <c r="NV20" s="71">
        <v>1</v>
      </c>
      <c r="NW20" s="71">
        <v>0</v>
      </c>
      <c r="NX20" s="71">
        <v>0</v>
      </c>
      <c r="NY20" s="71">
        <v>0</v>
      </c>
      <c r="NZ20" s="71">
        <v>1</v>
      </c>
      <c r="OA20" s="71">
        <v>0</v>
      </c>
      <c r="OB20" s="71">
        <v>3</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2</v>
      </c>
      <c r="PB20" s="71">
        <v>0</v>
      </c>
      <c r="PC20" s="71">
        <v>0</v>
      </c>
      <c r="PD20" s="71">
        <v>0</v>
      </c>
      <c r="PE20" s="71">
        <v>0</v>
      </c>
      <c r="PF20" s="71">
        <v>0</v>
      </c>
      <c r="PG20" s="71">
        <v>1</v>
      </c>
      <c r="PH20" s="71">
        <v>0</v>
      </c>
      <c r="PI20" s="71">
        <v>0</v>
      </c>
      <c r="PJ20" s="71">
        <v>0</v>
      </c>
      <c r="PK20" s="71">
        <v>0</v>
      </c>
      <c r="PL20" s="71">
        <v>0</v>
      </c>
      <c r="PM20" s="71">
        <v>0</v>
      </c>
      <c r="PN20" s="71">
        <v>1</v>
      </c>
      <c r="PO20" s="71">
        <v>0</v>
      </c>
      <c r="PP20" s="71">
        <v>0</v>
      </c>
      <c r="PQ20" s="71">
        <v>0</v>
      </c>
      <c r="PR20" s="71">
        <v>0</v>
      </c>
      <c r="PS20" s="71">
        <v>0</v>
      </c>
      <c r="PT20" s="71">
        <v>0</v>
      </c>
      <c r="PU20" s="71">
        <v>0</v>
      </c>
      <c r="PV20" s="71">
        <v>0</v>
      </c>
      <c r="PW20" s="71">
        <v>0</v>
      </c>
      <c r="PX20" s="71">
        <v>0</v>
      </c>
      <c r="PY20" s="71">
        <v>0</v>
      </c>
      <c r="PZ20" s="71">
        <v>0</v>
      </c>
      <c r="QA20" s="71">
        <v>1</v>
      </c>
      <c r="QB20" s="71">
        <v>4</v>
      </c>
      <c r="QC20" s="71">
        <v>0</v>
      </c>
      <c r="QD20" s="71">
        <v>0</v>
      </c>
      <c r="QE20" s="71">
        <v>0</v>
      </c>
      <c r="QF20" s="71">
        <v>0</v>
      </c>
      <c r="QG20" s="71">
        <v>2</v>
      </c>
      <c r="QH20" s="71">
        <v>0</v>
      </c>
      <c r="QI20" s="71">
        <v>0</v>
      </c>
      <c r="QJ20" s="71">
        <v>0</v>
      </c>
      <c r="QK20" s="71">
        <v>0</v>
      </c>
      <c r="QL20" s="71">
        <v>0</v>
      </c>
      <c r="QM20" s="71">
        <v>0</v>
      </c>
      <c r="QN20" s="71">
        <v>0</v>
      </c>
      <c r="QO20" s="71">
        <v>0</v>
      </c>
      <c r="QP20" s="71">
        <v>1</v>
      </c>
      <c r="QQ20" s="71">
        <v>0</v>
      </c>
      <c r="QR20" s="71">
        <v>0</v>
      </c>
      <c r="QS20" s="71">
        <v>1</v>
      </c>
      <c r="QT20" s="71">
        <v>0</v>
      </c>
      <c r="QU20" s="71">
        <v>0</v>
      </c>
      <c r="QV20" s="71">
        <v>0</v>
      </c>
      <c r="QW20" s="71">
        <v>0</v>
      </c>
      <c r="QX20" s="71">
        <v>24</v>
      </c>
      <c r="QY20" s="71">
        <v>1</v>
      </c>
      <c r="QZ20" s="71">
        <v>0</v>
      </c>
      <c r="RA20" s="71">
        <v>0</v>
      </c>
      <c r="RB20" s="71">
        <v>2</v>
      </c>
      <c r="RC20" s="71">
        <v>1</v>
      </c>
      <c r="RD20" s="71">
        <v>1</v>
      </c>
      <c r="RE20" s="71">
        <v>0</v>
      </c>
      <c r="RF20" s="71">
        <v>0</v>
      </c>
      <c r="RG20" s="71">
        <v>0</v>
      </c>
      <c r="RH20" s="71">
        <v>1</v>
      </c>
      <c r="RI20" s="71">
        <v>4</v>
      </c>
      <c r="RJ20" s="71">
        <v>0</v>
      </c>
      <c r="RK20" s="71">
        <v>2</v>
      </c>
      <c r="RL20" s="71">
        <v>1</v>
      </c>
      <c r="RM20" s="71">
        <v>0</v>
      </c>
      <c r="RN20" s="71">
        <v>1</v>
      </c>
      <c r="RO20" s="71">
        <v>0</v>
      </c>
      <c r="RP20" s="71">
        <v>0</v>
      </c>
      <c r="RQ20" s="71">
        <v>0</v>
      </c>
      <c r="RR20" s="71">
        <v>0</v>
      </c>
      <c r="RS20" s="71">
        <v>24</v>
      </c>
      <c r="RT20" s="71">
        <v>2</v>
      </c>
      <c r="RU20" s="71">
        <v>0</v>
      </c>
      <c r="RV20" s="71">
        <v>0</v>
      </c>
      <c r="RW20" s="71">
        <v>2</v>
      </c>
      <c r="RX20" s="71">
        <v>1</v>
      </c>
      <c r="RY20" s="71">
        <v>1</v>
      </c>
      <c r="RZ20" s="71">
        <v>0</v>
      </c>
      <c r="SA20" s="71">
        <v>0</v>
      </c>
      <c r="SB20" s="71">
        <v>0</v>
      </c>
      <c r="SC20" s="71">
        <v>1</v>
      </c>
      <c r="SD20" s="71">
        <v>4</v>
      </c>
      <c r="SE20" s="71">
        <v>0</v>
      </c>
      <c r="SF20" s="71">
        <v>2</v>
      </c>
      <c r="SG20" s="71">
        <v>1</v>
      </c>
      <c r="SH20" s="71">
        <v>0</v>
      </c>
    </row>
    <row r="21" spans="1:502">
      <c r="A21" s="16" t="s">
        <v>2079</v>
      </c>
      <c r="B21" s="70">
        <v>13</v>
      </c>
      <c r="C21" s="70">
        <v>13</v>
      </c>
      <c r="D21" s="70">
        <v>1</v>
      </c>
      <c r="E21" s="70">
        <v>2016</v>
      </c>
      <c r="F21" s="70" t="s">
        <v>155</v>
      </c>
      <c r="G21" s="1073" t="s">
        <v>2066</v>
      </c>
      <c r="H21" s="70" t="s">
        <v>2067</v>
      </c>
      <c r="I21" s="1066"/>
      <c r="J21" s="73">
        <v>0</v>
      </c>
      <c r="K21" s="73">
        <v>0</v>
      </c>
      <c r="L21" s="73">
        <v>0</v>
      </c>
      <c r="M21" s="73">
        <v>0</v>
      </c>
      <c r="N21" s="73">
        <v>0</v>
      </c>
      <c r="O21" s="73">
        <v>0</v>
      </c>
      <c r="P21" s="73">
        <v>0</v>
      </c>
      <c r="Q21" s="73">
        <v>0</v>
      </c>
      <c r="R21" s="73">
        <v>50.000999999999998</v>
      </c>
      <c r="S21" s="73">
        <v>11.891999999999999</v>
      </c>
      <c r="T21" s="73">
        <v>0</v>
      </c>
      <c r="U21" s="73">
        <v>0</v>
      </c>
      <c r="V21" s="73">
        <v>0</v>
      </c>
      <c r="W21" s="73">
        <v>0</v>
      </c>
      <c r="X21" s="73">
        <v>0</v>
      </c>
      <c r="Y21" s="73">
        <v>321.48200000000003</v>
      </c>
      <c r="Z21" s="73">
        <v>0</v>
      </c>
      <c r="AA21" s="73">
        <v>0</v>
      </c>
      <c r="AB21" s="73">
        <v>72.837000000000003</v>
      </c>
      <c r="AC21" s="73">
        <v>0</v>
      </c>
      <c r="AD21" s="73">
        <v>65.888999999999996</v>
      </c>
      <c r="AE21" s="73">
        <v>44.034999999999997</v>
      </c>
      <c r="AF21" s="73">
        <v>373.17500000000001</v>
      </c>
      <c r="AG21" s="73">
        <v>0</v>
      </c>
      <c r="AH21" s="73">
        <v>11.867000000000001</v>
      </c>
      <c r="AI21" s="73">
        <v>0</v>
      </c>
      <c r="AJ21" s="73">
        <v>0</v>
      </c>
      <c r="AK21" s="73">
        <v>0</v>
      </c>
      <c r="AL21" s="73">
        <v>6.7789999999999999</v>
      </c>
      <c r="AM21" s="73">
        <v>0</v>
      </c>
      <c r="AN21" s="73">
        <v>34.195</v>
      </c>
      <c r="AO21" s="73">
        <v>0</v>
      </c>
      <c r="AP21" s="73">
        <v>152.93299999999999</v>
      </c>
      <c r="AQ21" s="73">
        <v>0</v>
      </c>
      <c r="AR21" s="73">
        <v>0</v>
      </c>
      <c r="AS21" s="73">
        <v>9.3219999999999992</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10.250999999999999</v>
      </c>
      <c r="BN21" s="73">
        <v>0</v>
      </c>
      <c r="BO21" s="73">
        <v>0</v>
      </c>
      <c r="BP21" s="73">
        <v>0</v>
      </c>
      <c r="BQ21" s="73">
        <v>0</v>
      </c>
      <c r="BR21" s="73">
        <v>0</v>
      </c>
      <c r="BS21" s="73">
        <v>3.4390000000000001</v>
      </c>
      <c r="BT21" s="73">
        <v>0</v>
      </c>
      <c r="BU21" s="73">
        <v>0</v>
      </c>
      <c r="BV21" s="73">
        <v>0</v>
      </c>
      <c r="BW21" s="73">
        <v>0</v>
      </c>
      <c r="BX21" s="73">
        <v>0</v>
      </c>
      <c r="BY21" s="73">
        <v>0</v>
      </c>
      <c r="BZ21" s="73">
        <v>6.9950000000000001</v>
      </c>
      <c r="CA21" s="73">
        <v>0</v>
      </c>
      <c r="CB21" s="73">
        <v>0</v>
      </c>
      <c r="CC21" s="73">
        <v>0</v>
      </c>
      <c r="CD21" s="73">
        <v>0</v>
      </c>
      <c r="CE21" s="73">
        <v>0</v>
      </c>
      <c r="CF21" s="73">
        <v>0</v>
      </c>
      <c r="CG21" s="73">
        <v>0</v>
      </c>
      <c r="CH21" s="73">
        <v>0</v>
      </c>
      <c r="CI21" s="73">
        <v>0</v>
      </c>
      <c r="CJ21" s="73">
        <v>0</v>
      </c>
      <c r="CK21" s="73">
        <v>0</v>
      </c>
      <c r="CL21" s="73">
        <v>0</v>
      </c>
      <c r="CM21" s="73">
        <v>5.7210000000000001</v>
      </c>
      <c r="CN21" s="73">
        <v>19.091999999999999</v>
      </c>
      <c r="CO21" s="73">
        <v>0</v>
      </c>
      <c r="CP21" s="73">
        <v>0</v>
      </c>
      <c r="CQ21" s="73">
        <v>0</v>
      </c>
      <c r="CR21" s="73">
        <v>0</v>
      </c>
      <c r="CS21" s="73">
        <v>33.845999999999997</v>
      </c>
      <c r="CT21" s="73">
        <v>0</v>
      </c>
      <c r="CU21" s="73">
        <v>0</v>
      </c>
      <c r="CV21" s="73">
        <v>0</v>
      </c>
      <c r="CW21" s="73">
        <v>0</v>
      </c>
      <c r="CX21" s="73">
        <v>0</v>
      </c>
      <c r="CY21" s="73">
        <v>0</v>
      </c>
      <c r="CZ21" s="73">
        <v>0</v>
      </c>
      <c r="DA21" s="73">
        <v>0</v>
      </c>
      <c r="DB21" s="73">
        <v>4.5759999999999996</v>
      </c>
      <c r="DC21" s="73">
        <v>0</v>
      </c>
      <c r="DD21" s="73">
        <v>0</v>
      </c>
      <c r="DE21" s="73">
        <v>0</v>
      </c>
      <c r="DF21" s="73">
        <v>0</v>
      </c>
      <c r="DG21" s="73">
        <v>152.93299999999999</v>
      </c>
      <c r="DH21" s="73">
        <v>0</v>
      </c>
      <c r="DI21" s="73">
        <v>0</v>
      </c>
      <c r="DJ21" s="73">
        <v>0</v>
      </c>
      <c r="DK21" s="73">
        <v>0</v>
      </c>
      <c r="DL21" s="73">
        <v>0</v>
      </c>
      <c r="DM21" s="73">
        <v>0</v>
      </c>
      <c r="DN21" s="73">
        <v>0</v>
      </c>
      <c r="DO21" s="73">
        <v>0</v>
      </c>
      <c r="DP21" s="73">
        <v>0</v>
      </c>
      <c r="DQ21" s="73">
        <v>0</v>
      </c>
      <c r="DR21" s="73">
        <v>0</v>
      </c>
      <c r="DS21" s="73">
        <v>50.000999999999998</v>
      </c>
      <c r="DT21" s="73">
        <v>11.891999999999999</v>
      </c>
      <c r="DU21" s="73">
        <v>0</v>
      </c>
      <c r="DV21" s="73">
        <v>0</v>
      </c>
      <c r="DW21" s="73">
        <v>0</v>
      </c>
      <c r="DX21" s="73">
        <v>0</v>
      </c>
      <c r="DY21" s="73">
        <v>0</v>
      </c>
      <c r="DZ21" s="73">
        <v>321.48200000000003</v>
      </c>
      <c r="EA21" s="73">
        <v>0</v>
      </c>
      <c r="EB21" s="73">
        <v>0</v>
      </c>
      <c r="EC21" s="73">
        <v>72.837000000000003</v>
      </c>
      <c r="ED21" s="73">
        <v>0</v>
      </c>
      <c r="EE21" s="73">
        <v>65.888999999999996</v>
      </c>
      <c r="EF21" s="73">
        <v>44.034999999999997</v>
      </c>
      <c r="EG21" s="73">
        <v>373.17500000000001</v>
      </c>
      <c r="EH21" s="73">
        <v>0</v>
      </c>
      <c r="EI21" s="73">
        <v>11.867000000000001</v>
      </c>
      <c r="EJ21" s="73">
        <v>0</v>
      </c>
      <c r="EK21" s="73">
        <v>0</v>
      </c>
      <c r="EL21" s="73">
        <v>0</v>
      </c>
      <c r="EM21" s="73">
        <v>6.7789999999999999</v>
      </c>
      <c r="EN21" s="73">
        <v>0</v>
      </c>
      <c r="EO21" s="73">
        <v>34.195</v>
      </c>
      <c r="EP21" s="73">
        <v>0</v>
      </c>
      <c r="EQ21" s="73">
        <v>0</v>
      </c>
      <c r="ER21" s="73">
        <v>0</v>
      </c>
      <c r="ES21" s="73">
        <v>0</v>
      </c>
      <c r="ET21" s="73">
        <v>9.3219999999999992</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10.250999999999999</v>
      </c>
      <c r="FO21" s="73">
        <v>0</v>
      </c>
      <c r="FP21" s="73">
        <v>0</v>
      </c>
      <c r="FQ21" s="73">
        <v>0</v>
      </c>
      <c r="FR21" s="73">
        <v>0</v>
      </c>
      <c r="FS21" s="73">
        <v>0</v>
      </c>
      <c r="FT21" s="73">
        <v>3.4390000000000001</v>
      </c>
      <c r="FU21" s="73">
        <v>0</v>
      </c>
      <c r="FV21" s="73">
        <v>0</v>
      </c>
      <c r="FW21" s="73">
        <v>0</v>
      </c>
      <c r="FX21" s="73">
        <v>0</v>
      </c>
      <c r="FY21" s="73">
        <v>0</v>
      </c>
      <c r="FZ21" s="73">
        <v>0</v>
      </c>
      <c r="GA21" s="73">
        <v>6.9950000000000001</v>
      </c>
      <c r="GB21" s="73">
        <v>0</v>
      </c>
      <c r="GC21" s="73">
        <v>0</v>
      </c>
      <c r="GD21" s="73">
        <v>0</v>
      </c>
      <c r="GE21" s="73">
        <v>0</v>
      </c>
      <c r="GF21" s="73">
        <v>0</v>
      </c>
      <c r="GG21" s="73">
        <v>0</v>
      </c>
      <c r="GH21" s="73">
        <v>0</v>
      </c>
      <c r="GI21" s="73">
        <v>0</v>
      </c>
      <c r="GJ21" s="73">
        <v>0</v>
      </c>
      <c r="GK21" s="73">
        <v>0</v>
      </c>
      <c r="GL21" s="73">
        <v>0</v>
      </c>
      <c r="GM21" s="73">
        <v>0</v>
      </c>
      <c r="GN21" s="73">
        <v>5.7210000000000001</v>
      </c>
      <c r="GO21" s="73">
        <v>19.091999999999999</v>
      </c>
      <c r="GP21" s="73">
        <v>0</v>
      </c>
      <c r="GQ21" s="73">
        <v>0</v>
      </c>
      <c r="GR21" s="73">
        <v>0</v>
      </c>
      <c r="GS21" s="73">
        <v>0</v>
      </c>
      <c r="GT21" s="73">
        <v>33.845999999999997</v>
      </c>
      <c r="GU21" s="73">
        <v>0</v>
      </c>
      <c r="GV21" s="73">
        <v>0</v>
      </c>
      <c r="GW21" s="73">
        <v>0</v>
      </c>
      <c r="GX21" s="73">
        <v>0</v>
      </c>
      <c r="GY21" s="73">
        <v>0</v>
      </c>
      <c r="GZ21" s="73">
        <v>0</v>
      </c>
      <c r="HA21" s="73">
        <v>0</v>
      </c>
      <c r="HB21" s="73">
        <v>0</v>
      </c>
      <c r="HC21" s="73">
        <v>4.5759999999999996</v>
      </c>
      <c r="HD21" s="73">
        <v>0</v>
      </c>
      <c r="HE21" s="73">
        <v>0</v>
      </c>
      <c r="HF21" s="73">
        <v>152.93299999999999</v>
      </c>
      <c r="HG21" s="73">
        <v>0</v>
      </c>
      <c r="HH21" s="73">
        <v>0</v>
      </c>
      <c r="HI21" s="73">
        <v>0</v>
      </c>
      <c r="HJ21" s="73">
        <v>0</v>
      </c>
      <c r="HK21" s="73">
        <v>992.15200000000004</v>
      </c>
      <c r="HL21" s="73">
        <v>9.3219999999999992</v>
      </c>
      <c r="HM21" s="73">
        <v>0</v>
      </c>
      <c r="HN21" s="73">
        <v>0</v>
      </c>
      <c r="HO21" s="73">
        <v>10.250999999999999</v>
      </c>
      <c r="HP21" s="73">
        <v>3.4390000000000001</v>
      </c>
      <c r="HQ21" s="73">
        <v>6.9950000000000001</v>
      </c>
      <c r="HR21" s="73">
        <v>0</v>
      </c>
      <c r="HS21" s="73">
        <v>0</v>
      </c>
      <c r="HT21" s="73">
        <v>0</v>
      </c>
      <c r="HU21" s="73">
        <v>5.7210000000000001</v>
      </c>
      <c r="HV21" s="73">
        <v>19.091999999999999</v>
      </c>
      <c r="HW21" s="73">
        <v>0</v>
      </c>
      <c r="HX21" s="73">
        <v>33.845999999999997</v>
      </c>
      <c r="HY21" s="73">
        <v>4.5759999999999996</v>
      </c>
      <c r="HZ21" s="73">
        <v>0</v>
      </c>
      <c r="IA21" s="73">
        <v>152.93299999999999</v>
      </c>
      <c r="IB21" s="73">
        <v>0</v>
      </c>
      <c r="IC21" s="73">
        <v>0</v>
      </c>
      <c r="ID21" s="73">
        <v>0</v>
      </c>
      <c r="IE21" s="73">
        <v>0</v>
      </c>
      <c r="IF21" s="73">
        <v>992.15200000000004</v>
      </c>
      <c r="IG21" s="73">
        <v>162.255</v>
      </c>
      <c r="IH21" s="73">
        <v>0</v>
      </c>
      <c r="II21" s="73">
        <v>0</v>
      </c>
      <c r="IJ21" s="73">
        <v>10.250999999999999</v>
      </c>
      <c r="IK21" s="73">
        <v>3.4390000000000001</v>
      </c>
      <c r="IL21" s="73">
        <v>6.9950000000000001</v>
      </c>
      <c r="IM21" s="73">
        <v>0</v>
      </c>
      <c r="IN21" s="73">
        <v>0</v>
      </c>
      <c r="IO21" s="73">
        <v>0</v>
      </c>
      <c r="IP21" s="73">
        <v>5.7210000000000001</v>
      </c>
      <c r="IQ21" s="73">
        <v>19.091999999999999</v>
      </c>
      <c r="IR21" s="73">
        <v>0</v>
      </c>
      <c r="IS21" s="73">
        <v>33.845999999999997</v>
      </c>
      <c r="IT21" s="73">
        <v>4.5759999999999996</v>
      </c>
      <c r="IU21" s="73">
        <v>0</v>
      </c>
      <c r="IV21" s="74">
        <v>0</v>
      </c>
      <c r="IW21" s="71">
        <v>0</v>
      </c>
      <c r="IX21" s="71">
        <v>0</v>
      </c>
      <c r="IY21" s="71">
        <v>0</v>
      </c>
      <c r="IZ21" s="71">
        <v>0</v>
      </c>
      <c r="JA21" s="71">
        <v>0</v>
      </c>
      <c r="JB21" s="71">
        <v>0</v>
      </c>
      <c r="JC21" s="71">
        <v>0</v>
      </c>
      <c r="JD21" s="71">
        <v>0</v>
      </c>
      <c r="JE21" s="71">
        <v>6</v>
      </c>
      <c r="JF21" s="71">
        <v>2</v>
      </c>
      <c r="JG21" s="71">
        <v>0</v>
      </c>
      <c r="JH21" s="71">
        <v>0</v>
      </c>
      <c r="JI21" s="71">
        <v>0</v>
      </c>
      <c r="JJ21" s="71">
        <v>0</v>
      </c>
      <c r="JK21" s="71">
        <v>0</v>
      </c>
      <c r="JL21" s="71">
        <v>3</v>
      </c>
      <c r="JM21" s="71">
        <v>0</v>
      </c>
      <c r="JN21" s="71">
        <v>0</v>
      </c>
      <c r="JO21" s="71">
        <v>2</v>
      </c>
      <c r="JP21" s="71">
        <v>0</v>
      </c>
      <c r="JQ21" s="71">
        <v>3</v>
      </c>
      <c r="JR21" s="71">
        <v>1</v>
      </c>
      <c r="JS21" s="71">
        <v>3</v>
      </c>
      <c r="JT21" s="71">
        <v>0</v>
      </c>
      <c r="JU21" s="71">
        <v>1</v>
      </c>
      <c r="JV21" s="71">
        <v>0</v>
      </c>
      <c r="JW21" s="71">
        <v>0</v>
      </c>
      <c r="JX21" s="71">
        <v>0</v>
      </c>
      <c r="JY21" s="71">
        <v>1</v>
      </c>
      <c r="JZ21" s="71">
        <v>0</v>
      </c>
      <c r="KA21" s="71">
        <v>3</v>
      </c>
      <c r="KB21" s="71">
        <v>0</v>
      </c>
      <c r="KC21" s="71">
        <v>1</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0</v>
      </c>
      <c r="LF21" s="71">
        <v>1</v>
      </c>
      <c r="LG21" s="71">
        <v>0</v>
      </c>
      <c r="LH21" s="71">
        <v>0</v>
      </c>
      <c r="LI21" s="71">
        <v>0</v>
      </c>
      <c r="LJ21" s="71">
        <v>0</v>
      </c>
      <c r="LK21" s="71">
        <v>0</v>
      </c>
      <c r="LL21" s="71">
        <v>0</v>
      </c>
      <c r="LM21" s="71">
        <v>1</v>
      </c>
      <c r="LN21" s="71">
        <v>0</v>
      </c>
      <c r="LO21" s="71">
        <v>0</v>
      </c>
      <c r="LP21" s="71">
        <v>0</v>
      </c>
      <c r="LQ21" s="71">
        <v>0</v>
      </c>
      <c r="LR21" s="71">
        <v>0</v>
      </c>
      <c r="LS21" s="71">
        <v>0</v>
      </c>
      <c r="LT21" s="71">
        <v>0</v>
      </c>
      <c r="LU21" s="71">
        <v>0</v>
      </c>
      <c r="LV21" s="71">
        <v>0</v>
      </c>
      <c r="LW21" s="71">
        <v>0</v>
      </c>
      <c r="LX21" s="71">
        <v>0</v>
      </c>
      <c r="LY21" s="71">
        <v>0</v>
      </c>
      <c r="LZ21" s="71">
        <v>1</v>
      </c>
      <c r="MA21" s="71">
        <v>4</v>
      </c>
      <c r="MB21" s="71">
        <v>0</v>
      </c>
      <c r="MC21" s="71">
        <v>0</v>
      </c>
      <c r="MD21" s="71">
        <v>0</v>
      </c>
      <c r="ME21" s="71">
        <v>0</v>
      </c>
      <c r="MF21" s="71">
        <v>1</v>
      </c>
      <c r="MG21" s="71">
        <v>0</v>
      </c>
      <c r="MH21" s="71">
        <v>0</v>
      </c>
      <c r="MI21" s="71">
        <v>0</v>
      </c>
      <c r="MJ21" s="71">
        <v>0</v>
      </c>
      <c r="MK21" s="71">
        <v>0</v>
      </c>
      <c r="ML21" s="71">
        <v>0</v>
      </c>
      <c r="MM21" s="71">
        <v>0</v>
      </c>
      <c r="MN21" s="71">
        <v>0</v>
      </c>
      <c r="MO21" s="71">
        <v>1</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6</v>
      </c>
      <c r="NG21" s="71">
        <v>2</v>
      </c>
      <c r="NH21" s="71">
        <v>0</v>
      </c>
      <c r="NI21" s="71">
        <v>0</v>
      </c>
      <c r="NJ21" s="71">
        <v>0</v>
      </c>
      <c r="NK21" s="71">
        <v>0</v>
      </c>
      <c r="NL21" s="71">
        <v>0</v>
      </c>
      <c r="NM21" s="71">
        <v>3</v>
      </c>
      <c r="NN21" s="71">
        <v>0</v>
      </c>
      <c r="NO21" s="71">
        <v>0</v>
      </c>
      <c r="NP21" s="71">
        <v>2</v>
      </c>
      <c r="NQ21" s="71">
        <v>0</v>
      </c>
      <c r="NR21" s="71">
        <v>3</v>
      </c>
      <c r="NS21" s="71">
        <v>1</v>
      </c>
      <c r="NT21" s="71">
        <v>3</v>
      </c>
      <c r="NU21" s="71">
        <v>0</v>
      </c>
      <c r="NV21" s="71">
        <v>1</v>
      </c>
      <c r="NW21" s="71">
        <v>0</v>
      </c>
      <c r="NX21" s="71">
        <v>0</v>
      </c>
      <c r="NY21" s="71">
        <v>0</v>
      </c>
      <c r="NZ21" s="71">
        <v>1</v>
      </c>
      <c r="OA21" s="71">
        <v>0</v>
      </c>
      <c r="OB21" s="71">
        <v>3</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0</v>
      </c>
      <c r="PG21" s="71">
        <v>1</v>
      </c>
      <c r="PH21" s="71">
        <v>0</v>
      </c>
      <c r="PI21" s="71">
        <v>0</v>
      </c>
      <c r="PJ21" s="71">
        <v>0</v>
      </c>
      <c r="PK21" s="71">
        <v>0</v>
      </c>
      <c r="PL21" s="71">
        <v>0</v>
      </c>
      <c r="PM21" s="71">
        <v>0</v>
      </c>
      <c r="PN21" s="71">
        <v>1</v>
      </c>
      <c r="PO21" s="71">
        <v>0</v>
      </c>
      <c r="PP21" s="71">
        <v>0</v>
      </c>
      <c r="PQ21" s="71">
        <v>0</v>
      </c>
      <c r="PR21" s="71">
        <v>0</v>
      </c>
      <c r="PS21" s="71">
        <v>0</v>
      </c>
      <c r="PT21" s="71">
        <v>0</v>
      </c>
      <c r="PU21" s="71">
        <v>0</v>
      </c>
      <c r="PV21" s="71">
        <v>0</v>
      </c>
      <c r="PW21" s="71">
        <v>0</v>
      </c>
      <c r="PX21" s="71">
        <v>0</v>
      </c>
      <c r="PY21" s="71">
        <v>0</v>
      </c>
      <c r="PZ21" s="71">
        <v>0</v>
      </c>
      <c r="QA21" s="71">
        <v>1</v>
      </c>
      <c r="QB21" s="71">
        <v>4</v>
      </c>
      <c r="QC21" s="71">
        <v>0</v>
      </c>
      <c r="QD21" s="71">
        <v>0</v>
      </c>
      <c r="QE21" s="71">
        <v>0</v>
      </c>
      <c r="QF21" s="71">
        <v>0</v>
      </c>
      <c r="QG21" s="71">
        <v>1</v>
      </c>
      <c r="QH21" s="71">
        <v>0</v>
      </c>
      <c r="QI21" s="71">
        <v>0</v>
      </c>
      <c r="QJ21" s="71">
        <v>0</v>
      </c>
      <c r="QK21" s="71">
        <v>0</v>
      </c>
      <c r="QL21" s="71">
        <v>0</v>
      </c>
      <c r="QM21" s="71">
        <v>0</v>
      </c>
      <c r="QN21" s="71">
        <v>0</v>
      </c>
      <c r="QO21" s="71">
        <v>0</v>
      </c>
      <c r="QP21" s="71">
        <v>1</v>
      </c>
      <c r="QQ21" s="71">
        <v>0</v>
      </c>
      <c r="QR21" s="71">
        <v>0</v>
      </c>
      <c r="QS21" s="71">
        <v>1</v>
      </c>
      <c r="QT21" s="71">
        <v>0</v>
      </c>
      <c r="QU21" s="71">
        <v>0</v>
      </c>
      <c r="QV21" s="71">
        <v>0</v>
      </c>
      <c r="QW21" s="71">
        <v>0</v>
      </c>
      <c r="QX21" s="71">
        <v>25</v>
      </c>
      <c r="QY21" s="71">
        <v>1</v>
      </c>
      <c r="QZ21" s="71">
        <v>0</v>
      </c>
      <c r="RA21" s="71">
        <v>0</v>
      </c>
      <c r="RB21" s="71">
        <v>2</v>
      </c>
      <c r="RC21" s="71">
        <v>1</v>
      </c>
      <c r="RD21" s="71">
        <v>1</v>
      </c>
      <c r="RE21" s="71">
        <v>0</v>
      </c>
      <c r="RF21" s="71">
        <v>0</v>
      </c>
      <c r="RG21" s="71">
        <v>0</v>
      </c>
      <c r="RH21" s="71">
        <v>1</v>
      </c>
      <c r="RI21" s="71">
        <v>4</v>
      </c>
      <c r="RJ21" s="71">
        <v>0</v>
      </c>
      <c r="RK21" s="71">
        <v>1</v>
      </c>
      <c r="RL21" s="71">
        <v>1</v>
      </c>
      <c r="RM21" s="71">
        <v>0</v>
      </c>
      <c r="RN21" s="71">
        <v>1</v>
      </c>
      <c r="RO21" s="71">
        <v>0</v>
      </c>
      <c r="RP21" s="71">
        <v>0</v>
      </c>
      <c r="RQ21" s="71">
        <v>0</v>
      </c>
      <c r="RR21" s="71">
        <v>0</v>
      </c>
      <c r="RS21" s="71">
        <v>25</v>
      </c>
      <c r="RT21" s="71">
        <v>2</v>
      </c>
      <c r="RU21" s="71">
        <v>0</v>
      </c>
      <c r="RV21" s="71">
        <v>0</v>
      </c>
      <c r="RW21" s="71">
        <v>2</v>
      </c>
      <c r="RX21" s="71">
        <v>1</v>
      </c>
      <c r="RY21" s="71">
        <v>1</v>
      </c>
      <c r="RZ21" s="71">
        <v>0</v>
      </c>
      <c r="SA21" s="71">
        <v>0</v>
      </c>
      <c r="SB21" s="71">
        <v>0</v>
      </c>
      <c r="SC21" s="71">
        <v>1</v>
      </c>
      <c r="SD21" s="71">
        <v>4</v>
      </c>
      <c r="SE21" s="71">
        <v>0</v>
      </c>
      <c r="SF21" s="71">
        <v>1</v>
      </c>
      <c r="SG21" s="71">
        <v>1</v>
      </c>
      <c r="SH21" s="71">
        <v>0</v>
      </c>
    </row>
    <row r="22" spans="1:502">
      <c r="A22" s="16" t="s">
        <v>2080</v>
      </c>
      <c r="B22" s="70">
        <v>14</v>
      </c>
      <c r="C22" s="70">
        <v>14</v>
      </c>
      <c r="D22" s="70">
        <v>1</v>
      </c>
      <c r="E22" s="70">
        <v>2017</v>
      </c>
      <c r="F22" s="70" t="s">
        <v>156</v>
      </c>
      <c r="G22" s="1073" t="s">
        <v>2066</v>
      </c>
      <c r="H22" s="70" t="s">
        <v>2067</v>
      </c>
      <c r="I22" s="1066"/>
      <c r="J22" s="73">
        <v>0</v>
      </c>
      <c r="K22" s="73">
        <v>0</v>
      </c>
      <c r="L22" s="73">
        <v>0</v>
      </c>
      <c r="M22" s="73">
        <v>0</v>
      </c>
      <c r="N22" s="73">
        <v>0</v>
      </c>
      <c r="O22" s="73">
        <v>0</v>
      </c>
      <c r="P22" s="73">
        <v>0</v>
      </c>
      <c r="Q22" s="73">
        <v>0</v>
      </c>
      <c r="R22" s="73">
        <v>50.540999999999997</v>
      </c>
      <c r="S22" s="73">
        <v>10.246</v>
      </c>
      <c r="T22" s="73">
        <v>0</v>
      </c>
      <c r="U22" s="73">
        <v>0</v>
      </c>
      <c r="V22" s="73">
        <v>0</v>
      </c>
      <c r="W22" s="73">
        <v>0</v>
      </c>
      <c r="X22" s="73">
        <v>0</v>
      </c>
      <c r="Y22" s="73">
        <v>276.26600000000002</v>
      </c>
      <c r="Z22" s="73">
        <v>0</v>
      </c>
      <c r="AA22" s="73">
        <v>0</v>
      </c>
      <c r="AB22" s="73">
        <v>74.959000000000003</v>
      </c>
      <c r="AC22" s="73">
        <v>0</v>
      </c>
      <c r="AD22" s="73">
        <v>65.322000000000003</v>
      </c>
      <c r="AE22" s="73">
        <v>44.39</v>
      </c>
      <c r="AF22" s="73">
        <v>351.73700000000002</v>
      </c>
      <c r="AG22" s="73">
        <v>0</v>
      </c>
      <c r="AH22" s="73">
        <v>11.456</v>
      </c>
      <c r="AI22" s="73">
        <v>0</v>
      </c>
      <c r="AJ22" s="73">
        <v>0</v>
      </c>
      <c r="AK22" s="73">
        <v>0</v>
      </c>
      <c r="AL22" s="73">
        <v>6.968</v>
      </c>
      <c r="AM22" s="73">
        <v>0</v>
      </c>
      <c r="AN22" s="73">
        <v>34.453000000000003</v>
      </c>
      <c r="AO22" s="73">
        <v>0</v>
      </c>
      <c r="AP22" s="73">
        <v>167.45500000000001</v>
      </c>
      <c r="AQ22" s="73">
        <v>0</v>
      </c>
      <c r="AR22" s="73">
        <v>0</v>
      </c>
      <c r="AS22" s="73">
        <v>9.1010000000000009</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10.095000000000001</v>
      </c>
      <c r="BN22" s="73">
        <v>0</v>
      </c>
      <c r="BO22" s="73">
        <v>0</v>
      </c>
      <c r="BP22" s="73">
        <v>0</v>
      </c>
      <c r="BQ22" s="73">
        <v>0</v>
      </c>
      <c r="BR22" s="73">
        <v>0</v>
      </c>
      <c r="BS22" s="73">
        <v>3.5449999999999999</v>
      </c>
      <c r="BT22" s="73">
        <v>0</v>
      </c>
      <c r="BU22" s="73">
        <v>0</v>
      </c>
      <c r="BV22" s="73">
        <v>0</v>
      </c>
      <c r="BW22" s="73">
        <v>0</v>
      </c>
      <c r="BX22" s="73">
        <v>0</v>
      </c>
      <c r="BY22" s="73">
        <v>0</v>
      </c>
      <c r="BZ22" s="73">
        <v>7.2539999999999996</v>
      </c>
      <c r="CA22" s="73">
        <v>0</v>
      </c>
      <c r="CB22" s="73">
        <v>0</v>
      </c>
      <c r="CC22" s="73">
        <v>0</v>
      </c>
      <c r="CD22" s="73">
        <v>0</v>
      </c>
      <c r="CE22" s="73">
        <v>0</v>
      </c>
      <c r="CF22" s="73">
        <v>0</v>
      </c>
      <c r="CG22" s="73">
        <v>0</v>
      </c>
      <c r="CH22" s="73">
        <v>0</v>
      </c>
      <c r="CI22" s="73">
        <v>0</v>
      </c>
      <c r="CJ22" s="73">
        <v>0</v>
      </c>
      <c r="CK22" s="73">
        <v>0</v>
      </c>
      <c r="CL22" s="73">
        <v>0</v>
      </c>
      <c r="CM22" s="73">
        <v>5.8659999999999997</v>
      </c>
      <c r="CN22" s="73">
        <v>18.852</v>
      </c>
      <c r="CO22" s="73">
        <v>0</v>
      </c>
      <c r="CP22" s="73">
        <v>0</v>
      </c>
      <c r="CQ22" s="73">
        <v>0</v>
      </c>
      <c r="CR22" s="73">
        <v>0</v>
      </c>
      <c r="CS22" s="73">
        <v>33.929000000000002</v>
      </c>
      <c r="CT22" s="73">
        <v>0</v>
      </c>
      <c r="CU22" s="73">
        <v>0</v>
      </c>
      <c r="CV22" s="73">
        <v>0</v>
      </c>
      <c r="CW22" s="73">
        <v>0</v>
      </c>
      <c r="CX22" s="73">
        <v>0</v>
      </c>
      <c r="CY22" s="73">
        <v>0</v>
      </c>
      <c r="CZ22" s="73">
        <v>0</v>
      </c>
      <c r="DA22" s="73">
        <v>0</v>
      </c>
      <c r="DB22" s="73">
        <v>4.4809999999999999</v>
      </c>
      <c r="DC22" s="73">
        <v>0</v>
      </c>
      <c r="DD22" s="73">
        <v>0</v>
      </c>
      <c r="DE22" s="73">
        <v>0</v>
      </c>
      <c r="DF22" s="73">
        <v>0</v>
      </c>
      <c r="DG22" s="73">
        <v>167.45500000000001</v>
      </c>
      <c r="DH22" s="73">
        <v>0</v>
      </c>
      <c r="DI22" s="73">
        <v>0</v>
      </c>
      <c r="DJ22" s="73">
        <v>0</v>
      </c>
      <c r="DK22" s="73">
        <v>0</v>
      </c>
      <c r="DL22" s="73">
        <v>0</v>
      </c>
      <c r="DM22" s="73">
        <v>0</v>
      </c>
      <c r="DN22" s="73">
        <v>0</v>
      </c>
      <c r="DO22" s="73">
        <v>0</v>
      </c>
      <c r="DP22" s="73">
        <v>0</v>
      </c>
      <c r="DQ22" s="73">
        <v>0</v>
      </c>
      <c r="DR22" s="73">
        <v>0</v>
      </c>
      <c r="DS22" s="73">
        <v>50.540999999999997</v>
      </c>
      <c r="DT22" s="73">
        <v>10.246</v>
      </c>
      <c r="DU22" s="73">
        <v>0</v>
      </c>
      <c r="DV22" s="73">
        <v>0</v>
      </c>
      <c r="DW22" s="73">
        <v>0</v>
      </c>
      <c r="DX22" s="73">
        <v>0</v>
      </c>
      <c r="DY22" s="73">
        <v>0</v>
      </c>
      <c r="DZ22" s="73">
        <v>276.26600000000002</v>
      </c>
      <c r="EA22" s="73">
        <v>0</v>
      </c>
      <c r="EB22" s="73">
        <v>0</v>
      </c>
      <c r="EC22" s="73">
        <v>74.959000000000003</v>
      </c>
      <c r="ED22" s="73">
        <v>0</v>
      </c>
      <c r="EE22" s="73">
        <v>65.322000000000003</v>
      </c>
      <c r="EF22" s="73">
        <v>44.39</v>
      </c>
      <c r="EG22" s="73">
        <v>351.73700000000002</v>
      </c>
      <c r="EH22" s="73">
        <v>0</v>
      </c>
      <c r="EI22" s="73">
        <v>11.456</v>
      </c>
      <c r="EJ22" s="73">
        <v>0</v>
      </c>
      <c r="EK22" s="73">
        <v>0</v>
      </c>
      <c r="EL22" s="73">
        <v>0</v>
      </c>
      <c r="EM22" s="73">
        <v>6.968</v>
      </c>
      <c r="EN22" s="73">
        <v>0</v>
      </c>
      <c r="EO22" s="73">
        <v>34.453000000000003</v>
      </c>
      <c r="EP22" s="73">
        <v>0</v>
      </c>
      <c r="EQ22" s="73">
        <v>0</v>
      </c>
      <c r="ER22" s="73">
        <v>0</v>
      </c>
      <c r="ES22" s="73">
        <v>0</v>
      </c>
      <c r="ET22" s="73">
        <v>9.1010000000000009</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10.095000000000001</v>
      </c>
      <c r="FO22" s="73">
        <v>0</v>
      </c>
      <c r="FP22" s="73">
        <v>0</v>
      </c>
      <c r="FQ22" s="73">
        <v>0</v>
      </c>
      <c r="FR22" s="73">
        <v>0</v>
      </c>
      <c r="FS22" s="73">
        <v>0</v>
      </c>
      <c r="FT22" s="73">
        <v>3.5449999999999999</v>
      </c>
      <c r="FU22" s="73">
        <v>0</v>
      </c>
      <c r="FV22" s="73">
        <v>0</v>
      </c>
      <c r="FW22" s="73">
        <v>0</v>
      </c>
      <c r="FX22" s="73">
        <v>0</v>
      </c>
      <c r="FY22" s="73">
        <v>0</v>
      </c>
      <c r="FZ22" s="73">
        <v>0</v>
      </c>
      <c r="GA22" s="73">
        <v>7.2539999999999996</v>
      </c>
      <c r="GB22" s="73">
        <v>0</v>
      </c>
      <c r="GC22" s="73">
        <v>0</v>
      </c>
      <c r="GD22" s="73">
        <v>0</v>
      </c>
      <c r="GE22" s="73">
        <v>0</v>
      </c>
      <c r="GF22" s="73">
        <v>0</v>
      </c>
      <c r="GG22" s="73">
        <v>0</v>
      </c>
      <c r="GH22" s="73">
        <v>0</v>
      </c>
      <c r="GI22" s="73">
        <v>0</v>
      </c>
      <c r="GJ22" s="73">
        <v>0</v>
      </c>
      <c r="GK22" s="73">
        <v>0</v>
      </c>
      <c r="GL22" s="73">
        <v>0</v>
      </c>
      <c r="GM22" s="73">
        <v>0</v>
      </c>
      <c r="GN22" s="73">
        <v>5.8659999999999997</v>
      </c>
      <c r="GO22" s="73">
        <v>18.852</v>
      </c>
      <c r="GP22" s="73">
        <v>0</v>
      </c>
      <c r="GQ22" s="73">
        <v>0</v>
      </c>
      <c r="GR22" s="73">
        <v>0</v>
      </c>
      <c r="GS22" s="73">
        <v>0</v>
      </c>
      <c r="GT22" s="73">
        <v>33.929000000000002</v>
      </c>
      <c r="GU22" s="73">
        <v>0</v>
      </c>
      <c r="GV22" s="73">
        <v>0</v>
      </c>
      <c r="GW22" s="73">
        <v>0</v>
      </c>
      <c r="GX22" s="73">
        <v>0</v>
      </c>
      <c r="GY22" s="73">
        <v>0</v>
      </c>
      <c r="GZ22" s="73">
        <v>0</v>
      </c>
      <c r="HA22" s="73">
        <v>0</v>
      </c>
      <c r="HB22" s="73">
        <v>0</v>
      </c>
      <c r="HC22" s="73">
        <v>4.4809999999999999</v>
      </c>
      <c r="HD22" s="73">
        <v>0</v>
      </c>
      <c r="HE22" s="73">
        <v>0</v>
      </c>
      <c r="HF22" s="73">
        <v>167.45500000000001</v>
      </c>
      <c r="HG22" s="73">
        <v>0</v>
      </c>
      <c r="HH22" s="73">
        <v>0</v>
      </c>
      <c r="HI22" s="73">
        <v>0</v>
      </c>
      <c r="HJ22" s="73">
        <v>0</v>
      </c>
      <c r="HK22" s="73">
        <v>926.33799999999997</v>
      </c>
      <c r="HL22" s="73">
        <v>9.1010000000000009</v>
      </c>
      <c r="HM22" s="73">
        <v>0</v>
      </c>
      <c r="HN22" s="73">
        <v>0</v>
      </c>
      <c r="HO22" s="73">
        <v>10.095000000000001</v>
      </c>
      <c r="HP22" s="73">
        <v>3.5449999999999999</v>
      </c>
      <c r="HQ22" s="73">
        <v>7.2539999999999996</v>
      </c>
      <c r="HR22" s="73">
        <v>0</v>
      </c>
      <c r="HS22" s="73">
        <v>0</v>
      </c>
      <c r="HT22" s="73">
        <v>0</v>
      </c>
      <c r="HU22" s="73">
        <v>5.8659999999999997</v>
      </c>
      <c r="HV22" s="73">
        <v>18.852</v>
      </c>
      <c r="HW22" s="73">
        <v>0</v>
      </c>
      <c r="HX22" s="73">
        <v>33.929000000000002</v>
      </c>
      <c r="HY22" s="73">
        <v>4.4809999999999999</v>
      </c>
      <c r="HZ22" s="73">
        <v>0</v>
      </c>
      <c r="IA22" s="73">
        <v>167.45500000000001</v>
      </c>
      <c r="IB22" s="73">
        <v>0</v>
      </c>
      <c r="IC22" s="73">
        <v>0</v>
      </c>
      <c r="ID22" s="73">
        <v>0</v>
      </c>
      <c r="IE22" s="73">
        <v>0</v>
      </c>
      <c r="IF22" s="73">
        <v>926.33799999999997</v>
      </c>
      <c r="IG22" s="73">
        <v>176.55600000000001</v>
      </c>
      <c r="IH22" s="73">
        <v>0</v>
      </c>
      <c r="II22" s="73">
        <v>0</v>
      </c>
      <c r="IJ22" s="73">
        <v>10.095000000000001</v>
      </c>
      <c r="IK22" s="73">
        <v>3.5449999999999999</v>
      </c>
      <c r="IL22" s="73">
        <v>7.2539999999999996</v>
      </c>
      <c r="IM22" s="73">
        <v>0</v>
      </c>
      <c r="IN22" s="73">
        <v>0</v>
      </c>
      <c r="IO22" s="73">
        <v>0</v>
      </c>
      <c r="IP22" s="73">
        <v>5.8659999999999997</v>
      </c>
      <c r="IQ22" s="73">
        <v>18.852</v>
      </c>
      <c r="IR22" s="73">
        <v>0</v>
      </c>
      <c r="IS22" s="73">
        <v>33.929000000000002</v>
      </c>
      <c r="IT22" s="73">
        <v>4.4809999999999999</v>
      </c>
      <c r="IU22" s="73">
        <v>0</v>
      </c>
      <c r="IV22" s="74">
        <v>0</v>
      </c>
      <c r="IW22" s="71">
        <v>0</v>
      </c>
      <c r="IX22" s="71">
        <v>0</v>
      </c>
      <c r="IY22" s="71">
        <v>0</v>
      </c>
      <c r="IZ22" s="71">
        <v>0</v>
      </c>
      <c r="JA22" s="71">
        <v>0</v>
      </c>
      <c r="JB22" s="71">
        <v>0</v>
      </c>
      <c r="JC22" s="71">
        <v>0</v>
      </c>
      <c r="JD22" s="71">
        <v>0</v>
      </c>
      <c r="JE22" s="71">
        <v>6</v>
      </c>
      <c r="JF22" s="71">
        <v>2</v>
      </c>
      <c r="JG22" s="71">
        <v>0</v>
      </c>
      <c r="JH22" s="71">
        <v>0</v>
      </c>
      <c r="JI22" s="71">
        <v>0</v>
      </c>
      <c r="JJ22" s="71">
        <v>0</v>
      </c>
      <c r="JK22" s="71">
        <v>0</v>
      </c>
      <c r="JL22" s="71">
        <v>3</v>
      </c>
      <c r="JM22" s="71">
        <v>0</v>
      </c>
      <c r="JN22" s="71">
        <v>0</v>
      </c>
      <c r="JO22" s="71">
        <v>2</v>
      </c>
      <c r="JP22" s="71">
        <v>0</v>
      </c>
      <c r="JQ22" s="71">
        <v>3</v>
      </c>
      <c r="JR22" s="71">
        <v>1</v>
      </c>
      <c r="JS22" s="71">
        <v>3</v>
      </c>
      <c r="JT22" s="71">
        <v>0</v>
      </c>
      <c r="JU22" s="71">
        <v>1</v>
      </c>
      <c r="JV22" s="71">
        <v>0</v>
      </c>
      <c r="JW22" s="71">
        <v>0</v>
      </c>
      <c r="JX22" s="71">
        <v>0</v>
      </c>
      <c r="JY22" s="71">
        <v>1</v>
      </c>
      <c r="JZ22" s="71">
        <v>0</v>
      </c>
      <c r="KA22" s="71">
        <v>3</v>
      </c>
      <c r="KB22" s="71">
        <v>0</v>
      </c>
      <c r="KC22" s="71">
        <v>1</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2</v>
      </c>
      <c r="LA22" s="71">
        <v>0</v>
      </c>
      <c r="LB22" s="71">
        <v>0</v>
      </c>
      <c r="LC22" s="71">
        <v>0</v>
      </c>
      <c r="LD22" s="71">
        <v>0</v>
      </c>
      <c r="LE22" s="71">
        <v>0</v>
      </c>
      <c r="LF22" s="71">
        <v>1</v>
      </c>
      <c r="LG22" s="71">
        <v>0</v>
      </c>
      <c r="LH22" s="71">
        <v>0</v>
      </c>
      <c r="LI22" s="71">
        <v>0</v>
      </c>
      <c r="LJ22" s="71">
        <v>0</v>
      </c>
      <c r="LK22" s="71">
        <v>0</v>
      </c>
      <c r="LL22" s="71">
        <v>0</v>
      </c>
      <c r="LM22" s="71">
        <v>1</v>
      </c>
      <c r="LN22" s="71">
        <v>0</v>
      </c>
      <c r="LO22" s="71">
        <v>0</v>
      </c>
      <c r="LP22" s="71">
        <v>0</v>
      </c>
      <c r="LQ22" s="71">
        <v>0</v>
      </c>
      <c r="LR22" s="71">
        <v>0</v>
      </c>
      <c r="LS22" s="71">
        <v>0</v>
      </c>
      <c r="LT22" s="71">
        <v>0</v>
      </c>
      <c r="LU22" s="71">
        <v>0</v>
      </c>
      <c r="LV22" s="71">
        <v>0</v>
      </c>
      <c r="LW22" s="71">
        <v>0</v>
      </c>
      <c r="LX22" s="71">
        <v>0</v>
      </c>
      <c r="LY22" s="71">
        <v>0</v>
      </c>
      <c r="LZ22" s="71">
        <v>1</v>
      </c>
      <c r="MA22" s="71">
        <v>4</v>
      </c>
      <c r="MB22" s="71">
        <v>0</v>
      </c>
      <c r="MC22" s="71">
        <v>0</v>
      </c>
      <c r="MD22" s="71">
        <v>0</v>
      </c>
      <c r="ME22" s="71">
        <v>0</v>
      </c>
      <c r="MF22" s="71">
        <v>1</v>
      </c>
      <c r="MG22" s="71">
        <v>0</v>
      </c>
      <c r="MH22" s="71">
        <v>0</v>
      </c>
      <c r="MI22" s="71">
        <v>0</v>
      </c>
      <c r="MJ22" s="71">
        <v>0</v>
      </c>
      <c r="MK22" s="71">
        <v>0</v>
      </c>
      <c r="ML22" s="71">
        <v>0</v>
      </c>
      <c r="MM22" s="71">
        <v>0</v>
      </c>
      <c r="MN22" s="71">
        <v>0</v>
      </c>
      <c r="MO22" s="71">
        <v>1</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6</v>
      </c>
      <c r="NG22" s="71">
        <v>2</v>
      </c>
      <c r="NH22" s="71">
        <v>0</v>
      </c>
      <c r="NI22" s="71">
        <v>0</v>
      </c>
      <c r="NJ22" s="71">
        <v>0</v>
      </c>
      <c r="NK22" s="71">
        <v>0</v>
      </c>
      <c r="NL22" s="71">
        <v>0</v>
      </c>
      <c r="NM22" s="71">
        <v>3</v>
      </c>
      <c r="NN22" s="71">
        <v>0</v>
      </c>
      <c r="NO22" s="71">
        <v>0</v>
      </c>
      <c r="NP22" s="71">
        <v>2</v>
      </c>
      <c r="NQ22" s="71">
        <v>0</v>
      </c>
      <c r="NR22" s="71">
        <v>3</v>
      </c>
      <c r="NS22" s="71">
        <v>1</v>
      </c>
      <c r="NT22" s="71">
        <v>3</v>
      </c>
      <c r="NU22" s="71">
        <v>0</v>
      </c>
      <c r="NV22" s="71">
        <v>1</v>
      </c>
      <c r="NW22" s="71">
        <v>0</v>
      </c>
      <c r="NX22" s="71">
        <v>0</v>
      </c>
      <c r="NY22" s="71">
        <v>0</v>
      </c>
      <c r="NZ22" s="71">
        <v>1</v>
      </c>
      <c r="OA22" s="71">
        <v>0</v>
      </c>
      <c r="OB22" s="71">
        <v>3</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2</v>
      </c>
      <c r="PB22" s="71">
        <v>0</v>
      </c>
      <c r="PC22" s="71">
        <v>0</v>
      </c>
      <c r="PD22" s="71">
        <v>0</v>
      </c>
      <c r="PE22" s="71">
        <v>0</v>
      </c>
      <c r="PF22" s="71">
        <v>0</v>
      </c>
      <c r="PG22" s="71">
        <v>1</v>
      </c>
      <c r="PH22" s="71">
        <v>0</v>
      </c>
      <c r="PI22" s="71">
        <v>0</v>
      </c>
      <c r="PJ22" s="71">
        <v>0</v>
      </c>
      <c r="PK22" s="71">
        <v>0</v>
      </c>
      <c r="PL22" s="71">
        <v>0</v>
      </c>
      <c r="PM22" s="71">
        <v>0</v>
      </c>
      <c r="PN22" s="71">
        <v>1</v>
      </c>
      <c r="PO22" s="71">
        <v>0</v>
      </c>
      <c r="PP22" s="71">
        <v>0</v>
      </c>
      <c r="PQ22" s="71">
        <v>0</v>
      </c>
      <c r="PR22" s="71">
        <v>0</v>
      </c>
      <c r="PS22" s="71">
        <v>0</v>
      </c>
      <c r="PT22" s="71">
        <v>0</v>
      </c>
      <c r="PU22" s="71">
        <v>0</v>
      </c>
      <c r="PV22" s="71">
        <v>0</v>
      </c>
      <c r="PW22" s="71">
        <v>0</v>
      </c>
      <c r="PX22" s="71">
        <v>0</v>
      </c>
      <c r="PY22" s="71">
        <v>0</v>
      </c>
      <c r="PZ22" s="71">
        <v>0</v>
      </c>
      <c r="QA22" s="71">
        <v>1</v>
      </c>
      <c r="QB22" s="71">
        <v>4</v>
      </c>
      <c r="QC22" s="71">
        <v>0</v>
      </c>
      <c r="QD22" s="71">
        <v>0</v>
      </c>
      <c r="QE22" s="71">
        <v>0</v>
      </c>
      <c r="QF22" s="71">
        <v>0</v>
      </c>
      <c r="QG22" s="71">
        <v>1</v>
      </c>
      <c r="QH22" s="71">
        <v>0</v>
      </c>
      <c r="QI22" s="71">
        <v>0</v>
      </c>
      <c r="QJ22" s="71">
        <v>0</v>
      </c>
      <c r="QK22" s="71">
        <v>0</v>
      </c>
      <c r="QL22" s="71">
        <v>0</v>
      </c>
      <c r="QM22" s="71">
        <v>0</v>
      </c>
      <c r="QN22" s="71">
        <v>0</v>
      </c>
      <c r="QO22" s="71">
        <v>0</v>
      </c>
      <c r="QP22" s="71">
        <v>1</v>
      </c>
      <c r="QQ22" s="71">
        <v>0</v>
      </c>
      <c r="QR22" s="71">
        <v>0</v>
      </c>
      <c r="QS22" s="71">
        <v>1</v>
      </c>
      <c r="QT22" s="71">
        <v>0</v>
      </c>
      <c r="QU22" s="71">
        <v>0</v>
      </c>
      <c r="QV22" s="71">
        <v>0</v>
      </c>
      <c r="QW22" s="71">
        <v>0</v>
      </c>
      <c r="QX22" s="71">
        <v>25</v>
      </c>
      <c r="QY22" s="71">
        <v>1</v>
      </c>
      <c r="QZ22" s="71">
        <v>0</v>
      </c>
      <c r="RA22" s="71">
        <v>0</v>
      </c>
      <c r="RB22" s="71">
        <v>2</v>
      </c>
      <c r="RC22" s="71">
        <v>1</v>
      </c>
      <c r="RD22" s="71">
        <v>1</v>
      </c>
      <c r="RE22" s="71">
        <v>0</v>
      </c>
      <c r="RF22" s="71">
        <v>0</v>
      </c>
      <c r="RG22" s="71">
        <v>0</v>
      </c>
      <c r="RH22" s="71">
        <v>1</v>
      </c>
      <c r="RI22" s="71">
        <v>4</v>
      </c>
      <c r="RJ22" s="71">
        <v>0</v>
      </c>
      <c r="RK22" s="71">
        <v>1</v>
      </c>
      <c r="RL22" s="71">
        <v>1</v>
      </c>
      <c r="RM22" s="71">
        <v>0</v>
      </c>
      <c r="RN22" s="71">
        <v>1</v>
      </c>
      <c r="RO22" s="71">
        <v>0</v>
      </c>
      <c r="RP22" s="71">
        <v>0</v>
      </c>
      <c r="RQ22" s="71">
        <v>0</v>
      </c>
      <c r="RR22" s="71">
        <v>0</v>
      </c>
      <c r="RS22" s="71">
        <v>25</v>
      </c>
      <c r="RT22" s="71">
        <v>2</v>
      </c>
      <c r="RU22" s="71">
        <v>0</v>
      </c>
      <c r="RV22" s="71">
        <v>0</v>
      </c>
      <c r="RW22" s="71">
        <v>2</v>
      </c>
      <c r="RX22" s="71">
        <v>1</v>
      </c>
      <c r="RY22" s="71">
        <v>1</v>
      </c>
      <c r="RZ22" s="71">
        <v>0</v>
      </c>
      <c r="SA22" s="71">
        <v>0</v>
      </c>
      <c r="SB22" s="71">
        <v>0</v>
      </c>
      <c r="SC22" s="71">
        <v>1</v>
      </c>
      <c r="SD22" s="71">
        <v>4</v>
      </c>
      <c r="SE22" s="71">
        <v>0</v>
      </c>
      <c r="SF22" s="71">
        <v>1</v>
      </c>
      <c r="SG22" s="71">
        <v>1</v>
      </c>
      <c r="SH22" s="71">
        <v>0</v>
      </c>
    </row>
    <row r="23" spans="1:502">
      <c r="A23" s="16" t="s">
        <v>2081</v>
      </c>
      <c r="B23" s="70">
        <v>15</v>
      </c>
      <c r="C23" s="70">
        <v>15</v>
      </c>
      <c r="D23" s="70">
        <v>1</v>
      </c>
      <c r="E23" s="70">
        <v>2018</v>
      </c>
      <c r="F23" s="70" t="s">
        <v>183</v>
      </c>
      <c r="G23" s="1073" t="s">
        <v>2066</v>
      </c>
      <c r="H23" s="70" t="s">
        <v>2067</v>
      </c>
      <c r="I23" s="1066"/>
      <c r="J23" s="73">
        <v>0</v>
      </c>
      <c r="K23" s="73">
        <v>0</v>
      </c>
      <c r="L23" s="73">
        <v>0</v>
      </c>
      <c r="M23" s="73">
        <v>0</v>
      </c>
      <c r="N23" s="73">
        <v>0</v>
      </c>
      <c r="O23" s="73">
        <v>0</v>
      </c>
      <c r="P23" s="73">
        <v>0</v>
      </c>
      <c r="Q23" s="73">
        <v>0</v>
      </c>
      <c r="R23" s="73">
        <v>50.040999999999997</v>
      </c>
      <c r="S23" s="73">
        <v>11.073</v>
      </c>
      <c r="T23" s="73">
        <v>0</v>
      </c>
      <c r="U23" s="73">
        <v>0</v>
      </c>
      <c r="V23" s="73">
        <v>0</v>
      </c>
      <c r="W23" s="73">
        <v>0</v>
      </c>
      <c r="X23" s="73">
        <v>0</v>
      </c>
      <c r="Y23" s="73">
        <v>120.29600000000001</v>
      </c>
      <c r="Z23" s="73">
        <v>0</v>
      </c>
      <c r="AA23" s="73">
        <v>0</v>
      </c>
      <c r="AB23" s="73">
        <v>77.317999999999998</v>
      </c>
      <c r="AC23" s="73">
        <v>0</v>
      </c>
      <c r="AD23" s="73">
        <v>63.982999999999997</v>
      </c>
      <c r="AE23" s="73">
        <v>44.14</v>
      </c>
      <c r="AF23" s="73">
        <v>358.72699999999998</v>
      </c>
      <c r="AG23" s="73">
        <v>0</v>
      </c>
      <c r="AH23" s="73">
        <v>10.686999999999999</v>
      </c>
      <c r="AI23" s="73">
        <v>0</v>
      </c>
      <c r="AJ23" s="73">
        <v>0</v>
      </c>
      <c r="AK23" s="73">
        <v>0</v>
      </c>
      <c r="AL23" s="73">
        <v>6.2480000000000002</v>
      </c>
      <c r="AM23" s="73">
        <v>0</v>
      </c>
      <c r="AN23" s="73">
        <v>34.994999999999997</v>
      </c>
      <c r="AO23" s="73">
        <v>0</v>
      </c>
      <c r="AP23" s="73">
        <v>169.61</v>
      </c>
      <c r="AQ23" s="73">
        <v>0</v>
      </c>
      <c r="AR23" s="73">
        <v>0</v>
      </c>
      <c r="AS23" s="73">
        <v>8.9079999999999995</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9.4550000000000001</v>
      </c>
      <c r="BN23" s="73">
        <v>0</v>
      </c>
      <c r="BO23" s="73">
        <v>0</v>
      </c>
      <c r="BP23" s="73">
        <v>0</v>
      </c>
      <c r="BQ23" s="73">
        <v>0</v>
      </c>
      <c r="BR23" s="73">
        <v>0</v>
      </c>
      <c r="BS23" s="73">
        <v>3.0179999999999998</v>
      </c>
      <c r="BT23" s="73">
        <v>0</v>
      </c>
      <c r="BU23" s="73">
        <v>0</v>
      </c>
      <c r="BV23" s="73">
        <v>0</v>
      </c>
      <c r="BW23" s="73">
        <v>0</v>
      </c>
      <c r="BX23" s="73">
        <v>0</v>
      </c>
      <c r="BY23" s="73">
        <v>0</v>
      </c>
      <c r="BZ23" s="73">
        <v>6.5540000000000003</v>
      </c>
      <c r="CA23" s="73">
        <v>0</v>
      </c>
      <c r="CB23" s="73">
        <v>0</v>
      </c>
      <c r="CC23" s="73">
        <v>0</v>
      </c>
      <c r="CD23" s="73">
        <v>0</v>
      </c>
      <c r="CE23" s="73">
        <v>0</v>
      </c>
      <c r="CF23" s="73">
        <v>0</v>
      </c>
      <c r="CG23" s="73">
        <v>0</v>
      </c>
      <c r="CH23" s="73">
        <v>0</v>
      </c>
      <c r="CI23" s="73">
        <v>0</v>
      </c>
      <c r="CJ23" s="73">
        <v>0</v>
      </c>
      <c r="CK23" s="73">
        <v>0</v>
      </c>
      <c r="CL23" s="73">
        <v>0</v>
      </c>
      <c r="CM23" s="73">
        <v>5.7930000000000001</v>
      </c>
      <c r="CN23" s="73">
        <v>16.338000000000001</v>
      </c>
      <c r="CO23" s="73">
        <v>0</v>
      </c>
      <c r="CP23" s="73">
        <v>0</v>
      </c>
      <c r="CQ23" s="73">
        <v>0</v>
      </c>
      <c r="CR23" s="73">
        <v>0</v>
      </c>
      <c r="CS23" s="73">
        <v>48.258000000000003</v>
      </c>
      <c r="CT23" s="73">
        <v>0</v>
      </c>
      <c r="CU23" s="73">
        <v>0</v>
      </c>
      <c r="CV23" s="73">
        <v>0</v>
      </c>
      <c r="CW23" s="73">
        <v>0</v>
      </c>
      <c r="CX23" s="73">
        <v>0</v>
      </c>
      <c r="CY23" s="73">
        <v>0</v>
      </c>
      <c r="CZ23" s="73">
        <v>0</v>
      </c>
      <c r="DA23" s="73">
        <v>0</v>
      </c>
      <c r="DB23" s="73">
        <v>4.2720000000000002</v>
      </c>
      <c r="DC23" s="73">
        <v>0</v>
      </c>
      <c r="DD23" s="73">
        <v>0</v>
      </c>
      <c r="DE23" s="73">
        <v>0</v>
      </c>
      <c r="DF23" s="73">
        <v>0</v>
      </c>
      <c r="DG23" s="73">
        <v>169.61</v>
      </c>
      <c r="DH23" s="73">
        <v>0</v>
      </c>
      <c r="DI23" s="73">
        <v>0</v>
      </c>
      <c r="DJ23" s="73">
        <v>0</v>
      </c>
      <c r="DK23" s="73">
        <v>0</v>
      </c>
      <c r="DL23" s="73">
        <v>0</v>
      </c>
      <c r="DM23" s="73">
        <v>0</v>
      </c>
      <c r="DN23" s="73">
        <v>0</v>
      </c>
      <c r="DO23" s="73">
        <v>0</v>
      </c>
      <c r="DP23" s="73">
        <v>0</v>
      </c>
      <c r="DQ23" s="73">
        <v>0</v>
      </c>
      <c r="DR23" s="73">
        <v>0</v>
      </c>
      <c r="DS23" s="73">
        <v>50.040999999999997</v>
      </c>
      <c r="DT23" s="73">
        <v>11.073</v>
      </c>
      <c r="DU23" s="73">
        <v>0</v>
      </c>
      <c r="DV23" s="73">
        <v>0</v>
      </c>
      <c r="DW23" s="73">
        <v>0</v>
      </c>
      <c r="DX23" s="73">
        <v>0</v>
      </c>
      <c r="DY23" s="73">
        <v>0</v>
      </c>
      <c r="DZ23" s="73">
        <v>120.29600000000001</v>
      </c>
      <c r="EA23" s="73">
        <v>0</v>
      </c>
      <c r="EB23" s="73">
        <v>0</v>
      </c>
      <c r="EC23" s="73">
        <v>77.317999999999998</v>
      </c>
      <c r="ED23" s="73">
        <v>0</v>
      </c>
      <c r="EE23" s="73">
        <v>63.982999999999997</v>
      </c>
      <c r="EF23" s="73">
        <v>44.14</v>
      </c>
      <c r="EG23" s="73">
        <v>358.72699999999998</v>
      </c>
      <c r="EH23" s="73">
        <v>0</v>
      </c>
      <c r="EI23" s="73">
        <v>10.686999999999999</v>
      </c>
      <c r="EJ23" s="73">
        <v>0</v>
      </c>
      <c r="EK23" s="73">
        <v>0</v>
      </c>
      <c r="EL23" s="73">
        <v>0</v>
      </c>
      <c r="EM23" s="73">
        <v>6.2480000000000002</v>
      </c>
      <c r="EN23" s="73">
        <v>0</v>
      </c>
      <c r="EO23" s="73">
        <v>34.994999999999997</v>
      </c>
      <c r="EP23" s="73">
        <v>0</v>
      </c>
      <c r="EQ23" s="73">
        <v>0</v>
      </c>
      <c r="ER23" s="73">
        <v>0</v>
      </c>
      <c r="ES23" s="73">
        <v>0</v>
      </c>
      <c r="ET23" s="73">
        <v>8.9079999999999995</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9.4550000000000001</v>
      </c>
      <c r="FO23" s="73">
        <v>0</v>
      </c>
      <c r="FP23" s="73">
        <v>0</v>
      </c>
      <c r="FQ23" s="73">
        <v>0</v>
      </c>
      <c r="FR23" s="73">
        <v>0</v>
      </c>
      <c r="FS23" s="73">
        <v>0</v>
      </c>
      <c r="FT23" s="73">
        <v>3.0179999999999998</v>
      </c>
      <c r="FU23" s="73">
        <v>0</v>
      </c>
      <c r="FV23" s="73">
        <v>0</v>
      </c>
      <c r="FW23" s="73">
        <v>0</v>
      </c>
      <c r="FX23" s="73">
        <v>0</v>
      </c>
      <c r="FY23" s="73">
        <v>0</v>
      </c>
      <c r="FZ23" s="73">
        <v>0</v>
      </c>
      <c r="GA23" s="73">
        <v>6.5540000000000003</v>
      </c>
      <c r="GB23" s="73">
        <v>0</v>
      </c>
      <c r="GC23" s="73">
        <v>0</v>
      </c>
      <c r="GD23" s="73">
        <v>0</v>
      </c>
      <c r="GE23" s="73">
        <v>0</v>
      </c>
      <c r="GF23" s="73">
        <v>0</v>
      </c>
      <c r="GG23" s="73">
        <v>0</v>
      </c>
      <c r="GH23" s="73">
        <v>0</v>
      </c>
      <c r="GI23" s="73">
        <v>0</v>
      </c>
      <c r="GJ23" s="73">
        <v>0</v>
      </c>
      <c r="GK23" s="73">
        <v>0</v>
      </c>
      <c r="GL23" s="73">
        <v>0</v>
      </c>
      <c r="GM23" s="73">
        <v>0</v>
      </c>
      <c r="GN23" s="73">
        <v>5.7930000000000001</v>
      </c>
      <c r="GO23" s="73">
        <v>16.338000000000001</v>
      </c>
      <c r="GP23" s="73">
        <v>0</v>
      </c>
      <c r="GQ23" s="73">
        <v>0</v>
      </c>
      <c r="GR23" s="73">
        <v>0</v>
      </c>
      <c r="GS23" s="73">
        <v>0</v>
      </c>
      <c r="GT23" s="73">
        <v>48.258000000000003</v>
      </c>
      <c r="GU23" s="73">
        <v>0</v>
      </c>
      <c r="GV23" s="73">
        <v>0</v>
      </c>
      <c r="GW23" s="73">
        <v>0</v>
      </c>
      <c r="GX23" s="73">
        <v>0</v>
      </c>
      <c r="GY23" s="73">
        <v>0</v>
      </c>
      <c r="GZ23" s="73">
        <v>0</v>
      </c>
      <c r="HA23" s="73">
        <v>0</v>
      </c>
      <c r="HB23" s="73">
        <v>0</v>
      </c>
      <c r="HC23" s="73">
        <v>4.2720000000000002</v>
      </c>
      <c r="HD23" s="73">
        <v>0</v>
      </c>
      <c r="HE23" s="73">
        <v>0</v>
      </c>
      <c r="HF23" s="73">
        <v>169.61</v>
      </c>
      <c r="HG23" s="73">
        <v>0</v>
      </c>
      <c r="HH23" s="73">
        <v>0</v>
      </c>
      <c r="HI23" s="73">
        <v>0</v>
      </c>
      <c r="HJ23" s="73">
        <v>0</v>
      </c>
      <c r="HK23" s="73">
        <v>777.50800000000004</v>
      </c>
      <c r="HL23" s="73">
        <v>8.9079999999999995</v>
      </c>
      <c r="HM23" s="73">
        <v>0</v>
      </c>
      <c r="HN23" s="73">
        <v>0</v>
      </c>
      <c r="HO23" s="73">
        <v>9.4550000000000001</v>
      </c>
      <c r="HP23" s="73">
        <v>3.0179999999999998</v>
      </c>
      <c r="HQ23" s="73">
        <v>6.5540000000000003</v>
      </c>
      <c r="HR23" s="73">
        <v>0</v>
      </c>
      <c r="HS23" s="73">
        <v>0</v>
      </c>
      <c r="HT23" s="73">
        <v>0</v>
      </c>
      <c r="HU23" s="73">
        <v>5.7930000000000001</v>
      </c>
      <c r="HV23" s="73">
        <v>16.338000000000001</v>
      </c>
      <c r="HW23" s="73">
        <v>0</v>
      </c>
      <c r="HX23" s="73">
        <v>48.258000000000003</v>
      </c>
      <c r="HY23" s="73">
        <v>4.2720000000000002</v>
      </c>
      <c r="HZ23" s="73">
        <v>0</v>
      </c>
      <c r="IA23" s="73">
        <v>169.61</v>
      </c>
      <c r="IB23" s="73">
        <v>0</v>
      </c>
      <c r="IC23" s="73">
        <v>0</v>
      </c>
      <c r="ID23" s="73">
        <v>0</v>
      </c>
      <c r="IE23" s="73">
        <v>0</v>
      </c>
      <c r="IF23" s="73">
        <v>777.50800000000004</v>
      </c>
      <c r="IG23" s="73">
        <v>178.518</v>
      </c>
      <c r="IH23" s="73">
        <v>0</v>
      </c>
      <c r="II23" s="73">
        <v>0</v>
      </c>
      <c r="IJ23" s="73">
        <v>9.4550000000000001</v>
      </c>
      <c r="IK23" s="73">
        <v>3.0179999999999998</v>
      </c>
      <c r="IL23" s="73">
        <v>6.5540000000000003</v>
      </c>
      <c r="IM23" s="73">
        <v>0</v>
      </c>
      <c r="IN23" s="73">
        <v>0</v>
      </c>
      <c r="IO23" s="73">
        <v>0</v>
      </c>
      <c r="IP23" s="73">
        <v>5.7930000000000001</v>
      </c>
      <c r="IQ23" s="73">
        <v>16.338000000000001</v>
      </c>
      <c r="IR23" s="73">
        <v>0</v>
      </c>
      <c r="IS23" s="73">
        <v>48.258000000000003</v>
      </c>
      <c r="IT23" s="73">
        <v>4.2720000000000002</v>
      </c>
      <c r="IU23" s="73">
        <v>0</v>
      </c>
      <c r="IV23" s="74">
        <v>0</v>
      </c>
      <c r="IW23" s="71">
        <v>0</v>
      </c>
      <c r="IX23" s="71">
        <v>0</v>
      </c>
      <c r="IY23" s="71">
        <v>0</v>
      </c>
      <c r="IZ23" s="71">
        <v>0</v>
      </c>
      <c r="JA23" s="71">
        <v>0</v>
      </c>
      <c r="JB23" s="71">
        <v>0</v>
      </c>
      <c r="JC23" s="71">
        <v>0</v>
      </c>
      <c r="JD23" s="71">
        <v>0</v>
      </c>
      <c r="JE23" s="71">
        <v>6</v>
      </c>
      <c r="JF23" s="71">
        <v>2</v>
      </c>
      <c r="JG23" s="71">
        <v>0</v>
      </c>
      <c r="JH23" s="71">
        <v>0</v>
      </c>
      <c r="JI23" s="71">
        <v>0</v>
      </c>
      <c r="JJ23" s="71">
        <v>0</v>
      </c>
      <c r="JK23" s="71">
        <v>0</v>
      </c>
      <c r="JL23" s="71">
        <v>3</v>
      </c>
      <c r="JM23" s="71">
        <v>0</v>
      </c>
      <c r="JN23" s="71">
        <v>0</v>
      </c>
      <c r="JO23" s="71">
        <v>2</v>
      </c>
      <c r="JP23" s="71">
        <v>0</v>
      </c>
      <c r="JQ23" s="71">
        <v>3</v>
      </c>
      <c r="JR23" s="71">
        <v>1</v>
      </c>
      <c r="JS23" s="71">
        <v>3</v>
      </c>
      <c r="JT23" s="71">
        <v>0</v>
      </c>
      <c r="JU23" s="71">
        <v>1</v>
      </c>
      <c r="JV23" s="71">
        <v>0</v>
      </c>
      <c r="JW23" s="71">
        <v>0</v>
      </c>
      <c r="JX23" s="71">
        <v>0</v>
      </c>
      <c r="JY23" s="71">
        <v>1</v>
      </c>
      <c r="JZ23" s="71">
        <v>0</v>
      </c>
      <c r="KA23" s="71">
        <v>3</v>
      </c>
      <c r="KB23" s="71">
        <v>0</v>
      </c>
      <c r="KC23" s="71">
        <v>1</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0</v>
      </c>
      <c r="LC23" s="71">
        <v>0</v>
      </c>
      <c r="LD23" s="71">
        <v>0</v>
      </c>
      <c r="LE23" s="71">
        <v>0</v>
      </c>
      <c r="LF23" s="71">
        <v>1</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0</v>
      </c>
      <c r="LW23" s="71">
        <v>0</v>
      </c>
      <c r="LX23" s="71">
        <v>0</v>
      </c>
      <c r="LY23" s="71">
        <v>0</v>
      </c>
      <c r="LZ23" s="71">
        <v>1</v>
      </c>
      <c r="MA23" s="71">
        <v>4</v>
      </c>
      <c r="MB23" s="71">
        <v>0</v>
      </c>
      <c r="MC23" s="71">
        <v>0</v>
      </c>
      <c r="MD23" s="71">
        <v>0</v>
      </c>
      <c r="ME23" s="71">
        <v>0</v>
      </c>
      <c r="MF23" s="71">
        <v>1</v>
      </c>
      <c r="MG23" s="71">
        <v>0</v>
      </c>
      <c r="MH23" s="71">
        <v>0</v>
      </c>
      <c r="MI23" s="71">
        <v>0</v>
      </c>
      <c r="MJ23" s="71">
        <v>0</v>
      </c>
      <c r="MK23" s="71">
        <v>0</v>
      </c>
      <c r="ML23" s="71">
        <v>0</v>
      </c>
      <c r="MM23" s="71">
        <v>0</v>
      </c>
      <c r="MN23" s="71">
        <v>0</v>
      </c>
      <c r="MO23" s="71">
        <v>1</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6</v>
      </c>
      <c r="NG23" s="71">
        <v>2</v>
      </c>
      <c r="NH23" s="71">
        <v>0</v>
      </c>
      <c r="NI23" s="71">
        <v>0</v>
      </c>
      <c r="NJ23" s="71">
        <v>0</v>
      </c>
      <c r="NK23" s="71">
        <v>0</v>
      </c>
      <c r="NL23" s="71">
        <v>0</v>
      </c>
      <c r="NM23" s="71">
        <v>3</v>
      </c>
      <c r="NN23" s="71">
        <v>0</v>
      </c>
      <c r="NO23" s="71">
        <v>0</v>
      </c>
      <c r="NP23" s="71">
        <v>2</v>
      </c>
      <c r="NQ23" s="71">
        <v>0</v>
      </c>
      <c r="NR23" s="71">
        <v>3</v>
      </c>
      <c r="NS23" s="71">
        <v>1</v>
      </c>
      <c r="NT23" s="71">
        <v>3</v>
      </c>
      <c r="NU23" s="71">
        <v>0</v>
      </c>
      <c r="NV23" s="71">
        <v>1</v>
      </c>
      <c r="NW23" s="71">
        <v>0</v>
      </c>
      <c r="NX23" s="71">
        <v>0</v>
      </c>
      <c r="NY23" s="71">
        <v>0</v>
      </c>
      <c r="NZ23" s="71">
        <v>1</v>
      </c>
      <c r="OA23" s="71">
        <v>0</v>
      </c>
      <c r="OB23" s="71">
        <v>3</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0</v>
      </c>
      <c r="PD23" s="71">
        <v>0</v>
      </c>
      <c r="PE23" s="71">
        <v>0</v>
      </c>
      <c r="PF23" s="71">
        <v>0</v>
      </c>
      <c r="PG23" s="71">
        <v>1</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0</v>
      </c>
      <c r="PX23" s="71">
        <v>0</v>
      </c>
      <c r="PY23" s="71">
        <v>0</v>
      </c>
      <c r="PZ23" s="71">
        <v>0</v>
      </c>
      <c r="QA23" s="71">
        <v>1</v>
      </c>
      <c r="QB23" s="71">
        <v>4</v>
      </c>
      <c r="QC23" s="71">
        <v>0</v>
      </c>
      <c r="QD23" s="71">
        <v>0</v>
      </c>
      <c r="QE23" s="71">
        <v>0</v>
      </c>
      <c r="QF23" s="71">
        <v>0</v>
      </c>
      <c r="QG23" s="71">
        <v>1</v>
      </c>
      <c r="QH23" s="71">
        <v>0</v>
      </c>
      <c r="QI23" s="71">
        <v>0</v>
      </c>
      <c r="QJ23" s="71">
        <v>0</v>
      </c>
      <c r="QK23" s="71">
        <v>0</v>
      </c>
      <c r="QL23" s="71">
        <v>0</v>
      </c>
      <c r="QM23" s="71">
        <v>0</v>
      </c>
      <c r="QN23" s="71">
        <v>0</v>
      </c>
      <c r="QO23" s="71">
        <v>0</v>
      </c>
      <c r="QP23" s="71">
        <v>1</v>
      </c>
      <c r="QQ23" s="71">
        <v>0</v>
      </c>
      <c r="QR23" s="71">
        <v>0</v>
      </c>
      <c r="QS23" s="71">
        <v>1</v>
      </c>
      <c r="QT23" s="71">
        <v>0</v>
      </c>
      <c r="QU23" s="71">
        <v>0</v>
      </c>
      <c r="QV23" s="71">
        <v>0</v>
      </c>
      <c r="QW23" s="71">
        <v>0</v>
      </c>
      <c r="QX23" s="71">
        <v>25</v>
      </c>
      <c r="QY23" s="71">
        <v>1</v>
      </c>
      <c r="QZ23" s="71">
        <v>0</v>
      </c>
      <c r="RA23" s="71">
        <v>0</v>
      </c>
      <c r="RB23" s="71">
        <v>2</v>
      </c>
      <c r="RC23" s="71">
        <v>1</v>
      </c>
      <c r="RD23" s="71">
        <v>1</v>
      </c>
      <c r="RE23" s="71">
        <v>0</v>
      </c>
      <c r="RF23" s="71">
        <v>0</v>
      </c>
      <c r="RG23" s="71">
        <v>0</v>
      </c>
      <c r="RH23" s="71">
        <v>1</v>
      </c>
      <c r="RI23" s="71">
        <v>4</v>
      </c>
      <c r="RJ23" s="71">
        <v>0</v>
      </c>
      <c r="RK23" s="71">
        <v>1</v>
      </c>
      <c r="RL23" s="71">
        <v>1</v>
      </c>
      <c r="RM23" s="71">
        <v>0</v>
      </c>
      <c r="RN23" s="71">
        <v>1</v>
      </c>
      <c r="RO23" s="71">
        <v>0</v>
      </c>
      <c r="RP23" s="71">
        <v>0</v>
      </c>
      <c r="RQ23" s="71">
        <v>0</v>
      </c>
      <c r="RR23" s="71">
        <v>0</v>
      </c>
      <c r="RS23" s="71">
        <v>25</v>
      </c>
      <c r="RT23" s="71">
        <v>2</v>
      </c>
      <c r="RU23" s="71">
        <v>0</v>
      </c>
      <c r="RV23" s="71">
        <v>0</v>
      </c>
      <c r="RW23" s="71">
        <v>2</v>
      </c>
      <c r="RX23" s="71">
        <v>1</v>
      </c>
      <c r="RY23" s="71">
        <v>1</v>
      </c>
      <c r="RZ23" s="71">
        <v>0</v>
      </c>
      <c r="SA23" s="71">
        <v>0</v>
      </c>
      <c r="SB23" s="71">
        <v>0</v>
      </c>
      <c r="SC23" s="71">
        <v>1</v>
      </c>
      <c r="SD23" s="71">
        <v>4</v>
      </c>
      <c r="SE23" s="71">
        <v>0</v>
      </c>
      <c r="SF23" s="71">
        <v>1</v>
      </c>
      <c r="SG23" s="71">
        <v>1</v>
      </c>
      <c r="SH23" s="71">
        <v>0</v>
      </c>
    </row>
    <row r="24" spans="1:502">
      <c r="A24" s="16" t="s">
        <v>2082</v>
      </c>
      <c r="B24" s="70">
        <v>16</v>
      </c>
      <c r="C24" s="70">
        <v>16</v>
      </c>
      <c r="D24" s="70">
        <v>1</v>
      </c>
      <c r="E24" s="70">
        <v>2019</v>
      </c>
      <c r="F24" s="70" t="s">
        <v>158</v>
      </c>
      <c r="G24" s="1073" t="s">
        <v>2066</v>
      </c>
      <c r="H24" s="70" t="s">
        <v>2067</v>
      </c>
      <c r="I24" s="1066"/>
      <c r="J24" s="73">
        <v>0</v>
      </c>
      <c r="K24" s="73">
        <v>0</v>
      </c>
      <c r="L24" s="73">
        <v>0</v>
      </c>
      <c r="M24" s="73">
        <v>0</v>
      </c>
      <c r="N24" s="73">
        <v>0</v>
      </c>
      <c r="O24" s="73">
        <v>0</v>
      </c>
      <c r="P24" s="73">
        <v>0</v>
      </c>
      <c r="Q24" s="73">
        <v>0</v>
      </c>
      <c r="R24" s="73">
        <v>47.713999999999999</v>
      </c>
      <c r="S24" s="73">
        <v>10.201000000000001</v>
      </c>
      <c r="T24" s="73">
        <v>0</v>
      </c>
      <c r="U24" s="73">
        <v>0</v>
      </c>
      <c r="V24" s="73">
        <v>0</v>
      </c>
      <c r="W24" s="73">
        <v>0</v>
      </c>
      <c r="X24" s="73">
        <v>0</v>
      </c>
      <c r="Y24" s="73">
        <v>70.254999999999995</v>
      </c>
      <c r="Z24" s="73">
        <v>0</v>
      </c>
      <c r="AA24" s="73">
        <v>0</v>
      </c>
      <c r="AB24" s="73">
        <v>73.713999999999999</v>
      </c>
      <c r="AC24" s="73">
        <v>0</v>
      </c>
      <c r="AD24" s="73">
        <v>47.497</v>
      </c>
      <c r="AE24" s="73">
        <v>43.106999999999999</v>
      </c>
      <c r="AF24" s="73">
        <v>331.11700000000002</v>
      </c>
      <c r="AG24" s="73">
        <v>0</v>
      </c>
      <c r="AH24" s="73">
        <v>0</v>
      </c>
      <c r="AI24" s="73">
        <v>0</v>
      </c>
      <c r="AJ24" s="73">
        <v>0</v>
      </c>
      <c r="AK24" s="73">
        <v>0</v>
      </c>
      <c r="AL24" s="73">
        <v>5.9569999999999999</v>
      </c>
      <c r="AM24" s="73">
        <v>0</v>
      </c>
      <c r="AN24" s="73">
        <v>41.295000000000002</v>
      </c>
      <c r="AO24" s="73">
        <v>0</v>
      </c>
      <c r="AP24" s="73">
        <v>144.03700000000001</v>
      </c>
      <c r="AQ24" s="73">
        <v>0</v>
      </c>
      <c r="AR24" s="73">
        <v>0</v>
      </c>
      <c r="AS24" s="73">
        <v>8.1460000000000008</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4.6040000000000001</v>
      </c>
      <c r="BN24" s="73">
        <v>0</v>
      </c>
      <c r="BO24" s="73">
        <v>0</v>
      </c>
      <c r="BP24" s="73">
        <v>0</v>
      </c>
      <c r="BQ24" s="73">
        <v>0</v>
      </c>
      <c r="BR24" s="73">
        <v>0</v>
      </c>
      <c r="BS24" s="73">
        <v>0</v>
      </c>
      <c r="BT24" s="73">
        <v>0</v>
      </c>
      <c r="BU24" s="73">
        <v>0</v>
      </c>
      <c r="BV24" s="73">
        <v>0</v>
      </c>
      <c r="BW24" s="73">
        <v>0</v>
      </c>
      <c r="BX24" s="73">
        <v>0</v>
      </c>
      <c r="BY24" s="73">
        <v>0</v>
      </c>
      <c r="BZ24" s="73">
        <v>6.1180000000000003</v>
      </c>
      <c r="CA24" s="73">
        <v>0</v>
      </c>
      <c r="CB24" s="73">
        <v>0</v>
      </c>
      <c r="CC24" s="73">
        <v>0</v>
      </c>
      <c r="CD24" s="73">
        <v>0</v>
      </c>
      <c r="CE24" s="73">
        <v>0</v>
      </c>
      <c r="CF24" s="73">
        <v>0</v>
      </c>
      <c r="CG24" s="73">
        <v>0</v>
      </c>
      <c r="CH24" s="73">
        <v>0</v>
      </c>
      <c r="CI24" s="73">
        <v>0</v>
      </c>
      <c r="CJ24" s="73">
        <v>0</v>
      </c>
      <c r="CK24" s="73">
        <v>0</v>
      </c>
      <c r="CL24" s="73">
        <v>0</v>
      </c>
      <c r="CM24" s="73">
        <v>5.3090000000000002</v>
      </c>
      <c r="CN24" s="73">
        <v>14.804</v>
      </c>
      <c r="CO24" s="73">
        <v>0</v>
      </c>
      <c r="CP24" s="73">
        <v>0</v>
      </c>
      <c r="CQ24" s="73">
        <v>0</v>
      </c>
      <c r="CR24" s="73">
        <v>0</v>
      </c>
      <c r="CS24" s="73">
        <v>0</v>
      </c>
      <c r="CT24" s="73">
        <v>0</v>
      </c>
      <c r="CU24" s="73">
        <v>0</v>
      </c>
      <c r="CV24" s="73">
        <v>0</v>
      </c>
      <c r="CW24" s="73">
        <v>0</v>
      </c>
      <c r="CX24" s="73">
        <v>0</v>
      </c>
      <c r="CY24" s="73">
        <v>0</v>
      </c>
      <c r="CZ24" s="73">
        <v>0</v>
      </c>
      <c r="DA24" s="73">
        <v>0</v>
      </c>
      <c r="DB24" s="73">
        <v>4.8970000000000002</v>
      </c>
      <c r="DC24" s="73">
        <v>50.475999999999999</v>
      </c>
      <c r="DD24" s="73">
        <v>0</v>
      </c>
      <c r="DE24" s="73">
        <v>0</v>
      </c>
      <c r="DF24" s="73">
        <v>0</v>
      </c>
      <c r="DG24" s="73">
        <v>144.03700000000001</v>
      </c>
      <c r="DH24" s="73">
        <v>0</v>
      </c>
      <c r="DI24" s="73">
        <v>0</v>
      </c>
      <c r="DJ24" s="73">
        <v>0</v>
      </c>
      <c r="DK24" s="73">
        <v>0</v>
      </c>
      <c r="DL24" s="73">
        <v>0</v>
      </c>
      <c r="DM24" s="73">
        <v>0</v>
      </c>
      <c r="DN24" s="73">
        <v>0</v>
      </c>
      <c r="DO24" s="73">
        <v>0</v>
      </c>
      <c r="DP24" s="73">
        <v>0</v>
      </c>
      <c r="DQ24" s="73">
        <v>0</v>
      </c>
      <c r="DR24" s="73">
        <v>0</v>
      </c>
      <c r="DS24" s="73">
        <v>47.713999999999999</v>
      </c>
      <c r="DT24" s="73">
        <v>10.201000000000001</v>
      </c>
      <c r="DU24" s="73">
        <v>0</v>
      </c>
      <c r="DV24" s="73">
        <v>0</v>
      </c>
      <c r="DW24" s="73">
        <v>0</v>
      </c>
      <c r="DX24" s="73">
        <v>0</v>
      </c>
      <c r="DY24" s="73">
        <v>0</v>
      </c>
      <c r="DZ24" s="73">
        <v>70.254999999999995</v>
      </c>
      <c r="EA24" s="73">
        <v>0</v>
      </c>
      <c r="EB24" s="73">
        <v>0</v>
      </c>
      <c r="EC24" s="73">
        <v>73.713999999999999</v>
      </c>
      <c r="ED24" s="73">
        <v>0</v>
      </c>
      <c r="EE24" s="73">
        <v>47.497</v>
      </c>
      <c r="EF24" s="73">
        <v>43.106999999999999</v>
      </c>
      <c r="EG24" s="73">
        <v>331.11700000000002</v>
      </c>
      <c r="EH24" s="73">
        <v>0</v>
      </c>
      <c r="EI24" s="73">
        <v>0</v>
      </c>
      <c r="EJ24" s="73">
        <v>0</v>
      </c>
      <c r="EK24" s="73">
        <v>0</v>
      </c>
      <c r="EL24" s="73">
        <v>0</v>
      </c>
      <c r="EM24" s="73">
        <v>5.9569999999999999</v>
      </c>
      <c r="EN24" s="73">
        <v>0</v>
      </c>
      <c r="EO24" s="73">
        <v>41.295000000000002</v>
      </c>
      <c r="EP24" s="73">
        <v>0</v>
      </c>
      <c r="EQ24" s="73">
        <v>0</v>
      </c>
      <c r="ER24" s="73">
        <v>0</v>
      </c>
      <c r="ES24" s="73">
        <v>0</v>
      </c>
      <c r="ET24" s="73">
        <v>8.1460000000000008</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4.6040000000000001</v>
      </c>
      <c r="FO24" s="73">
        <v>0</v>
      </c>
      <c r="FP24" s="73">
        <v>0</v>
      </c>
      <c r="FQ24" s="73">
        <v>0</v>
      </c>
      <c r="FR24" s="73">
        <v>0</v>
      </c>
      <c r="FS24" s="73">
        <v>0</v>
      </c>
      <c r="FT24" s="73">
        <v>0</v>
      </c>
      <c r="FU24" s="73">
        <v>0</v>
      </c>
      <c r="FV24" s="73">
        <v>0</v>
      </c>
      <c r="FW24" s="73">
        <v>0</v>
      </c>
      <c r="FX24" s="73">
        <v>0</v>
      </c>
      <c r="FY24" s="73">
        <v>0</v>
      </c>
      <c r="FZ24" s="73">
        <v>0</v>
      </c>
      <c r="GA24" s="73">
        <v>6.1180000000000003</v>
      </c>
      <c r="GB24" s="73">
        <v>0</v>
      </c>
      <c r="GC24" s="73">
        <v>0</v>
      </c>
      <c r="GD24" s="73">
        <v>0</v>
      </c>
      <c r="GE24" s="73">
        <v>0</v>
      </c>
      <c r="GF24" s="73">
        <v>0</v>
      </c>
      <c r="GG24" s="73">
        <v>0</v>
      </c>
      <c r="GH24" s="73">
        <v>0</v>
      </c>
      <c r="GI24" s="73">
        <v>0</v>
      </c>
      <c r="GJ24" s="73">
        <v>0</v>
      </c>
      <c r="GK24" s="73">
        <v>0</v>
      </c>
      <c r="GL24" s="73">
        <v>0</v>
      </c>
      <c r="GM24" s="73">
        <v>0</v>
      </c>
      <c r="GN24" s="73">
        <v>5.3090000000000002</v>
      </c>
      <c r="GO24" s="73">
        <v>14.804</v>
      </c>
      <c r="GP24" s="73">
        <v>0</v>
      </c>
      <c r="GQ24" s="73">
        <v>0</v>
      </c>
      <c r="GR24" s="73">
        <v>0</v>
      </c>
      <c r="GS24" s="73">
        <v>0</v>
      </c>
      <c r="GT24" s="73">
        <v>0</v>
      </c>
      <c r="GU24" s="73">
        <v>0</v>
      </c>
      <c r="GV24" s="73">
        <v>0</v>
      </c>
      <c r="GW24" s="73">
        <v>0</v>
      </c>
      <c r="GX24" s="73">
        <v>0</v>
      </c>
      <c r="GY24" s="73">
        <v>0</v>
      </c>
      <c r="GZ24" s="73">
        <v>0</v>
      </c>
      <c r="HA24" s="73">
        <v>0</v>
      </c>
      <c r="HB24" s="73">
        <v>0</v>
      </c>
      <c r="HC24" s="73">
        <v>4.8970000000000002</v>
      </c>
      <c r="HD24" s="73">
        <v>50.475999999999999</v>
      </c>
      <c r="HE24" s="73">
        <v>0</v>
      </c>
      <c r="HF24" s="73">
        <v>144.03700000000001</v>
      </c>
      <c r="HG24" s="73">
        <v>0</v>
      </c>
      <c r="HH24" s="73">
        <v>0</v>
      </c>
      <c r="HI24" s="73">
        <v>0</v>
      </c>
      <c r="HJ24" s="73">
        <v>0</v>
      </c>
      <c r="HK24" s="73">
        <v>670.85699999999997</v>
      </c>
      <c r="HL24" s="73">
        <v>8.1460000000000008</v>
      </c>
      <c r="HM24" s="73">
        <v>0</v>
      </c>
      <c r="HN24" s="73">
        <v>0</v>
      </c>
      <c r="HO24" s="73">
        <v>4.6040000000000001</v>
      </c>
      <c r="HP24" s="73">
        <v>0</v>
      </c>
      <c r="HQ24" s="73">
        <v>6.1180000000000003</v>
      </c>
      <c r="HR24" s="73">
        <v>0</v>
      </c>
      <c r="HS24" s="73">
        <v>0</v>
      </c>
      <c r="HT24" s="73">
        <v>0</v>
      </c>
      <c r="HU24" s="73">
        <v>5.3090000000000002</v>
      </c>
      <c r="HV24" s="73">
        <v>14.804</v>
      </c>
      <c r="HW24" s="73">
        <v>0</v>
      </c>
      <c r="HX24" s="73">
        <v>0</v>
      </c>
      <c r="HY24" s="73">
        <v>55.372999999999998</v>
      </c>
      <c r="HZ24" s="73">
        <v>0</v>
      </c>
      <c r="IA24" s="73">
        <v>144.03700000000001</v>
      </c>
      <c r="IB24" s="73">
        <v>0</v>
      </c>
      <c r="IC24" s="73">
        <v>0</v>
      </c>
      <c r="ID24" s="73">
        <v>0</v>
      </c>
      <c r="IE24" s="73">
        <v>0</v>
      </c>
      <c r="IF24" s="73">
        <v>670.85699999999997</v>
      </c>
      <c r="IG24" s="73">
        <v>152.18299999999999</v>
      </c>
      <c r="IH24" s="73">
        <v>0</v>
      </c>
      <c r="II24" s="73">
        <v>0</v>
      </c>
      <c r="IJ24" s="73">
        <v>4.6040000000000001</v>
      </c>
      <c r="IK24" s="73">
        <v>0</v>
      </c>
      <c r="IL24" s="73">
        <v>6.1180000000000003</v>
      </c>
      <c r="IM24" s="73">
        <v>0</v>
      </c>
      <c r="IN24" s="73">
        <v>0</v>
      </c>
      <c r="IO24" s="73">
        <v>0</v>
      </c>
      <c r="IP24" s="73">
        <v>5.3090000000000002</v>
      </c>
      <c r="IQ24" s="73">
        <v>14.804</v>
      </c>
      <c r="IR24" s="73">
        <v>0</v>
      </c>
      <c r="IS24" s="73">
        <v>0</v>
      </c>
      <c r="IT24" s="73">
        <v>55.372999999999998</v>
      </c>
      <c r="IU24" s="73">
        <v>0</v>
      </c>
      <c r="IV24" s="74">
        <v>0</v>
      </c>
      <c r="IW24" s="71">
        <v>0</v>
      </c>
      <c r="IX24" s="71">
        <v>0</v>
      </c>
      <c r="IY24" s="71">
        <v>0</v>
      </c>
      <c r="IZ24" s="71">
        <v>0</v>
      </c>
      <c r="JA24" s="71">
        <v>0</v>
      </c>
      <c r="JB24" s="71">
        <v>0</v>
      </c>
      <c r="JC24" s="71">
        <v>0</v>
      </c>
      <c r="JD24" s="71">
        <v>0</v>
      </c>
      <c r="JE24" s="71">
        <v>6</v>
      </c>
      <c r="JF24" s="71">
        <v>2</v>
      </c>
      <c r="JG24" s="71">
        <v>0</v>
      </c>
      <c r="JH24" s="71">
        <v>0</v>
      </c>
      <c r="JI24" s="71">
        <v>0</v>
      </c>
      <c r="JJ24" s="71">
        <v>0</v>
      </c>
      <c r="JK24" s="71">
        <v>0</v>
      </c>
      <c r="JL24" s="71">
        <v>3</v>
      </c>
      <c r="JM24" s="71">
        <v>0</v>
      </c>
      <c r="JN24" s="71">
        <v>0</v>
      </c>
      <c r="JO24" s="71">
        <v>2</v>
      </c>
      <c r="JP24" s="71">
        <v>0</v>
      </c>
      <c r="JQ24" s="71">
        <v>3</v>
      </c>
      <c r="JR24" s="71">
        <v>1</v>
      </c>
      <c r="JS24" s="71">
        <v>3</v>
      </c>
      <c r="JT24" s="71">
        <v>0</v>
      </c>
      <c r="JU24" s="71">
        <v>0</v>
      </c>
      <c r="JV24" s="71">
        <v>0</v>
      </c>
      <c r="JW24" s="71">
        <v>0</v>
      </c>
      <c r="JX24" s="71">
        <v>0</v>
      </c>
      <c r="JY24" s="71">
        <v>1</v>
      </c>
      <c r="JZ24" s="71">
        <v>0</v>
      </c>
      <c r="KA24" s="71">
        <v>4</v>
      </c>
      <c r="KB24" s="71">
        <v>0</v>
      </c>
      <c r="KC24" s="71">
        <v>1</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0</v>
      </c>
      <c r="LT24" s="71">
        <v>0</v>
      </c>
      <c r="LU24" s="71">
        <v>0</v>
      </c>
      <c r="LV24" s="71">
        <v>0</v>
      </c>
      <c r="LW24" s="71">
        <v>0</v>
      </c>
      <c r="LX24" s="71">
        <v>0</v>
      </c>
      <c r="LY24" s="71">
        <v>0</v>
      </c>
      <c r="LZ24" s="71">
        <v>1</v>
      </c>
      <c r="MA24" s="71">
        <v>4</v>
      </c>
      <c r="MB24" s="71">
        <v>0</v>
      </c>
      <c r="MC24" s="71">
        <v>0</v>
      </c>
      <c r="MD24" s="71">
        <v>0</v>
      </c>
      <c r="ME24" s="71">
        <v>0</v>
      </c>
      <c r="MF24" s="71">
        <v>0</v>
      </c>
      <c r="MG24" s="71">
        <v>0</v>
      </c>
      <c r="MH24" s="71">
        <v>0</v>
      </c>
      <c r="MI24" s="71">
        <v>0</v>
      </c>
      <c r="MJ24" s="71">
        <v>0</v>
      </c>
      <c r="MK24" s="71">
        <v>0</v>
      </c>
      <c r="ML24" s="71">
        <v>0</v>
      </c>
      <c r="MM24" s="71">
        <v>0</v>
      </c>
      <c r="MN24" s="71">
        <v>0</v>
      </c>
      <c r="MO24" s="71">
        <v>1</v>
      </c>
      <c r="MP24" s="71">
        <v>1</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6</v>
      </c>
      <c r="NG24" s="71">
        <v>2</v>
      </c>
      <c r="NH24" s="71">
        <v>0</v>
      </c>
      <c r="NI24" s="71">
        <v>0</v>
      </c>
      <c r="NJ24" s="71">
        <v>0</v>
      </c>
      <c r="NK24" s="71">
        <v>0</v>
      </c>
      <c r="NL24" s="71">
        <v>0</v>
      </c>
      <c r="NM24" s="71">
        <v>3</v>
      </c>
      <c r="NN24" s="71">
        <v>0</v>
      </c>
      <c r="NO24" s="71">
        <v>0</v>
      </c>
      <c r="NP24" s="71">
        <v>2</v>
      </c>
      <c r="NQ24" s="71">
        <v>0</v>
      </c>
      <c r="NR24" s="71">
        <v>3</v>
      </c>
      <c r="NS24" s="71">
        <v>1</v>
      </c>
      <c r="NT24" s="71">
        <v>3</v>
      </c>
      <c r="NU24" s="71">
        <v>0</v>
      </c>
      <c r="NV24" s="71">
        <v>0</v>
      </c>
      <c r="NW24" s="71">
        <v>0</v>
      </c>
      <c r="NX24" s="71">
        <v>0</v>
      </c>
      <c r="NY24" s="71">
        <v>0</v>
      </c>
      <c r="NZ24" s="71">
        <v>1</v>
      </c>
      <c r="OA24" s="71">
        <v>0</v>
      </c>
      <c r="OB24" s="71">
        <v>4</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0</v>
      </c>
      <c r="PU24" s="71">
        <v>0</v>
      </c>
      <c r="PV24" s="71">
        <v>0</v>
      </c>
      <c r="PW24" s="71">
        <v>0</v>
      </c>
      <c r="PX24" s="71">
        <v>0</v>
      </c>
      <c r="PY24" s="71">
        <v>0</v>
      </c>
      <c r="PZ24" s="71">
        <v>0</v>
      </c>
      <c r="QA24" s="71">
        <v>1</v>
      </c>
      <c r="QB24" s="71">
        <v>4</v>
      </c>
      <c r="QC24" s="71">
        <v>0</v>
      </c>
      <c r="QD24" s="71">
        <v>0</v>
      </c>
      <c r="QE24" s="71">
        <v>0</v>
      </c>
      <c r="QF24" s="71">
        <v>0</v>
      </c>
      <c r="QG24" s="71">
        <v>0</v>
      </c>
      <c r="QH24" s="71">
        <v>0</v>
      </c>
      <c r="QI24" s="71">
        <v>0</v>
      </c>
      <c r="QJ24" s="71">
        <v>0</v>
      </c>
      <c r="QK24" s="71">
        <v>0</v>
      </c>
      <c r="QL24" s="71">
        <v>0</v>
      </c>
      <c r="QM24" s="71">
        <v>0</v>
      </c>
      <c r="QN24" s="71">
        <v>0</v>
      </c>
      <c r="QO24" s="71">
        <v>0</v>
      </c>
      <c r="QP24" s="71">
        <v>1</v>
      </c>
      <c r="QQ24" s="71">
        <v>1</v>
      </c>
      <c r="QR24" s="71">
        <v>0</v>
      </c>
      <c r="QS24" s="71">
        <v>1</v>
      </c>
      <c r="QT24" s="71">
        <v>0</v>
      </c>
      <c r="QU24" s="71">
        <v>0</v>
      </c>
      <c r="QV24" s="71">
        <v>0</v>
      </c>
      <c r="QW24" s="71">
        <v>0</v>
      </c>
      <c r="QX24" s="71">
        <v>25</v>
      </c>
      <c r="QY24" s="71">
        <v>1</v>
      </c>
      <c r="QZ24" s="71">
        <v>0</v>
      </c>
      <c r="RA24" s="71">
        <v>0</v>
      </c>
      <c r="RB24" s="71">
        <v>1</v>
      </c>
      <c r="RC24" s="71">
        <v>0</v>
      </c>
      <c r="RD24" s="71">
        <v>1</v>
      </c>
      <c r="RE24" s="71">
        <v>0</v>
      </c>
      <c r="RF24" s="71">
        <v>0</v>
      </c>
      <c r="RG24" s="71">
        <v>0</v>
      </c>
      <c r="RH24" s="71">
        <v>1</v>
      </c>
      <c r="RI24" s="71">
        <v>4</v>
      </c>
      <c r="RJ24" s="71">
        <v>0</v>
      </c>
      <c r="RK24" s="71">
        <v>0</v>
      </c>
      <c r="RL24" s="71">
        <v>2</v>
      </c>
      <c r="RM24" s="71">
        <v>0</v>
      </c>
      <c r="RN24" s="71">
        <v>1</v>
      </c>
      <c r="RO24" s="71">
        <v>0</v>
      </c>
      <c r="RP24" s="71">
        <v>0</v>
      </c>
      <c r="RQ24" s="71">
        <v>0</v>
      </c>
      <c r="RR24" s="71">
        <v>0</v>
      </c>
      <c r="RS24" s="71">
        <v>25</v>
      </c>
      <c r="RT24" s="71">
        <v>2</v>
      </c>
      <c r="RU24" s="71">
        <v>0</v>
      </c>
      <c r="RV24" s="71">
        <v>0</v>
      </c>
      <c r="RW24" s="71">
        <v>1</v>
      </c>
      <c r="RX24" s="71">
        <v>0</v>
      </c>
      <c r="RY24" s="71">
        <v>1</v>
      </c>
      <c r="RZ24" s="71">
        <v>0</v>
      </c>
      <c r="SA24" s="71">
        <v>0</v>
      </c>
      <c r="SB24" s="71">
        <v>0</v>
      </c>
      <c r="SC24" s="71">
        <v>1</v>
      </c>
      <c r="SD24" s="71">
        <v>4</v>
      </c>
      <c r="SE24" s="71">
        <v>0</v>
      </c>
      <c r="SF24" s="71">
        <v>0</v>
      </c>
      <c r="SG24" s="71">
        <v>2</v>
      </c>
      <c r="SH24" s="71">
        <v>0</v>
      </c>
    </row>
    <row r="25" spans="1:502">
      <c r="A25" s="16" t="s">
        <v>2083</v>
      </c>
      <c r="B25" s="70">
        <v>17</v>
      </c>
      <c r="C25" s="70">
        <v>17</v>
      </c>
      <c r="D25" s="70">
        <v>1</v>
      </c>
      <c r="E25" s="70">
        <v>2020</v>
      </c>
      <c r="F25" s="70" t="s">
        <v>159</v>
      </c>
      <c r="G25" s="1073" t="s">
        <v>2066</v>
      </c>
      <c r="H25" s="70" t="s">
        <v>2067</v>
      </c>
      <c r="I25" s="1066"/>
      <c r="J25" s="73">
        <v>0</v>
      </c>
      <c r="K25" s="73">
        <v>0</v>
      </c>
      <c r="L25" s="73">
        <v>0</v>
      </c>
      <c r="M25" s="73">
        <v>0</v>
      </c>
      <c r="N25" s="73">
        <v>0</v>
      </c>
      <c r="O25" s="73">
        <v>0</v>
      </c>
      <c r="P25" s="73">
        <v>0</v>
      </c>
      <c r="Q25" s="73">
        <v>0</v>
      </c>
      <c r="R25" s="73">
        <v>44.17</v>
      </c>
      <c r="S25" s="73">
        <v>8.8680000000000003</v>
      </c>
      <c r="T25" s="73">
        <v>0</v>
      </c>
      <c r="U25" s="73">
        <v>0</v>
      </c>
      <c r="V25" s="73">
        <v>0</v>
      </c>
      <c r="W25" s="73">
        <v>0</v>
      </c>
      <c r="X25" s="73">
        <v>0</v>
      </c>
      <c r="Y25" s="73">
        <v>68.22</v>
      </c>
      <c r="Z25" s="73">
        <v>0</v>
      </c>
      <c r="AA25" s="73">
        <v>0</v>
      </c>
      <c r="AB25" s="73">
        <v>64.64</v>
      </c>
      <c r="AC25" s="73">
        <v>0</v>
      </c>
      <c r="AD25" s="73">
        <v>45.241999999999997</v>
      </c>
      <c r="AE25" s="73">
        <v>38.677999999999997</v>
      </c>
      <c r="AF25" s="73">
        <v>292.99400000000003</v>
      </c>
      <c r="AG25" s="73">
        <v>0</v>
      </c>
      <c r="AH25" s="73">
        <v>0</v>
      </c>
      <c r="AI25" s="73">
        <v>0</v>
      </c>
      <c r="AJ25" s="73">
        <v>0</v>
      </c>
      <c r="AK25" s="73">
        <v>0</v>
      </c>
      <c r="AL25" s="73">
        <v>5.8070000000000004</v>
      </c>
      <c r="AM25" s="73">
        <v>0</v>
      </c>
      <c r="AN25" s="73">
        <v>35.04</v>
      </c>
      <c r="AO25" s="73">
        <v>0</v>
      </c>
      <c r="AP25" s="73">
        <v>89.468000000000004</v>
      </c>
      <c r="AQ25" s="73">
        <v>0</v>
      </c>
      <c r="AR25" s="73">
        <v>0</v>
      </c>
      <c r="AS25" s="73">
        <v>7.5860000000000003</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7.53</v>
      </c>
      <c r="BN25" s="73">
        <v>0</v>
      </c>
      <c r="BO25" s="73">
        <v>0</v>
      </c>
      <c r="BP25" s="73">
        <v>0</v>
      </c>
      <c r="BQ25" s="73">
        <v>0</v>
      </c>
      <c r="BR25" s="73">
        <v>0</v>
      </c>
      <c r="BS25" s="73">
        <v>0</v>
      </c>
      <c r="BT25" s="73">
        <v>0</v>
      </c>
      <c r="BU25" s="73">
        <v>0</v>
      </c>
      <c r="BV25" s="73">
        <v>0</v>
      </c>
      <c r="BW25" s="73">
        <v>0</v>
      </c>
      <c r="BX25" s="73">
        <v>0</v>
      </c>
      <c r="BY25" s="73">
        <v>0</v>
      </c>
      <c r="BZ25" s="73">
        <v>5.1319999999999997</v>
      </c>
      <c r="CA25" s="73">
        <v>0</v>
      </c>
      <c r="CB25" s="73">
        <v>0</v>
      </c>
      <c r="CC25" s="73">
        <v>0</v>
      </c>
      <c r="CD25" s="73">
        <v>0</v>
      </c>
      <c r="CE25" s="73">
        <v>0</v>
      </c>
      <c r="CF25" s="73">
        <v>0</v>
      </c>
      <c r="CG25" s="73">
        <v>0</v>
      </c>
      <c r="CH25" s="73">
        <v>0</v>
      </c>
      <c r="CI25" s="73">
        <v>0</v>
      </c>
      <c r="CJ25" s="73">
        <v>0</v>
      </c>
      <c r="CK25" s="73">
        <v>0</v>
      </c>
      <c r="CL25" s="73">
        <v>0</v>
      </c>
      <c r="CM25" s="73">
        <v>4.6260000000000003</v>
      </c>
      <c r="CN25" s="73">
        <v>13.11</v>
      </c>
      <c r="CO25" s="73">
        <v>0</v>
      </c>
      <c r="CP25" s="73">
        <v>0</v>
      </c>
      <c r="CQ25" s="73">
        <v>0</v>
      </c>
      <c r="CR25" s="73">
        <v>0</v>
      </c>
      <c r="CS25" s="73">
        <v>51.26</v>
      </c>
      <c r="CT25" s="73">
        <v>0</v>
      </c>
      <c r="CU25" s="73">
        <v>0</v>
      </c>
      <c r="CV25" s="73">
        <v>0</v>
      </c>
      <c r="CW25" s="73">
        <v>0</v>
      </c>
      <c r="CX25" s="73">
        <v>0</v>
      </c>
      <c r="CY25" s="73">
        <v>0</v>
      </c>
      <c r="CZ25" s="73">
        <v>0</v>
      </c>
      <c r="DA25" s="73">
        <v>0</v>
      </c>
      <c r="DB25" s="73">
        <v>4.3789999999999996</v>
      </c>
      <c r="DC25" s="73">
        <v>0</v>
      </c>
      <c r="DD25" s="73">
        <v>0</v>
      </c>
      <c r="DE25" s="73">
        <v>0</v>
      </c>
      <c r="DF25" s="73">
        <v>0</v>
      </c>
      <c r="DG25" s="73">
        <v>89.468000000000004</v>
      </c>
      <c r="DH25" s="73">
        <v>0</v>
      </c>
      <c r="DI25" s="73">
        <v>0</v>
      </c>
      <c r="DJ25" s="73">
        <v>0</v>
      </c>
      <c r="DK25" s="73">
        <v>0</v>
      </c>
      <c r="DL25" s="73">
        <v>0</v>
      </c>
      <c r="DM25" s="73">
        <v>0</v>
      </c>
      <c r="DN25" s="73">
        <v>0</v>
      </c>
      <c r="DO25" s="73">
        <v>0</v>
      </c>
      <c r="DP25" s="73">
        <v>0</v>
      </c>
      <c r="DQ25" s="73">
        <v>0</v>
      </c>
      <c r="DR25" s="73">
        <v>0</v>
      </c>
      <c r="DS25" s="73">
        <v>44.17</v>
      </c>
      <c r="DT25" s="73">
        <v>8.8680000000000003</v>
      </c>
      <c r="DU25" s="73">
        <v>0</v>
      </c>
      <c r="DV25" s="73">
        <v>0</v>
      </c>
      <c r="DW25" s="73">
        <v>0</v>
      </c>
      <c r="DX25" s="73">
        <v>0</v>
      </c>
      <c r="DY25" s="73">
        <v>0</v>
      </c>
      <c r="DZ25" s="73">
        <v>68.22</v>
      </c>
      <c r="EA25" s="73">
        <v>0</v>
      </c>
      <c r="EB25" s="73">
        <v>0</v>
      </c>
      <c r="EC25" s="73">
        <v>64.64</v>
      </c>
      <c r="ED25" s="73">
        <v>0</v>
      </c>
      <c r="EE25" s="73">
        <v>45.241999999999997</v>
      </c>
      <c r="EF25" s="73">
        <v>38.677999999999997</v>
      </c>
      <c r="EG25" s="73">
        <v>292.99400000000003</v>
      </c>
      <c r="EH25" s="73">
        <v>0</v>
      </c>
      <c r="EI25" s="73">
        <v>0</v>
      </c>
      <c r="EJ25" s="73">
        <v>0</v>
      </c>
      <c r="EK25" s="73">
        <v>0</v>
      </c>
      <c r="EL25" s="73">
        <v>0</v>
      </c>
      <c r="EM25" s="73">
        <v>5.8070000000000004</v>
      </c>
      <c r="EN25" s="73">
        <v>0</v>
      </c>
      <c r="EO25" s="73">
        <v>35.04</v>
      </c>
      <c r="EP25" s="73">
        <v>0</v>
      </c>
      <c r="EQ25" s="73">
        <v>0</v>
      </c>
      <c r="ER25" s="73">
        <v>0</v>
      </c>
      <c r="ES25" s="73">
        <v>0</v>
      </c>
      <c r="ET25" s="73">
        <v>7.5860000000000003</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7.53</v>
      </c>
      <c r="FO25" s="73">
        <v>0</v>
      </c>
      <c r="FP25" s="73">
        <v>0</v>
      </c>
      <c r="FQ25" s="73">
        <v>0</v>
      </c>
      <c r="FR25" s="73">
        <v>0</v>
      </c>
      <c r="FS25" s="73">
        <v>0</v>
      </c>
      <c r="FT25" s="73">
        <v>0</v>
      </c>
      <c r="FU25" s="73">
        <v>0</v>
      </c>
      <c r="FV25" s="73">
        <v>0</v>
      </c>
      <c r="FW25" s="73">
        <v>0</v>
      </c>
      <c r="FX25" s="73">
        <v>0</v>
      </c>
      <c r="FY25" s="73">
        <v>0</v>
      </c>
      <c r="FZ25" s="73">
        <v>0</v>
      </c>
      <c r="GA25" s="73">
        <v>5.1319999999999997</v>
      </c>
      <c r="GB25" s="73">
        <v>0</v>
      </c>
      <c r="GC25" s="73">
        <v>0</v>
      </c>
      <c r="GD25" s="73">
        <v>0</v>
      </c>
      <c r="GE25" s="73">
        <v>0</v>
      </c>
      <c r="GF25" s="73">
        <v>0</v>
      </c>
      <c r="GG25" s="73">
        <v>0</v>
      </c>
      <c r="GH25" s="73">
        <v>0</v>
      </c>
      <c r="GI25" s="73">
        <v>0</v>
      </c>
      <c r="GJ25" s="73">
        <v>0</v>
      </c>
      <c r="GK25" s="73">
        <v>0</v>
      </c>
      <c r="GL25" s="73">
        <v>0</v>
      </c>
      <c r="GM25" s="73">
        <v>0</v>
      </c>
      <c r="GN25" s="73">
        <v>4.6260000000000003</v>
      </c>
      <c r="GO25" s="73">
        <v>13.11</v>
      </c>
      <c r="GP25" s="73">
        <v>0</v>
      </c>
      <c r="GQ25" s="73">
        <v>0</v>
      </c>
      <c r="GR25" s="73">
        <v>0</v>
      </c>
      <c r="GS25" s="73">
        <v>0</v>
      </c>
      <c r="GT25" s="73">
        <v>51.26</v>
      </c>
      <c r="GU25" s="73">
        <v>0</v>
      </c>
      <c r="GV25" s="73">
        <v>0</v>
      </c>
      <c r="GW25" s="73">
        <v>0</v>
      </c>
      <c r="GX25" s="73">
        <v>0</v>
      </c>
      <c r="GY25" s="73">
        <v>0</v>
      </c>
      <c r="GZ25" s="73">
        <v>0</v>
      </c>
      <c r="HA25" s="73">
        <v>0</v>
      </c>
      <c r="HB25" s="73">
        <v>0</v>
      </c>
      <c r="HC25" s="73">
        <v>4.3789999999999996</v>
      </c>
      <c r="HD25" s="73">
        <v>0</v>
      </c>
      <c r="HE25" s="73">
        <v>0</v>
      </c>
      <c r="HF25" s="73">
        <v>89.468000000000004</v>
      </c>
      <c r="HG25" s="73">
        <v>0</v>
      </c>
      <c r="HH25" s="73">
        <v>0</v>
      </c>
      <c r="HI25" s="73">
        <v>0</v>
      </c>
      <c r="HJ25" s="73">
        <v>0</v>
      </c>
      <c r="HK25" s="73">
        <v>603.65899999999999</v>
      </c>
      <c r="HL25" s="73">
        <v>7.5860000000000003</v>
      </c>
      <c r="HM25" s="73">
        <v>0</v>
      </c>
      <c r="HN25" s="73">
        <v>0</v>
      </c>
      <c r="HO25" s="73">
        <v>7.53</v>
      </c>
      <c r="HP25" s="73">
        <v>0</v>
      </c>
      <c r="HQ25" s="73">
        <v>5.1319999999999997</v>
      </c>
      <c r="HR25" s="73">
        <v>0</v>
      </c>
      <c r="HS25" s="73">
        <v>0</v>
      </c>
      <c r="HT25" s="73">
        <v>0</v>
      </c>
      <c r="HU25" s="73">
        <v>4.6260000000000003</v>
      </c>
      <c r="HV25" s="73">
        <v>13.11</v>
      </c>
      <c r="HW25" s="73">
        <v>0</v>
      </c>
      <c r="HX25" s="73">
        <v>51.26</v>
      </c>
      <c r="HY25" s="73">
        <v>4.3789999999999996</v>
      </c>
      <c r="HZ25" s="73">
        <v>0</v>
      </c>
      <c r="IA25" s="73">
        <v>89.468000000000004</v>
      </c>
      <c r="IB25" s="73">
        <v>0</v>
      </c>
      <c r="IC25" s="73">
        <v>0</v>
      </c>
      <c r="ID25" s="73">
        <v>0</v>
      </c>
      <c r="IE25" s="73">
        <v>0</v>
      </c>
      <c r="IF25" s="73">
        <v>603.65899999999999</v>
      </c>
      <c r="IG25" s="73">
        <v>97.054000000000002</v>
      </c>
      <c r="IH25" s="73">
        <v>0</v>
      </c>
      <c r="II25" s="73">
        <v>0</v>
      </c>
      <c r="IJ25" s="73">
        <v>7.53</v>
      </c>
      <c r="IK25" s="73">
        <v>0</v>
      </c>
      <c r="IL25" s="73">
        <v>5.1319999999999997</v>
      </c>
      <c r="IM25" s="73">
        <v>0</v>
      </c>
      <c r="IN25" s="73">
        <v>0</v>
      </c>
      <c r="IO25" s="73">
        <v>0</v>
      </c>
      <c r="IP25" s="73">
        <v>4.6260000000000003</v>
      </c>
      <c r="IQ25" s="73">
        <v>13.11</v>
      </c>
      <c r="IR25" s="73">
        <v>0</v>
      </c>
      <c r="IS25" s="73">
        <v>51.26</v>
      </c>
      <c r="IT25" s="73">
        <v>4.3789999999999996</v>
      </c>
      <c r="IU25" s="73">
        <v>0</v>
      </c>
      <c r="IV25" s="74">
        <v>0</v>
      </c>
      <c r="IW25" s="71">
        <v>0</v>
      </c>
      <c r="IX25" s="71">
        <v>0</v>
      </c>
      <c r="IY25" s="71">
        <v>0</v>
      </c>
      <c r="IZ25" s="71">
        <v>0</v>
      </c>
      <c r="JA25" s="71">
        <v>0</v>
      </c>
      <c r="JB25" s="71">
        <v>0</v>
      </c>
      <c r="JC25" s="71">
        <v>0</v>
      </c>
      <c r="JD25" s="71">
        <v>0</v>
      </c>
      <c r="JE25" s="71">
        <v>6</v>
      </c>
      <c r="JF25" s="71">
        <v>2</v>
      </c>
      <c r="JG25" s="71">
        <v>0</v>
      </c>
      <c r="JH25" s="71">
        <v>0</v>
      </c>
      <c r="JI25" s="71">
        <v>0</v>
      </c>
      <c r="JJ25" s="71">
        <v>0</v>
      </c>
      <c r="JK25" s="71">
        <v>0</v>
      </c>
      <c r="JL25" s="71">
        <v>3</v>
      </c>
      <c r="JM25" s="71">
        <v>0</v>
      </c>
      <c r="JN25" s="71">
        <v>0</v>
      </c>
      <c r="JO25" s="71">
        <v>2</v>
      </c>
      <c r="JP25" s="71">
        <v>0</v>
      </c>
      <c r="JQ25" s="71">
        <v>3</v>
      </c>
      <c r="JR25" s="71">
        <v>1</v>
      </c>
      <c r="JS25" s="71">
        <v>3</v>
      </c>
      <c r="JT25" s="71">
        <v>0</v>
      </c>
      <c r="JU25" s="71">
        <v>0</v>
      </c>
      <c r="JV25" s="71">
        <v>0</v>
      </c>
      <c r="JW25" s="71">
        <v>0</v>
      </c>
      <c r="JX25" s="71">
        <v>0</v>
      </c>
      <c r="JY25" s="71">
        <v>1</v>
      </c>
      <c r="JZ25" s="71">
        <v>0</v>
      </c>
      <c r="KA25" s="71">
        <v>4</v>
      </c>
      <c r="KB25" s="71">
        <v>0</v>
      </c>
      <c r="KC25" s="71">
        <v>1</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2</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0</v>
      </c>
      <c r="LW25" s="71">
        <v>0</v>
      </c>
      <c r="LX25" s="71">
        <v>0</v>
      </c>
      <c r="LY25" s="71">
        <v>0</v>
      </c>
      <c r="LZ25" s="71">
        <v>1</v>
      </c>
      <c r="MA25" s="71">
        <v>4</v>
      </c>
      <c r="MB25" s="71">
        <v>0</v>
      </c>
      <c r="MC25" s="71">
        <v>0</v>
      </c>
      <c r="MD25" s="71">
        <v>0</v>
      </c>
      <c r="ME25" s="71">
        <v>0</v>
      </c>
      <c r="MF25" s="71">
        <v>1</v>
      </c>
      <c r="MG25" s="71">
        <v>0</v>
      </c>
      <c r="MH25" s="71">
        <v>0</v>
      </c>
      <c r="MI25" s="71">
        <v>0</v>
      </c>
      <c r="MJ25" s="71">
        <v>0</v>
      </c>
      <c r="MK25" s="71">
        <v>0</v>
      </c>
      <c r="ML25" s="71">
        <v>0</v>
      </c>
      <c r="MM25" s="71">
        <v>0</v>
      </c>
      <c r="MN25" s="71">
        <v>0</v>
      </c>
      <c r="MO25" s="71">
        <v>1</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6</v>
      </c>
      <c r="NG25" s="71">
        <v>2</v>
      </c>
      <c r="NH25" s="71">
        <v>0</v>
      </c>
      <c r="NI25" s="71">
        <v>0</v>
      </c>
      <c r="NJ25" s="71">
        <v>0</v>
      </c>
      <c r="NK25" s="71">
        <v>0</v>
      </c>
      <c r="NL25" s="71">
        <v>0</v>
      </c>
      <c r="NM25" s="71">
        <v>3</v>
      </c>
      <c r="NN25" s="71">
        <v>0</v>
      </c>
      <c r="NO25" s="71">
        <v>0</v>
      </c>
      <c r="NP25" s="71">
        <v>2</v>
      </c>
      <c r="NQ25" s="71">
        <v>0</v>
      </c>
      <c r="NR25" s="71">
        <v>3</v>
      </c>
      <c r="NS25" s="71">
        <v>1</v>
      </c>
      <c r="NT25" s="71">
        <v>3</v>
      </c>
      <c r="NU25" s="71">
        <v>0</v>
      </c>
      <c r="NV25" s="71">
        <v>0</v>
      </c>
      <c r="NW25" s="71">
        <v>0</v>
      </c>
      <c r="NX25" s="71">
        <v>0</v>
      </c>
      <c r="NY25" s="71">
        <v>0</v>
      </c>
      <c r="NZ25" s="71">
        <v>1</v>
      </c>
      <c r="OA25" s="71">
        <v>0</v>
      </c>
      <c r="OB25" s="71">
        <v>4</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2</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0</v>
      </c>
      <c r="PX25" s="71">
        <v>0</v>
      </c>
      <c r="PY25" s="71">
        <v>0</v>
      </c>
      <c r="PZ25" s="71">
        <v>0</v>
      </c>
      <c r="QA25" s="71">
        <v>1</v>
      </c>
      <c r="QB25" s="71">
        <v>4</v>
      </c>
      <c r="QC25" s="71">
        <v>0</v>
      </c>
      <c r="QD25" s="71">
        <v>0</v>
      </c>
      <c r="QE25" s="71">
        <v>0</v>
      </c>
      <c r="QF25" s="71">
        <v>0</v>
      </c>
      <c r="QG25" s="71">
        <v>1</v>
      </c>
      <c r="QH25" s="71">
        <v>0</v>
      </c>
      <c r="QI25" s="71">
        <v>0</v>
      </c>
      <c r="QJ25" s="71">
        <v>0</v>
      </c>
      <c r="QK25" s="71">
        <v>0</v>
      </c>
      <c r="QL25" s="71">
        <v>0</v>
      </c>
      <c r="QM25" s="71">
        <v>0</v>
      </c>
      <c r="QN25" s="71">
        <v>0</v>
      </c>
      <c r="QO25" s="71">
        <v>0</v>
      </c>
      <c r="QP25" s="71">
        <v>1</v>
      </c>
      <c r="QQ25" s="71">
        <v>0</v>
      </c>
      <c r="QR25" s="71">
        <v>0</v>
      </c>
      <c r="QS25" s="71">
        <v>1</v>
      </c>
      <c r="QT25" s="71">
        <v>0</v>
      </c>
      <c r="QU25" s="71">
        <v>0</v>
      </c>
      <c r="QV25" s="71">
        <v>0</v>
      </c>
      <c r="QW25" s="71">
        <v>0</v>
      </c>
      <c r="QX25" s="71">
        <v>25</v>
      </c>
      <c r="QY25" s="71">
        <v>1</v>
      </c>
      <c r="QZ25" s="71">
        <v>0</v>
      </c>
      <c r="RA25" s="71">
        <v>0</v>
      </c>
      <c r="RB25" s="71">
        <v>2</v>
      </c>
      <c r="RC25" s="71">
        <v>0</v>
      </c>
      <c r="RD25" s="71">
        <v>1</v>
      </c>
      <c r="RE25" s="71">
        <v>0</v>
      </c>
      <c r="RF25" s="71">
        <v>0</v>
      </c>
      <c r="RG25" s="71">
        <v>0</v>
      </c>
      <c r="RH25" s="71">
        <v>1</v>
      </c>
      <c r="RI25" s="71">
        <v>4</v>
      </c>
      <c r="RJ25" s="71">
        <v>0</v>
      </c>
      <c r="RK25" s="71">
        <v>1</v>
      </c>
      <c r="RL25" s="71">
        <v>1</v>
      </c>
      <c r="RM25" s="71">
        <v>0</v>
      </c>
      <c r="RN25" s="71">
        <v>1</v>
      </c>
      <c r="RO25" s="71">
        <v>0</v>
      </c>
      <c r="RP25" s="71">
        <v>0</v>
      </c>
      <c r="RQ25" s="71">
        <v>0</v>
      </c>
      <c r="RR25" s="71">
        <v>0</v>
      </c>
      <c r="RS25" s="71">
        <v>25</v>
      </c>
      <c r="RT25" s="71">
        <v>2</v>
      </c>
      <c r="RU25" s="71">
        <v>0</v>
      </c>
      <c r="RV25" s="71">
        <v>0</v>
      </c>
      <c r="RW25" s="71">
        <v>2</v>
      </c>
      <c r="RX25" s="71">
        <v>0</v>
      </c>
      <c r="RY25" s="71">
        <v>1</v>
      </c>
      <c r="RZ25" s="71">
        <v>0</v>
      </c>
      <c r="SA25" s="71">
        <v>0</v>
      </c>
      <c r="SB25" s="71">
        <v>0</v>
      </c>
      <c r="SC25" s="71">
        <v>1</v>
      </c>
      <c r="SD25" s="71">
        <v>4</v>
      </c>
      <c r="SE25" s="71">
        <v>0</v>
      </c>
      <c r="SF25" s="71">
        <v>1</v>
      </c>
      <c r="SG25" s="71">
        <v>1</v>
      </c>
      <c r="SH25" s="71">
        <v>0</v>
      </c>
    </row>
    <row r="26" spans="1:502">
      <c r="A26" s="16" t="s">
        <v>2084</v>
      </c>
      <c r="B26" s="70">
        <v>18</v>
      </c>
      <c r="C26" s="70">
        <v>18</v>
      </c>
      <c r="D26" s="70">
        <v>1</v>
      </c>
      <c r="E26" s="70">
        <v>2021</v>
      </c>
      <c r="F26" s="70" t="s">
        <v>160</v>
      </c>
      <c r="G26" s="1073" t="s">
        <v>2066</v>
      </c>
      <c r="H26" s="70" t="s">
        <v>2067</v>
      </c>
      <c r="I26" s="1066"/>
      <c r="J26" s="73">
        <v>0</v>
      </c>
      <c r="K26" s="73">
        <v>0</v>
      </c>
      <c r="L26" s="73">
        <v>0</v>
      </c>
      <c r="M26" s="73">
        <v>0</v>
      </c>
      <c r="N26" s="73">
        <v>0</v>
      </c>
      <c r="O26" s="73">
        <v>0</v>
      </c>
      <c r="P26" s="73">
        <v>0</v>
      </c>
      <c r="Q26" s="73">
        <v>0</v>
      </c>
      <c r="R26" s="73">
        <v>39.244</v>
      </c>
      <c r="S26" s="73">
        <v>8.3309999999999995</v>
      </c>
      <c r="T26" s="73">
        <v>0</v>
      </c>
      <c r="U26" s="73">
        <v>0</v>
      </c>
      <c r="V26" s="73">
        <v>0</v>
      </c>
      <c r="W26" s="73">
        <v>0</v>
      </c>
      <c r="X26" s="73">
        <v>0</v>
      </c>
      <c r="Y26" s="73">
        <v>80.453000000000003</v>
      </c>
      <c r="Z26" s="73">
        <v>0</v>
      </c>
      <c r="AA26" s="73">
        <v>0</v>
      </c>
      <c r="AB26" s="73">
        <v>69.825000000000003</v>
      </c>
      <c r="AC26" s="73">
        <v>0</v>
      </c>
      <c r="AD26" s="73">
        <v>60.125999999999998</v>
      </c>
      <c r="AE26" s="73">
        <v>37.741</v>
      </c>
      <c r="AF26" s="73">
        <v>287.916</v>
      </c>
      <c r="AG26" s="73">
        <v>0</v>
      </c>
      <c r="AH26" s="73">
        <v>0</v>
      </c>
      <c r="AI26" s="73">
        <v>0</v>
      </c>
      <c r="AJ26" s="73">
        <v>0</v>
      </c>
      <c r="AK26" s="73">
        <v>0</v>
      </c>
      <c r="AL26" s="73">
        <v>5.6289999999999996</v>
      </c>
      <c r="AM26" s="73">
        <v>0</v>
      </c>
      <c r="AN26" s="73">
        <v>35.893000000000001</v>
      </c>
      <c r="AO26" s="73">
        <v>0</v>
      </c>
      <c r="AP26" s="73">
        <v>142.065</v>
      </c>
      <c r="AQ26" s="73">
        <v>0</v>
      </c>
      <c r="AR26" s="73">
        <v>0</v>
      </c>
      <c r="AS26" s="73">
        <v>7.2009999999999996</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7.4420000000000002</v>
      </c>
      <c r="BN26" s="73">
        <v>0</v>
      </c>
      <c r="BO26" s="73">
        <v>0</v>
      </c>
      <c r="BP26" s="73">
        <v>0</v>
      </c>
      <c r="BQ26" s="73">
        <v>0</v>
      </c>
      <c r="BR26" s="73">
        <v>0</v>
      </c>
      <c r="BS26" s="73">
        <v>0</v>
      </c>
      <c r="BT26" s="73">
        <v>0</v>
      </c>
      <c r="BU26" s="73">
        <v>0</v>
      </c>
      <c r="BV26" s="73">
        <v>0</v>
      </c>
      <c r="BW26" s="73">
        <v>0</v>
      </c>
      <c r="BX26" s="73">
        <v>0</v>
      </c>
      <c r="BY26" s="73">
        <v>0</v>
      </c>
      <c r="BZ26" s="73">
        <v>5.1440000000000001</v>
      </c>
      <c r="CA26" s="73">
        <v>0</v>
      </c>
      <c r="CB26" s="73">
        <v>0</v>
      </c>
      <c r="CC26" s="73">
        <v>0</v>
      </c>
      <c r="CD26" s="73">
        <v>0</v>
      </c>
      <c r="CE26" s="73">
        <v>0</v>
      </c>
      <c r="CF26" s="73">
        <v>0</v>
      </c>
      <c r="CG26" s="73">
        <v>0</v>
      </c>
      <c r="CH26" s="73">
        <v>0</v>
      </c>
      <c r="CI26" s="73">
        <v>0</v>
      </c>
      <c r="CJ26" s="73">
        <v>0</v>
      </c>
      <c r="CK26" s="73">
        <v>0</v>
      </c>
      <c r="CL26" s="73">
        <v>0</v>
      </c>
      <c r="CM26" s="73">
        <v>4.5220000000000002</v>
      </c>
      <c r="CN26" s="73">
        <v>13.25</v>
      </c>
      <c r="CO26" s="73">
        <v>0</v>
      </c>
      <c r="CP26" s="73">
        <v>0</v>
      </c>
      <c r="CQ26" s="73">
        <v>0</v>
      </c>
      <c r="CR26" s="73">
        <v>0</v>
      </c>
      <c r="CS26" s="73">
        <v>53.408999999999999</v>
      </c>
      <c r="CT26" s="73">
        <v>0</v>
      </c>
      <c r="CU26" s="73">
        <v>0</v>
      </c>
      <c r="CV26" s="73">
        <v>0</v>
      </c>
      <c r="CW26" s="73">
        <v>0</v>
      </c>
      <c r="CX26" s="73">
        <v>0</v>
      </c>
      <c r="CY26" s="73">
        <v>0</v>
      </c>
      <c r="CZ26" s="73">
        <v>0</v>
      </c>
      <c r="DA26" s="73">
        <v>0</v>
      </c>
      <c r="DB26" s="73">
        <v>2.5390000000000001</v>
      </c>
      <c r="DC26" s="73">
        <v>0</v>
      </c>
      <c r="DD26" s="73">
        <v>0</v>
      </c>
      <c r="DE26" s="73">
        <v>0</v>
      </c>
      <c r="DF26" s="73">
        <v>0</v>
      </c>
      <c r="DG26" s="73">
        <v>142.065</v>
      </c>
      <c r="DH26" s="73">
        <v>0</v>
      </c>
      <c r="DI26" s="73">
        <v>0</v>
      </c>
      <c r="DJ26" s="73">
        <v>0</v>
      </c>
      <c r="DK26" s="73">
        <v>0</v>
      </c>
      <c r="DL26" s="73">
        <v>0</v>
      </c>
      <c r="DM26" s="73">
        <v>0</v>
      </c>
      <c r="DN26" s="73">
        <v>0</v>
      </c>
      <c r="DO26" s="73">
        <v>0</v>
      </c>
      <c r="DP26" s="73">
        <v>0</v>
      </c>
      <c r="DQ26" s="73">
        <v>0</v>
      </c>
      <c r="DR26" s="73">
        <v>0</v>
      </c>
      <c r="DS26" s="73">
        <v>39.244</v>
      </c>
      <c r="DT26" s="73">
        <v>8.3309999999999995</v>
      </c>
      <c r="DU26" s="73">
        <v>0</v>
      </c>
      <c r="DV26" s="73">
        <v>0</v>
      </c>
      <c r="DW26" s="73">
        <v>0</v>
      </c>
      <c r="DX26" s="73">
        <v>0</v>
      </c>
      <c r="DY26" s="73">
        <v>0</v>
      </c>
      <c r="DZ26" s="73">
        <v>80.453000000000003</v>
      </c>
      <c r="EA26" s="73">
        <v>0</v>
      </c>
      <c r="EB26" s="73">
        <v>0</v>
      </c>
      <c r="EC26" s="73">
        <v>69.825000000000003</v>
      </c>
      <c r="ED26" s="73">
        <v>0</v>
      </c>
      <c r="EE26" s="73">
        <v>60.125999999999998</v>
      </c>
      <c r="EF26" s="73">
        <v>37.741</v>
      </c>
      <c r="EG26" s="73">
        <v>287.916</v>
      </c>
      <c r="EH26" s="73">
        <v>0</v>
      </c>
      <c r="EI26" s="73">
        <v>0</v>
      </c>
      <c r="EJ26" s="73">
        <v>0</v>
      </c>
      <c r="EK26" s="73">
        <v>0</v>
      </c>
      <c r="EL26" s="73">
        <v>0</v>
      </c>
      <c r="EM26" s="73">
        <v>5.6289999999999996</v>
      </c>
      <c r="EN26" s="73">
        <v>0</v>
      </c>
      <c r="EO26" s="73">
        <v>35.893000000000001</v>
      </c>
      <c r="EP26" s="73">
        <v>0</v>
      </c>
      <c r="EQ26" s="73">
        <v>0</v>
      </c>
      <c r="ER26" s="73">
        <v>0</v>
      </c>
      <c r="ES26" s="73">
        <v>0</v>
      </c>
      <c r="ET26" s="73">
        <v>7.2009999999999996</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7.4420000000000002</v>
      </c>
      <c r="FO26" s="73">
        <v>0</v>
      </c>
      <c r="FP26" s="73">
        <v>0</v>
      </c>
      <c r="FQ26" s="73">
        <v>0</v>
      </c>
      <c r="FR26" s="73">
        <v>0</v>
      </c>
      <c r="FS26" s="73">
        <v>0</v>
      </c>
      <c r="FT26" s="73">
        <v>0</v>
      </c>
      <c r="FU26" s="73">
        <v>0</v>
      </c>
      <c r="FV26" s="73">
        <v>0</v>
      </c>
      <c r="FW26" s="73">
        <v>0</v>
      </c>
      <c r="FX26" s="73">
        <v>0</v>
      </c>
      <c r="FY26" s="73">
        <v>0</v>
      </c>
      <c r="FZ26" s="73">
        <v>0</v>
      </c>
      <c r="GA26" s="73">
        <v>5.1440000000000001</v>
      </c>
      <c r="GB26" s="73">
        <v>0</v>
      </c>
      <c r="GC26" s="73">
        <v>0</v>
      </c>
      <c r="GD26" s="73">
        <v>0</v>
      </c>
      <c r="GE26" s="73">
        <v>0</v>
      </c>
      <c r="GF26" s="73">
        <v>0</v>
      </c>
      <c r="GG26" s="73">
        <v>0</v>
      </c>
      <c r="GH26" s="73">
        <v>0</v>
      </c>
      <c r="GI26" s="73">
        <v>0</v>
      </c>
      <c r="GJ26" s="73">
        <v>0</v>
      </c>
      <c r="GK26" s="73">
        <v>0</v>
      </c>
      <c r="GL26" s="73">
        <v>0</v>
      </c>
      <c r="GM26" s="73">
        <v>0</v>
      </c>
      <c r="GN26" s="73">
        <v>4.5220000000000002</v>
      </c>
      <c r="GO26" s="73">
        <v>13.25</v>
      </c>
      <c r="GP26" s="73">
        <v>0</v>
      </c>
      <c r="GQ26" s="73">
        <v>0</v>
      </c>
      <c r="GR26" s="73">
        <v>0</v>
      </c>
      <c r="GS26" s="73">
        <v>0</v>
      </c>
      <c r="GT26" s="73">
        <v>53.408999999999999</v>
      </c>
      <c r="GU26" s="73">
        <v>0</v>
      </c>
      <c r="GV26" s="73">
        <v>0</v>
      </c>
      <c r="GW26" s="73">
        <v>0</v>
      </c>
      <c r="GX26" s="73">
        <v>0</v>
      </c>
      <c r="GY26" s="73">
        <v>0</v>
      </c>
      <c r="GZ26" s="73">
        <v>0</v>
      </c>
      <c r="HA26" s="73">
        <v>0</v>
      </c>
      <c r="HB26" s="73">
        <v>0</v>
      </c>
      <c r="HC26" s="73">
        <v>2.5390000000000001</v>
      </c>
      <c r="HD26" s="73">
        <v>0</v>
      </c>
      <c r="HE26" s="73">
        <v>0</v>
      </c>
      <c r="HF26" s="73">
        <v>142.065</v>
      </c>
      <c r="HG26" s="73">
        <v>0</v>
      </c>
      <c r="HH26" s="73">
        <v>0</v>
      </c>
      <c r="HI26" s="73">
        <v>0</v>
      </c>
      <c r="HJ26" s="73">
        <v>0</v>
      </c>
      <c r="HK26" s="73">
        <v>625.15800000000002</v>
      </c>
      <c r="HL26" s="73">
        <v>7.2009999999999996</v>
      </c>
      <c r="HM26" s="73">
        <v>0</v>
      </c>
      <c r="HN26" s="73">
        <v>0</v>
      </c>
      <c r="HO26" s="73">
        <v>7.4420000000000002</v>
      </c>
      <c r="HP26" s="73">
        <v>0</v>
      </c>
      <c r="HQ26" s="73">
        <v>5.1440000000000001</v>
      </c>
      <c r="HR26" s="73">
        <v>0</v>
      </c>
      <c r="HS26" s="73">
        <v>0</v>
      </c>
      <c r="HT26" s="73">
        <v>0</v>
      </c>
      <c r="HU26" s="73">
        <v>4.5220000000000002</v>
      </c>
      <c r="HV26" s="73">
        <v>13.25</v>
      </c>
      <c r="HW26" s="73">
        <v>0</v>
      </c>
      <c r="HX26" s="73">
        <v>53.408999999999999</v>
      </c>
      <c r="HY26" s="73">
        <v>2.5390000000000001</v>
      </c>
      <c r="HZ26" s="73">
        <v>0</v>
      </c>
      <c r="IA26" s="73">
        <v>142.065</v>
      </c>
      <c r="IB26" s="73">
        <v>0</v>
      </c>
      <c r="IC26" s="73">
        <v>0</v>
      </c>
      <c r="ID26" s="73">
        <v>0</v>
      </c>
      <c r="IE26" s="73">
        <v>0</v>
      </c>
      <c r="IF26" s="73">
        <v>625.15800000000002</v>
      </c>
      <c r="IG26" s="73">
        <v>149.26599999999999</v>
      </c>
      <c r="IH26" s="73">
        <v>0</v>
      </c>
      <c r="II26" s="73">
        <v>0</v>
      </c>
      <c r="IJ26" s="73">
        <v>7.4420000000000002</v>
      </c>
      <c r="IK26" s="73">
        <v>0</v>
      </c>
      <c r="IL26" s="73">
        <v>5.1440000000000001</v>
      </c>
      <c r="IM26" s="73">
        <v>0</v>
      </c>
      <c r="IN26" s="73">
        <v>0</v>
      </c>
      <c r="IO26" s="73">
        <v>0</v>
      </c>
      <c r="IP26" s="73">
        <v>4.5220000000000002</v>
      </c>
      <c r="IQ26" s="73">
        <v>13.25</v>
      </c>
      <c r="IR26" s="73">
        <v>0</v>
      </c>
      <c r="IS26" s="73">
        <v>53.408999999999999</v>
      </c>
      <c r="IT26" s="73">
        <v>2.5390000000000001</v>
      </c>
      <c r="IU26" s="73">
        <v>0</v>
      </c>
      <c r="IV26" s="74">
        <v>0</v>
      </c>
      <c r="IW26" s="71">
        <v>0</v>
      </c>
      <c r="IX26" s="71">
        <v>0</v>
      </c>
      <c r="IY26" s="71">
        <v>0</v>
      </c>
      <c r="IZ26" s="71">
        <v>0</v>
      </c>
      <c r="JA26" s="71">
        <v>0</v>
      </c>
      <c r="JB26" s="71">
        <v>0</v>
      </c>
      <c r="JC26" s="71">
        <v>0</v>
      </c>
      <c r="JD26" s="71">
        <v>0</v>
      </c>
      <c r="JE26" s="71">
        <v>6</v>
      </c>
      <c r="JF26" s="71">
        <v>2</v>
      </c>
      <c r="JG26" s="71">
        <v>0</v>
      </c>
      <c r="JH26" s="71">
        <v>0</v>
      </c>
      <c r="JI26" s="71">
        <v>0</v>
      </c>
      <c r="JJ26" s="71">
        <v>0</v>
      </c>
      <c r="JK26" s="71">
        <v>0</v>
      </c>
      <c r="JL26" s="71">
        <v>3</v>
      </c>
      <c r="JM26" s="71">
        <v>0</v>
      </c>
      <c r="JN26" s="71">
        <v>0</v>
      </c>
      <c r="JO26" s="71">
        <v>2</v>
      </c>
      <c r="JP26" s="71">
        <v>0</v>
      </c>
      <c r="JQ26" s="71">
        <v>3</v>
      </c>
      <c r="JR26" s="71">
        <v>1</v>
      </c>
      <c r="JS26" s="71">
        <v>2</v>
      </c>
      <c r="JT26" s="71">
        <v>0</v>
      </c>
      <c r="JU26" s="71">
        <v>0</v>
      </c>
      <c r="JV26" s="71">
        <v>0</v>
      </c>
      <c r="JW26" s="71">
        <v>0</v>
      </c>
      <c r="JX26" s="71">
        <v>0</v>
      </c>
      <c r="JY26" s="71">
        <v>1</v>
      </c>
      <c r="JZ26" s="71">
        <v>0</v>
      </c>
      <c r="KA26" s="71">
        <v>4</v>
      </c>
      <c r="KB26" s="71">
        <v>0</v>
      </c>
      <c r="KC26" s="71">
        <v>1</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2</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0</v>
      </c>
      <c r="LY26" s="71">
        <v>0</v>
      </c>
      <c r="LZ26" s="71">
        <v>1</v>
      </c>
      <c r="MA26" s="71">
        <v>4</v>
      </c>
      <c r="MB26" s="71">
        <v>0</v>
      </c>
      <c r="MC26" s="71">
        <v>0</v>
      </c>
      <c r="MD26" s="71">
        <v>0</v>
      </c>
      <c r="ME26" s="71">
        <v>0</v>
      </c>
      <c r="MF26" s="71">
        <v>1</v>
      </c>
      <c r="MG26" s="71">
        <v>0</v>
      </c>
      <c r="MH26" s="71">
        <v>0</v>
      </c>
      <c r="MI26" s="71">
        <v>0</v>
      </c>
      <c r="MJ26" s="71">
        <v>0</v>
      </c>
      <c r="MK26" s="71">
        <v>0</v>
      </c>
      <c r="ML26" s="71">
        <v>0</v>
      </c>
      <c r="MM26" s="71">
        <v>0</v>
      </c>
      <c r="MN26" s="71">
        <v>0</v>
      </c>
      <c r="MO26" s="71">
        <v>1</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6</v>
      </c>
      <c r="NG26" s="71">
        <v>2</v>
      </c>
      <c r="NH26" s="71">
        <v>0</v>
      </c>
      <c r="NI26" s="71">
        <v>0</v>
      </c>
      <c r="NJ26" s="71">
        <v>0</v>
      </c>
      <c r="NK26" s="71">
        <v>0</v>
      </c>
      <c r="NL26" s="71">
        <v>0</v>
      </c>
      <c r="NM26" s="71">
        <v>3</v>
      </c>
      <c r="NN26" s="71">
        <v>0</v>
      </c>
      <c r="NO26" s="71">
        <v>0</v>
      </c>
      <c r="NP26" s="71">
        <v>2</v>
      </c>
      <c r="NQ26" s="71">
        <v>0</v>
      </c>
      <c r="NR26" s="71">
        <v>3</v>
      </c>
      <c r="NS26" s="71">
        <v>1</v>
      </c>
      <c r="NT26" s="71">
        <v>2</v>
      </c>
      <c r="NU26" s="71">
        <v>0</v>
      </c>
      <c r="NV26" s="71">
        <v>0</v>
      </c>
      <c r="NW26" s="71">
        <v>0</v>
      </c>
      <c r="NX26" s="71">
        <v>0</v>
      </c>
      <c r="NY26" s="71">
        <v>0</v>
      </c>
      <c r="NZ26" s="71">
        <v>1</v>
      </c>
      <c r="OA26" s="71">
        <v>0</v>
      </c>
      <c r="OB26" s="71">
        <v>4</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2</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0</v>
      </c>
      <c r="PZ26" s="71">
        <v>0</v>
      </c>
      <c r="QA26" s="71">
        <v>1</v>
      </c>
      <c r="QB26" s="71">
        <v>4</v>
      </c>
      <c r="QC26" s="71">
        <v>0</v>
      </c>
      <c r="QD26" s="71">
        <v>0</v>
      </c>
      <c r="QE26" s="71">
        <v>0</v>
      </c>
      <c r="QF26" s="71">
        <v>0</v>
      </c>
      <c r="QG26" s="71">
        <v>1</v>
      </c>
      <c r="QH26" s="71">
        <v>0</v>
      </c>
      <c r="QI26" s="71">
        <v>0</v>
      </c>
      <c r="QJ26" s="71">
        <v>0</v>
      </c>
      <c r="QK26" s="71">
        <v>0</v>
      </c>
      <c r="QL26" s="71">
        <v>0</v>
      </c>
      <c r="QM26" s="71">
        <v>0</v>
      </c>
      <c r="QN26" s="71">
        <v>0</v>
      </c>
      <c r="QO26" s="71">
        <v>0</v>
      </c>
      <c r="QP26" s="71">
        <v>1</v>
      </c>
      <c r="QQ26" s="71">
        <v>0</v>
      </c>
      <c r="QR26" s="71">
        <v>0</v>
      </c>
      <c r="QS26" s="71">
        <v>1</v>
      </c>
      <c r="QT26" s="71">
        <v>0</v>
      </c>
      <c r="QU26" s="71">
        <v>0</v>
      </c>
      <c r="QV26" s="71">
        <v>0</v>
      </c>
      <c r="QW26" s="71">
        <v>0</v>
      </c>
      <c r="QX26" s="71">
        <v>24</v>
      </c>
      <c r="QY26" s="71">
        <v>1</v>
      </c>
      <c r="QZ26" s="71">
        <v>0</v>
      </c>
      <c r="RA26" s="71">
        <v>0</v>
      </c>
      <c r="RB26" s="71">
        <v>2</v>
      </c>
      <c r="RC26" s="71">
        <v>0</v>
      </c>
      <c r="RD26" s="71">
        <v>1</v>
      </c>
      <c r="RE26" s="71">
        <v>0</v>
      </c>
      <c r="RF26" s="71">
        <v>0</v>
      </c>
      <c r="RG26" s="71">
        <v>0</v>
      </c>
      <c r="RH26" s="71">
        <v>1</v>
      </c>
      <c r="RI26" s="71">
        <v>4</v>
      </c>
      <c r="RJ26" s="71">
        <v>0</v>
      </c>
      <c r="RK26" s="71">
        <v>1</v>
      </c>
      <c r="RL26" s="71">
        <v>1</v>
      </c>
      <c r="RM26" s="71">
        <v>0</v>
      </c>
      <c r="RN26" s="71">
        <v>1</v>
      </c>
      <c r="RO26" s="71">
        <v>0</v>
      </c>
      <c r="RP26" s="71">
        <v>0</v>
      </c>
      <c r="RQ26" s="71">
        <v>0</v>
      </c>
      <c r="RR26" s="71">
        <v>0</v>
      </c>
      <c r="RS26" s="71">
        <v>24</v>
      </c>
      <c r="RT26" s="71">
        <v>2</v>
      </c>
      <c r="RU26" s="71">
        <v>0</v>
      </c>
      <c r="RV26" s="71">
        <v>0</v>
      </c>
      <c r="RW26" s="71">
        <v>2</v>
      </c>
      <c r="RX26" s="71">
        <v>0</v>
      </c>
      <c r="RY26" s="71">
        <v>1</v>
      </c>
      <c r="RZ26" s="71">
        <v>0</v>
      </c>
      <c r="SA26" s="71">
        <v>0</v>
      </c>
      <c r="SB26" s="71">
        <v>0</v>
      </c>
      <c r="SC26" s="71">
        <v>1</v>
      </c>
      <c r="SD26" s="71">
        <v>4</v>
      </c>
      <c r="SE26" s="71">
        <v>0</v>
      </c>
      <c r="SF26" s="71">
        <v>1</v>
      </c>
      <c r="SG26" s="71">
        <v>1</v>
      </c>
      <c r="SH26" s="71">
        <v>0</v>
      </c>
    </row>
    <row r="27" spans="1:502">
      <c r="A27" s="16" t="s">
        <v>2085</v>
      </c>
      <c r="B27" s="70">
        <v>19</v>
      </c>
      <c r="C27" s="70">
        <v>19</v>
      </c>
      <c r="D27" s="70">
        <v>1</v>
      </c>
      <c r="E27" s="70">
        <v>2022</v>
      </c>
      <c r="F27" s="70" t="s">
        <v>161</v>
      </c>
      <c r="G27" s="1073" t="s">
        <v>2066</v>
      </c>
      <c r="H27" s="70" t="s">
        <v>2067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2086</v>
      </c>
      <c r="B28" s="70">
        <v>20</v>
      </c>
      <c r="C28" s="70">
        <v>20</v>
      </c>
      <c r="D28" s="70">
        <v>1</v>
      </c>
      <c r="E28" s="70">
        <v>2023</v>
      </c>
      <c r="F28" s="70" t="s">
        <v>1539</v>
      </c>
      <c r="G28" s="1073" t="s">
        <v>2066</v>
      </c>
      <c r="H28" s="70" t="s">
        <v>2067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2087</v>
      </c>
      <c r="B29" s="70">
        <v>21</v>
      </c>
      <c r="C29" s="70">
        <v>21</v>
      </c>
      <c r="D29" s="70">
        <v>1</v>
      </c>
      <c r="E29" s="70">
        <v>2024</v>
      </c>
      <c r="F29" s="70" t="s">
        <v>1554</v>
      </c>
      <c r="G29" s="1073" t="s">
        <v>2066</v>
      </c>
      <c r="H29" s="70" t="s">
        <v>2067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2066</v>
      </c>
      <c r="H30" s="70" t="s">
        <v>2067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2066</v>
      </c>
      <c r="H31" s="70" t="s">
        <v>2067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2066</v>
      </c>
      <c r="H32" s="70" t="s">
        <v>2067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2066</v>
      </c>
      <c r="H33" s="70" t="s">
        <v>2067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2066</v>
      </c>
      <c r="H34" s="70" t="s">
        <v>2067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2066</v>
      </c>
      <c r="H35" s="70" t="s">
        <v>2067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2326</v>
      </c>
      <c r="B10" s="70">
        <v>2</v>
      </c>
      <c r="C10" s="70">
        <v>18</v>
      </c>
      <c r="D10" s="70">
        <v>2</v>
      </c>
      <c r="E10" s="70">
        <v>2024</v>
      </c>
      <c r="F10" s="70" t="s">
        <v>1554</v>
      </c>
      <c r="G10" s="1073" t="s">
        <v>2323</v>
      </c>
      <c r="H10" s="70" t="s">
        <v>2324</v>
      </c>
      <c r="I10" s="1066"/>
      <c r="J10" s="73">
        <v>34365</v>
      </c>
      <c r="K10" s="71">
        <v>41441413</v>
      </c>
      <c r="L10" s="71">
        <v>234325</v>
      </c>
      <c r="M10" s="71">
        <v>282994069</v>
      </c>
      <c r="N10" s="71">
        <v>136300</v>
      </c>
      <c r="O10" s="71">
        <v>327591518.99999994</v>
      </c>
      <c r="P10" s="71">
        <v>86</v>
      </c>
      <c r="Q10" s="71">
        <v>488600.00000000006</v>
      </c>
      <c r="R10" s="71">
        <v>0</v>
      </c>
      <c r="S10" s="71">
        <v>0</v>
      </c>
      <c r="T10" s="71">
        <v>0</v>
      </c>
      <c r="U10" s="71">
        <v>0</v>
      </c>
      <c r="V10" s="71">
        <v>0</v>
      </c>
      <c r="W10" s="71">
        <v>0</v>
      </c>
      <c r="X10" s="71">
        <v>0</v>
      </c>
      <c r="Y10" s="71">
        <v>0</v>
      </c>
      <c r="Z10" s="71">
        <v>652515600.99999988</v>
      </c>
      <c r="AA10" s="71">
        <v>13405487.999999998</v>
      </c>
      <c r="AB10" s="71">
        <v>186880540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2314</v>
      </c>
      <c r="B11" s="70">
        <v>3</v>
      </c>
      <c r="C11" s="70">
        <v>18</v>
      </c>
      <c r="D11" s="70">
        <v>3</v>
      </c>
      <c r="E11" s="70">
        <v>2024</v>
      </c>
      <c r="F11" s="70" t="s">
        <v>1554</v>
      </c>
      <c r="G11" s="1073" t="s">
        <v>2311</v>
      </c>
      <c r="H11" s="70" t="s">
        <v>2312</v>
      </c>
      <c r="I11" s="1066"/>
      <c r="J11" s="73">
        <v>713568</v>
      </c>
      <c r="K11" s="71">
        <v>945298478</v>
      </c>
      <c r="L11" s="71">
        <v>726340</v>
      </c>
      <c r="M11" s="71">
        <v>959537617</v>
      </c>
      <c r="N11" s="71">
        <v>551300</v>
      </c>
      <c r="O11" s="71">
        <v>1328279335.9999998</v>
      </c>
      <c r="P11" s="71">
        <v>8258</v>
      </c>
      <c r="Q11" s="71">
        <v>45274826.000000007</v>
      </c>
      <c r="R11" s="71">
        <v>0</v>
      </c>
      <c r="S11" s="71">
        <v>0</v>
      </c>
      <c r="T11" s="71">
        <v>0</v>
      </c>
      <c r="U11" s="71">
        <v>0</v>
      </c>
      <c r="V11" s="71">
        <v>0</v>
      </c>
      <c r="W11" s="71">
        <v>0</v>
      </c>
      <c r="X11" s="71">
        <v>0</v>
      </c>
      <c r="Y11" s="71">
        <v>0</v>
      </c>
      <c r="Z11" s="71">
        <v>3278390257</v>
      </c>
      <c r="AA11" s="71">
        <v>1430419996</v>
      </c>
      <c r="AB11" s="71">
        <v>5804407682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2298</v>
      </c>
      <c r="B12" s="70">
        <v>4</v>
      </c>
      <c r="C12" s="70">
        <v>18</v>
      </c>
      <c r="D12" s="70">
        <v>4</v>
      </c>
      <c r="E12" s="70">
        <v>2024</v>
      </c>
      <c r="F12" s="70" t="s">
        <v>1554</v>
      </c>
      <c r="G12" s="1073" t="s">
        <v>2295</v>
      </c>
      <c r="H12" s="70" t="s">
        <v>2296</v>
      </c>
      <c r="I12" s="1066"/>
      <c r="J12" s="73">
        <v>728831</v>
      </c>
      <c r="K12" s="71">
        <v>934061171</v>
      </c>
      <c r="L12" s="71">
        <v>896052</v>
      </c>
      <c r="M12" s="71">
        <v>1145832631</v>
      </c>
      <c r="N12" s="71">
        <v>92900</v>
      </c>
      <c r="O12" s="71">
        <v>197265248</v>
      </c>
      <c r="P12" s="71">
        <v>134</v>
      </c>
      <c r="Q12" s="71">
        <v>761712</v>
      </c>
      <c r="R12" s="71">
        <v>0</v>
      </c>
      <c r="S12" s="71">
        <v>0</v>
      </c>
      <c r="T12" s="71">
        <v>0</v>
      </c>
      <c r="U12" s="71">
        <v>0</v>
      </c>
      <c r="V12" s="71">
        <v>0</v>
      </c>
      <c r="W12" s="71">
        <v>0</v>
      </c>
      <c r="X12" s="71">
        <v>0</v>
      </c>
      <c r="Y12" s="71">
        <v>0</v>
      </c>
      <c r="Z12" s="71">
        <v>2277920762</v>
      </c>
      <c r="AA12" s="71">
        <v>1889030871</v>
      </c>
      <c r="AB12" s="71">
        <v>7699386041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2338</v>
      </c>
      <c r="B13" s="70">
        <v>5</v>
      </c>
      <c r="C13" s="70">
        <v>18</v>
      </c>
      <c r="D13" s="70">
        <v>5</v>
      </c>
      <c r="E13" s="70">
        <v>2024</v>
      </c>
      <c r="F13" s="70" t="s">
        <v>1554</v>
      </c>
      <c r="G13" s="1073" t="s">
        <v>2335</v>
      </c>
      <c r="H13" s="70" t="s">
        <v>2336</v>
      </c>
      <c r="I13" s="1066"/>
      <c r="J13" s="73">
        <v>23818</v>
      </c>
      <c r="K13" s="71">
        <v>31887891</v>
      </c>
      <c r="L13" s="71">
        <v>19302</v>
      </c>
      <c r="M13" s="71">
        <v>25770165.000000004</v>
      </c>
      <c r="N13" s="71">
        <v>66500</v>
      </c>
      <c r="O13" s="71">
        <v>159937878.99999997</v>
      </c>
      <c r="P13" s="71">
        <v>0</v>
      </c>
      <c r="Q13" s="71">
        <v>0</v>
      </c>
      <c r="R13" s="71">
        <v>0</v>
      </c>
      <c r="S13" s="71">
        <v>0</v>
      </c>
      <c r="T13" s="71">
        <v>0</v>
      </c>
      <c r="U13" s="71">
        <v>0</v>
      </c>
      <c r="V13" s="71">
        <v>0</v>
      </c>
      <c r="W13" s="71">
        <v>0</v>
      </c>
      <c r="X13" s="71">
        <v>0</v>
      </c>
      <c r="Y13" s="71">
        <v>0</v>
      </c>
      <c r="Z13" s="71">
        <v>217595935</v>
      </c>
      <c r="AA13" s="71">
        <v>13108566</v>
      </c>
      <c r="AB13" s="71">
        <v>166761327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2318</v>
      </c>
      <c r="B14" s="70">
        <v>6</v>
      </c>
      <c r="C14" s="70">
        <v>18</v>
      </c>
      <c r="D14" s="70">
        <v>6</v>
      </c>
      <c r="E14" s="70">
        <v>2024</v>
      </c>
      <c r="F14" s="70" t="s">
        <v>1554</v>
      </c>
      <c r="G14" s="1073" t="s">
        <v>2315</v>
      </c>
      <c r="H14" s="70" t="s">
        <v>2316</v>
      </c>
      <c r="I14" s="1066"/>
      <c r="J14" s="73">
        <v>246813</v>
      </c>
      <c r="K14" s="71">
        <v>333545392</v>
      </c>
      <c r="L14" s="71">
        <v>90942</v>
      </c>
      <c r="M14" s="71">
        <v>122630443</v>
      </c>
      <c r="N14" s="71">
        <v>30400</v>
      </c>
      <c r="O14" s="71">
        <v>60499320</v>
      </c>
      <c r="P14" s="71">
        <v>1163</v>
      </c>
      <c r="Q14" s="71">
        <v>4779404</v>
      </c>
      <c r="R14" s="71">
        <v>0</v>
      </c>
      <c r="S14" s="71">
        <v>0</v>
      </c>
      <c r="T14" s="71">
        <v>0</v>
      </c>
      <c r="U14" s="71">
        <v>0</v>
      </c>
      <c r="V14" s="71">
        <v>0</v>
      </c>
      <c r="W14" s="71">
        <v>0</v>
      </c>
      <c r="X14" s="71">
        <v>0</v>
      </c>
      <c r="Y14" s="71">
        <v>0</v>
      </c>
      <c r="Z14" s="71">
        <v>521454559</v>
      </c>
      <c r="AA14" s="71">
        <v>521444752</v>
      </c>
      <c r="AB14" s="71">
        <v>2652372468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2358</v>
      </c>
      <c r="B15" s="70">
        <v>7</v>
      </c>
      <c r="C15" s="70">
        <v>18</v>
      </c>
      <c r="D15" s="70">
        <v>7</v>
      </c>
      <c r="E15" s="70">
        <v>2024</v>
      </c>
      <c r="F15" s="70" t="s">
        <v>1554</v>
      </c>
      <c r="G15" s="1073" t="s">
        <v>2355</v>
      </c>
      <c r="H15" s="70" t="s">
        <v>2356</v>
      </c>
      <c r="I15" s="1066"/>
      <c r="J15" s="73">
        <v>321899</v>
      </c>
      <c r="K15" s="71">
        <v>419722679.99999994</v>
      </c>
      <c r="L15" s="71">
        <v>503229</v>
      </c>
      <c r="M15" s="71">
        <v>655591230</v>
      </c>
      <c r="N15" s="71">
        <v>21600</v>
      </c>
      <c r="O15" s="71">
        <v>44386311</v>
      </c>
      <c r="P15" s="71">
        <v>32</v>
      </c>
      <c r="Q15" s="71">
        <v>184293</v>
      </c>
      <c r="R15" s="71">
        <v>0</v>
      </c>
      <c r="S15" s="71">
        <v>0</v>
      </c>
      <c r="T15" s="71">
        <v>0</v>
      </c>
      <c r="U15" s="71">
        <v>0</v>
      </c>
      <c r="V15" s="71">
        <v>0</v>
      </c>
      <c r="W15" s="71">
        <v>0</v>
      </c>
      <c r="X15" s="71">
        <v>0</v>
      </c>
      <c r="Y15" s="71">
        <v>0</v>
      </c>
      <c r="Z15" s="71">
        <v>1119884514</v>
      </c>
      <c r="AA15" s="71">
        <v>829385423.00000012</v>
      </c>
      <c r="AB15" s="71">
        <v>2946117029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2087</v>
      </c>
      <c r="B16" s="70">
        <v>8</v>
      </c>
      <c r="C16" s="70">
        <v>18</v>
      </c>
      <c r="D16" s="70">
        <v>8</v>
      </c>
      <c r="E16" s="70">
        <v>2024</v>
      </c>
      <c r="F16" s="70" t="s">
        <v>1554</v>
      </c>
      <c r="G16" s="1073" t="s">
        <v>2066</v>
      </c>
      <c r="H16" s="70" t="s">
        <v>2067</v>
      </c>
      <c r="I16" s="1066"/>
      <c r="J16" s="73">
        <v>1105818</v>
      </c>
      <c r="K16" s="71">
        <v>1373754136</v>
      </c>
      <c r="L16" s="71">
        <v>2511976</v>
      </c>
      <c r="M16" s="71">
        <v>3120820472</v>
      </c>
      <c r="N16" s="71">
        <v>382800</v>
      </c>
      <c r="O16" s="71">
        <v>1027696050</v>
      </c>
      <c r="P16" s="71">
        <v>734</v>
      </c>
      <c r="Q16" s="71">
        <v>4278874</v>
      </c>
      <c r="R16" s="71">
        <v>0</v>
      </c>
      <c r="S16" s="71">
        <v>0</v>
      </c>
      <c r="T16" s="71">
        <v>0</v>
      </c>
      <c r="U16" s="71">
        <v>0</v>
      </c>
      <c r="V16" s="71">
        <v>0</v>
      </c>
      <c r="W16" s="71">
        <v>0</v>
      </c>
      <c r="X16" s="71">
        <v>0</v>
      </c>
      <c r="Y16" s="71">
        <v>0</v>
      </c>
      <c r="Z16" s="71">
        <v>5526549531.999999</v>
      </c>
      <c r="AA16" s="71">
        <v>2224965692</v>
      </c>
      <c r="AB16" s="71">
        <v>10715895127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2310</v>
      </c>
      <c r="B17" s="70">
        <v>9</v>
      </c>
      <c r="C17" s="70">
        <v>18</v>
      </c>
      <c r="D17" s="70">
        <v>9</v>
      </c>
      <c r="E17" s="70">
        <v>2024</v>
      </c>
      <c r="F17" s="70" t="s">
        <v>1554</v>
      </c>
      <c r="G17" s="1073" t="s">
        <v>2307</v>
      </c>
      <c r="H17" s="70" t="s">
        <v>2308</v>
      </c>
      <c r="I17" s="1066"/>
      <c r="J17" s="73">
        <v>665514</v>
      </c>
      <c r="K17" s="71">
        <v>865277739</v>
      </c>
      <c r="L17" s="71">
        <v>742844</v>
      </c>
      <c r="M17" s="71">
        <v>964091230</v>
      </c>
      <c r="N17" s="71">
        <v>556700</v>
      </c>
      <c r="O17" s="71">
        <v>1408508274</v>
      </c>
      <c r="P17" s="71">
        <v>4735</v>
      </c>
      <c r="Q17" s="71">
        <v>30450961</v>
      </c>
      <c r="R17" s="71">
        <v>0</v>
      </c>
      <c r="S17" s="71">
        <v>0</v>
      </c>
      <c r="T17" s="71">
        <v>0</v>
      </c>
      <c r="U17" s="71">
        <v>0</v>
      </c>
      <c r="V17" s="71">
        <v>0</v>
      </c>
      <c r="W17" s="71">
        <v>0</v>
      </c>
      <c r="X17" s="71">
        <v>0</v>
      </c>
      <c r="Y17" s="71">
        <v>0</v>
      </c>
      <c r="Z17" s="71">
        <v>3268328204</v>
      </c>
      <c r="AA17" s="71">
        <v>1611273462.9999998</v>
      </c>
      <c r="AB17" s="71">
        <v>6667766822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2330</v>
      </c>
      <c r="B18" s="70">
        <v>10</v>
      </c>
      <c r="C18" s="70">
        <v>18</v>
      </c>
      <c r="D18" s="70">
        <v>10</v>
      </c>
      <c r="E18" s="70">
        <v>2024</v>
      </c>
      <c r="F18" s="70" t="s">
        <v>1554</v>
      </c>
      <c r="G18" s="1073" t="s">
        <v>2327</v>
      </c>
      <c r="H18" s="70" t="s">
        <v>2328</v>
      </c>
      <c r="I18" s="1066"/>
      <c r="J18" s="73">
        <v>178261</v>
      </c>
      <c r="K18" s="71">
        <v>243292946</v>
      </c>
      <c r="L18" s="71">
        <v>397242</v>
      </c>
      <c r="M18" s="71">
        <v>540698303</v>
      </c>
      <c r="N18" s="71">
        <v>63700</v>
      </c>
      <c r="O18" s="71">
        <v>153968921</v>
      </c>
      <c r="P18" s="71">
        <v>36</v>
      </c>
      <c r="Q18" s="71">
        <v>203564</v>
      </c>
      <c r="R18" s="71">
        <v>0</v>
      </c>
      <c r="S18" s="71">
        <v>0</v>
      </c>
      <c r="T18" s="71">
        <v>0</v>
      </c>
      <c r="U18" s="71">
        <v>0</v>
      </c>
      <c r="V18" s="71">
        <v>0</v>
      </c>
      <c r="W18" s="71">
        <v>0</v>
      </c>
      <c r="X18" s="71">
        <v>0</v>
      </c>
      <c r="Y18" s="71">
        <v>0</v>
      </c>
      <c r="Z18" s="71">
        <v>938163734</v>
      </c>
      <c r="AA18" s="71">
        <v>173480279</v>
      </c>
      <c r="AB18" s="71">
        <v>1084860078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2334</v>
      </c>
      <c r="B19" s="70">
        <v>11</v>
      </c>
      <c r="C19" s="70">
        <v>18</v>
      </c>
      <c r="D19" s="70">
        <v>11</v>
      </c>
      <c r="E19" s="70">
        <v>2024</v>
      </c>
      <c r="F19" s="70" t="s">
        <v>1554</v>
      </c>
      <c r="G19" s="1073" t="s">
        <v>2331</v>
      </c>
      <c r="H19" s="70" t="s">
        <v>2332</v>
      </c>
      <c r="I19" s="1066"/>
      <c r="J19" s="73">
        <v>96068</v>
      </c>
      <c r="K19" s="71">
        <v>133649178</v>
      </c>
      <c r="L19" s="71">
        <v>220797</v>
      </c>
      <c r="M19" s="71">
        <v>306498262</v>
      </c>
      <c r="N19" s="71">
        <v>4200</v>
      </c>
      <c r="O19" s="71">
        <v>10606280</v>
      </c>
      <c r="P19" s="71">
        <v>0</v>
      </c>
      <c r="Q19" s="71">
        <v>0</v>
      </c>
      <c r="R19" s="71">
        <v>0</v>
      </c>
      <c r="S19" s="71">
        <v>0</v>
      </c>
      <c r="T19" s="71">
        <v>0</v>
      </c>
      <c r="U19" s="71">
        <v>0</v>
      </c>
      <c r="V19" s="71">
        <v>0</v>
      </c>
      <c r="W19" s="71">
        <v>0</v>
      </c>
      <c r="X19" s="71">
        <v>0</v>
      </c>
      <c r="Y19" s="71">
        <v>0</v>
      </c>
      <c r="Z19" s="71">
        <v>450753720.00000006</v>
      </c>
      <c r="AA19" s="71">
        <v>149500551</v>
      </c>
      <c r="AB19" s="71">
        <v>928812585.99999988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2306</v>
      </c>
      <c r="B20" s="70">
        <v>12</v>
      </c>
      <c r="C20" s="70">
        <v>18</v>
      </c>
      <c r="D20" s="70">
        <v>12</v>
      </c>
      <c r="E20" s="70">
        <v>2024</v>
      </c>
      <c r="F20" s="70" t="s">
        <v>1554</v>
      </c>
      <c r="G20" s="1073" t="s">
        <v>2303</v>
      </c>
      <c r="H20" s="70" t="s">
        <v>2304</v>
      </c>
      <c r="I20" s="1066"/>
      <c r="J20" s="73">
        <v>256563</v>
      </c>
      <c r="K20" s="71">
        <v>302968476</v>
      </c>
      <c r="L20" s="71">
        <v>958584</v>
      </c>
      <c r="M20" s="71">
        <v>1132919187</v>
      </c>
      <c r="N20" s="71">
        <v>429600</v>
      </c>
      <c r="O20" s="71">
        <v>1106751216</v>
      </c>
      <c r="P20" s="71">
        <v>539</v>
      </c>
      <c r="Q20" s="71">
        <v>3153731.9999999995</v>
      </c>
      <c r="R20" s="71">
        <v>0</v>
      </c>
      <c r="S20" s="71">
        <v>0</v>
      </c>
      <c r="T20" s="71">
        <v>0</v>
      </c>
      <c r="U20" s="71">
        <v>0</v>
      </c>
      <c r="V20" s="71">
        <v>3</v>
      </c>
      <c r="W20" s="71">
        <v>0</v>
      </c>
      <c r="X20" s="71">
        <v>0</v>
      </c>
      <c r="Y20" s="71">
        <v>17170</v>
      </c>
      <c r="Z20" s="71">
        <v>2545809781.0000005</v>
      </c>
      <c r="AA20" s="71">
        <v>416100728</v>
      </c>
      <c r="AB20" s="71">
        <v>2303942086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2322</v>
      </c>
      <c r="B21" s="70">
        <v>13</v>
      </c>
      <c r="C21" s="70">
        <v>18</v>
      </c>
      <c r="D21" s="70">
        <v>13</v>
      </c>
      <c r="E21" s="70">
        <v>2024</v>
      </c>
      <c r="F21" s="70" t="s">
        <v>1554</v>
      </c>
      <c r="G21" s="1073" t="s">
        <v>2319</v>
      </c>
      <c r="H21" s="70" t="s">
        <v>2320</v>
      </c>
      <c r="I21" s="1066"/>
      <c r="J21" s="73">
        <v>342821</v>
      </c>
      <c r="K21" s="71">
        <v>416714484</v>
      </c>
      <c r="L21" s="71">
        <v>1473461</v>
      </c>
      <c r="M21" s="71">
        <v>1793270611.0000002</v>
      </c>
      <c r="N21" s="71">
        <v>705800</v>
      </c>
      <c r="O21" s="71">
        <v>1758870368</v>
      </c>
      <c r="P21" s="71">
        <v>724</v>
      </c>
      <c r="Q21" s="71">
        <v>4105903.0000000005</v>
      </c>
      <c r="R21" s="71">
        <v>0</v>
      </c>
      <c r="S21" s="71">
        <v>0</v>
      </c>
      <c r="T21" s="71">
        <v>0</v>
      </c>
      <c r="U21" s="71">
        <v>0</v>
      </c>
      <c r="V21" s="71">
        <v>1</v>
      </c>
      <c r="W21" s="71">
        <v>0</v>
      </c>
      <c r="X21" s="71">
        <v>0</v>
      </c>
      <c r="Y21" s="71">
        <v>4906</v>
      </c>
      <c r="Z21" s="71">
        <v>3972966272.0000005</v>
      </c>
      <c r="AA21" s="71">
        <v>558579442</v>
      </c>
      <c r="AB21" s="71">
        <v>3078916231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2366</v>
      </c>
      <c r="B22" s="70">
        <v>14</v>
      </c>
      <c r="C22" s="70">
        <v>18</v>
      </c>
      <c r="D22" s="70">
        <v>14</v>
      </c>
      <c r="E22" s="70">
        <v>2024</v>
      </c>
      <c r="F22" s="70" t="s">
        <v>1554</v>
      </c>
      <c r="G22" s="1073" t="s">
        <v>2363</v>
      </c>
      <c r="H22" s="70" t="s">
        <v>2364</v>
      </c>
      <c r="I22" s="1066"/>
      <c r="J22" s="73">
        <v>254275</v>
      </c>
      <c r="K22" s="71">
        <v>343037548</v>
      </c>
      <c r="L22" s="71">
        <v>233883</v>
      </c>
      <c r="M22" s="71">
        <v>315000420.99999994</v>
      </c>
      <c r="N22" s="71">
        <v>8000</v>
      </c>
      <c r="O22" s="71">
        <v>17564750</v>
      </c>
      <c r="P22" s="71">
        <v>0</v>
      </c>
      <c r="Q22" s="71">
        <v>0</v>
      </c>
      <c r="R22" s="71">
        <v>0</v>
      </c>
      <c r="S22" s="71">
        <v>0</v>
      </c>
      <c r="T22" s="71">
        <v>0</v>
      </c>
      <c r="U22" s="71">
        <v>0</v>
      </c>
      <c r="V22" s="71">
        <v>0</v>
      </c>
      <c r="W22" s="71">
        <v>0</v>
      </c>
      <c r="X22" s="71">
        <v>0</v>
      </c>
      <c r="Y22" s="71">
        <v>0</v>
      </c>
      <c r="Z22" s="71">
        <v>675602718.99999988</v>
      </c>
      <c r="AA22" s="71">
        <v>530397627.99999994</v>
      </c>
      <c r="AB22" s="71">
        <v>2615970242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2346</v>
      </c>
      <c r="B23" s="70">
        <v>15</v>
      </c>
      <c r="C23" s="70">
        <v>18</v>
      </c>
      <c r="D23" s="70">
        <v>15</v>
      </c>
      <c r="E23" s="70">
        <v>2024</v>
      </c>
      <c r="F23" s="70" t="s">
        <v>1554</v>
      </c>
      <c r="G23" s="1073" t="s">
        <v>2343</v>
      </c>
      <c r="H23" s="70" t="s">
        <v>2344</v>
      </c>
      <c r="I23" s="1066"/>
      <c r="J23" s="73">
        <v>78078</v>
      </c>
      <c r="K23" s="71">
        <v>108252615.99999999</v>
      </c>
      <c r="L23" s="71">
        <v>116828</v>
      </c>
      <c r="M23" s="71">
        <v>161516658</v>
      </c>
      <c r="N23" s="71">
        <v>4800</v>
      </c>
      <c r="O23" s="71">
        <v>13006289</v>
      </c>
      <c r="P23" s="71">
        <v>0</v>
      </c>
      <c r="Q23" s="71">
        <v>0</v>
      </c>
      <c r="R23" s="71">
        <v>0</v>
      </c>
      <c r="S23" s="71">
        <v>0</v>
      </c>
      <c r="T23" s="71">
        <v>0</v>
      </c>
      <c r="U23" s="71">
        <v>0</v>
      </c>
      <c r="V23" s="71">
        <v>0</v>
      </c>
      <c r="W23" s="71">
        <v>0</v>
      </c>
      <c r="X23" s="71">
        <v>0</v>
      </c>
      <c r="Y23" s="71">
        <v>0</v>
      </c>
      <c r="Z23" s="71">
        <v>282775562.99999994</v>
      </c>
      <c r="AA23" s="71">
        <v>186568700</v>
      </c>
      <c r="AB23" s="71">
        <v>571582831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2302</v>
      </c>
      <c r="B24" s="70">
        <v>16</v>
      </c>
      <c r="C24" s="70">
        <v>18</v>
      </c>
      <c r="D24" s="70">
        <v>16</v>
      </c>
      <c r="E24" s="70">
        <v>2024</v>
      </c>
      <c r="F24" s="70" t="s">
        <v>1554</v>
      </c>
      <c r="G24" s="1073" t="s">
        <v>2299</v>
      </c>
      <c r="H24" s="70" t="s">
        <v>2300</v>
      </c>
      <c r="I24" s="1066"/>
      <c r="J24" s="73">
        <v>556713</v>
      </c>
      <c r="K24" s="71">
        <v>736357130</v>
      </c>
      <c r="L24" s="71">
        <v>555734</v>
      </c>
      <c r="M24" s="71">
        <v>733319152</v>
      </c>
      <c r="N24" s="71">
        <v>119000</v>
      </c>
      <c r="O24" s="71">
        <v>276615913</v>
      </c>
      <c r="P24" s="71">
        <v>0</v>
      </c>
      <c r="Q24" s="71">
        <v>0</v>
      </c>
      <c r="R24" s="71">
        <v>0</v>
      </c>
      <c r="S24" s="71">
        <v>0</v>
      </c>
      <c r="T24" s="71">
        <v>0</v>
      </c>
      <c r="U24" s="71">
        <v>0</v>
      </c>
      <c r="V24" s="71">
        <v>0</v>
      </c>
      <c r="W24" s="71">
        <v>0</v>
      </c>
      <c r="X24" s="71">
        <v>0</v>
      </c>
      <c r="Y24" s="71">
        <v>0</v>
      </c>
      <c r="Z24" s="71">
        <v>1746292195</v>
      </c>
      <c r="AA24" s="71">
        <v>1247981217</v>
      </c>
      <c r="AB24" s="71">
        <v>4427263407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2350</v>
      </c>
      <c r="B25" s="70">
        <v>17</v>
      </c>
      <c r="C25" s="70">
        <v>18</v>
      </c>
      <c r="D25" s="70">
        <v>17</v>
      </c>
      <c r="E25" s="70">
        <v>2024</v>
      </c>
      <c r="F25" s="70" t="s">
        <v>1554</v>
      </c>
      <c r="G25" s="1073" t="s">
        <v>2347</v>
      </c>
      <c r="H25" s="70" t="s">
        <v>2348</v>
      </c>
      <c r="I25" s="1066"/>
      <c r="J25" s="73">
        <v>229950</v>
      </c>
      <c r="K25" s="71">
        <v>292147616</v>
      </c>
      <c r="L25" s="71">
        <v>1250153</v>
      </c>
      <c r="M25" s="71">
        <v>1587961683</v>
      </c>
      <c r="N25" s="71">
        <v>372700</v>
      </c>
      <c r="O25" s="71">
        <v>951863149</v>
      </c>
      <c r="P25" s="71">
        <v>476</v>
      </c>
      <c r="Q25" s="71">
        <v>2708471</v>
      </c>
      <c r="R25" s="71">
        <v>0</v>
      </c>
      <c r="S25" s="71">
        <v>0</v>
      </c>
      <c r="T25" s="71">
        <v>0</v>
      </c>
      <c r="U25" s="71">
        <v>0</v>
      </c>
      <c r="V25" s="71">
        <v>0</v>
      </c>
      <c r="W25" s="71">
        <v>0</v>
      </c>
      <c r="X25" s="71">
        <v>0</v>
      </c>
      <c r="Y25" s="71">
        <v>0</v>
      </c>
      <c r="Z25" s="71">
        <v>2834680919</v>
      </c>
      <c r="AA25" s="71">
        <v>414795082</v>
      </c>
      <c r="AB25" s="71">
        <v>2184454781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2362</v>
      </c>
      <c r="B26" s="70">
        <v>18</v>
      </c>
      <c r="C26" s="70">
        <v>18</v>
      </c>
      <c r="D26" s="70">
        <v>18</v>
      </c>
      <c r="E26" s="70">
        <v>2024</v>
      </c>
      <c r="F26" s="70" t="s">
        <v>1554</v>
      </c>
      <c r="G26" s="1073" t="s">
        <v>2359</v>
      </c>
      <c r="H26" s="70" t="s">
        <v>2360</v>
      </c>
      <c r="I26" s="1066"/>
      <c r="J26" s="73">
        <v>202212</v>
      </c>
      <c r="K26" s="71">
        <v>278461051</v>
      </c>
      <c r="L26" s="71">
        <v>487123</v>
      </c>
      <c r="M26" s="71">
        <v>669291975</v>
      </c>
      <c r="N26" s="71">
        <v>64900.000000000007</v>
      </c>
      <c r="O26" s="71">
        <v>157676299</v>
      </c>
      <c r="P26" s="71">
        <v>0</v>
      </c>
      <c r="Q26" s="71">
        <v>0</v>
      </c>
      <c r="R26" s="71">
        <v>0</v>
      </c>
      <c r="S26" s="71">
        <v>0</v>
      </c>
      <c r="T26" s="71">
        <v>0</v>
      </c>
      <c r="U26" s="71">
        <v>0</v>
      </c>
      <c r="V26" s="71">
        <v>0</v>
      </c>
      <c r="W26" s="71">
        <v>0</v>
      </c>
      <c r="X26" s="71">
        <v>0</v>
      </c>
      <c r="Y26" s="71">
        <v>0</v>
      </c>
      <c r="Z26" s="71">
        <v>1105429325</v>
      </c>
      <c r="AA26" s="71">
        <v>387695641</v>
      </c>
      <c r="AB26" s="71">
        <v>2143181991.0000002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949921</v>
      </c>
      <c r="K27" s="71">
        <v>1212777194</v>
      </c>
      <c r="L27" s="71">
        <v>3015976</v>
      </c>
      <c r="M27" s="71">
        <v>3845179910.0000005</v>
      </c>
      <c r="N27" s="71">
        <v>1141700</v>
      </c>
      <c r="O27" s="71">
        <v>2733418785.9999995</v>
      </c>
      <c r="P27" s="71">
        <v>4516</v>
      </c>
      <c r="Q27" s="71">
        <v>25814609</v>
      </c>
      <c r="R27" s="71">
        <v>0</v>
      </c>
      <c r="S27" s="71">
        <v>0</v>
      </c>
      <c r="T27" s="71">
        <v>0</v>
      </c>
      <c r="U27" s="71">
        <v>0</v>
      </c>
      <c r="V27" s="71">
        <v>0</v>
      </c>
      <c r="W27" s="71">
        <v>0</v>
      </c>
      <c r="X27" s="71">
        <v>0</v>
      </c>
      <c r="Y27" s="71">
        <v>0</v>
      </c>
      <c r="Z27" s="71">
        <v>7817190498.999999</v>
      </c>
      <c r="AA27" s="71">
        <v>2144892670.9999998</v>
      </c>
      <c r="AB27" s="71">
        <v>10088078268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2342</v>
      </c>
      <c r="B28" s="70">
        <v>20</v>
      </c>
      <c r="C28" s="70">
        <v>18</v>
      </c>
      <c r="D28" s="70">
        <v>20</v>
      </c>
      <c r="E28" s="70">
        <v>2024</v>
      </c>
      <c r="F28" s="70" t="s">
        <v>1554</v>
      </c>
      <c r="G28" s="1073" t="s">
        <v>2339</v>
      </c>
      <c r="H28" s="70" t="s">
        <v>2340</v>
      </c>
      <c r="I28" s="1066"/>
      <c r="J28" s="73">
        <v>27785</v>
      </c>
      <c r="K28" s="71">
        <v>36964280</v>
      </c>
      <c r="L28" s="71">
        <v>3771</v>
      </c>
      <c r="M28" s="71">
        <v>5006006</v>
      </c>
      <c r="N28" s="71">
        <v>400</v>
      </c>
      <c r="O28" s="71">
        <v>647183</v>
      </c>
      <c r="P28" s="71">
        <v>0</v>
      </c>
      <c r="Q28" s="71">
        <v>0</v>
      </c>
      <c r="R28" s="71">
        <v>0</v>
      </c>
      <c r="S28" s="71">
        <v>0</v>
      </c>
      <c r="T28" s="71">
        <v>0</v>
      </c>
      <c r="U28" s="71">
        <v>0</v>
      </c>
      <c r="V28" s="71">
        <v>0</v>
      </c>
      <c r="W28" s="71">
        <v>0</v>
      </c>
      <c r="X28" s="71">
        <v>0</v>
      </c>
      <c r="Y28" s="71">
        <v>0</v>
      </c>
      <c r="Z28" s="71">
        <v>42617469</v>
      </c>
      <c r="AA28" s="71">
        <v>82983433</v>
      </c>
      <c r="AB28" s="71">
        <v>223262766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2325</v>
      </c>
      <c r="B190" s="70">
        <v>182</v>
      </c>
      <c r="C190" s="70">
        <v>16</v>
      </c>
      <c r="D190" s="70">
        <v>2</v>
      </c>
      <c r="E190" s="70">
        <v>2022</v>
      </c>
      <c r="F190" s="70" t="s">
        <v>161</v>
      </c>
      <c r="G190" s="1073" t="s">
        <v>2323</v>
      </c>
      <c r="H190" s="70" t="s">
        <v>2324</v>
      </c>
      <c r="I190" s="1066"/>
      <c r="J190" s="73"/>
      <c r="K190" s="71"/>
      <c r="L190" s="71"/>
      <c r="M190" s="71"/>
      <c r="N190" s="71"/>
      <c r="O190" s="71"/>
      <c r="P190" s="71"/>
      <c r="Q190" s="71"/>
      <c r="R190" s="71"/>
      <c r="S190" s="71"/>
      <c r="T190" s="71"/>
      <c r="U190" s="71"/>
      <c r="V190" s="71"/>
      <c r="W190" s="71"/>
      <c r="X190" s="71"/>
      <c r="Y190" s="71"/>
      <c r="Z190" s="71"/>
      <c r="AA190" s="71"/>
      <c r="AB190" s="71"/>
      <c r="AC190" s="72"/>
      <c r="AD190" s="71">
        <v>2822559.493910213</v>
      </c>
      <c r="AE190" s="71">
        <v>96037.246601537336</v>
      </c>
      <c r="AF190" s="71">
        <v>1461447.9326279615</v>
      </c>
      <c r="AG190" s="71">
        <v>3630178.2270420063</v>
      </c>
      <c r="AH190" s="71">
        <v>9335509.6801522244</v>
      </c>
      <c r="AI190" s="71">
        <v>0</v>
      </c>
      <c r="AJ190" s="71">
        <v>0</v>
      </c>
      <c r="AK190" s="71">
        <v>396679.04841865896</v>
      </c>
      <c r="AL190" s="71">
        <v>0</v>
      </c>
      <c r="AM190" s="71">
        <v>0</v>
      </c>
      <c r="AN190" s="71">
        <v>17742411.6287526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2313</v>
      </c>
      <c r="B191" s="70">
        <v>183</v>
      </c>
      <c r="C191" s="70">
        <v>16</v>
      </c>
      <c r="D191" s="70">
        <v>3</v>
      </c>
      <c r="E191" s="70">
        <v>2022</v>
      </c>
      <c r="F191" s="70" t="s">
        <v>161</v>
      </c>
      <c r="G191" s="1073" t="s">
        <v>2311</v>
      </c>
      <c r="H191" s="70" t="s">
        <v>2312</v>
      </c>
      <c r="I191" s="1066"/>
      <c r="J191" s="73"/>
      <c r="K191" s="71"/>
      <c r="L191" s="71"/>
      <c r="M191" s="71"/>
      <c r="N191" s="71"/>
      <c r="O191" s="71"/>
      <c r="P191" s="71"/>
      <c r="Q191" s="71"/>
      <c r="R191" s="71"/>
      <c r="S191" s="71"/>
      <c r="T191" s="71"/>
      <c r="U191" s="71"/>
      <c r="V191" s="71"/>
      <c r="W191" s="71"/>
      <c r="X191" s="71"/>
      <c r="Y191" s="71"/>
      <c r="Z191" s="71"/>
      <c r="AA191" s="71"/>
      <c r="AB191" s="71"/>
      <c r="AC191" s="72"/>
      <c r="AD191" s="71">
        <v>282796331.70381445</v>
      </c>
      <c r="AE191" s="71">
        <v>9918726.8290067762</v>
      </c>
      <c r="AF191" s="71">
        <v>1832263.079712668</v>
      </c>
      <c r="AG191" s="71">
        <v>241643602.85223097</v>
      </c>
      <c r="AH191" s="71">
        <v>396467426.72896481</v>
      </c>
      <c r="AI191" s="71">
        <v>0</v>
      </c>
      <c r="AJ191" s="71">
        <v>0</v>
      </c>
      <c r="AK191" s="71">
        <v>16606932.206404725</v>
      </c>
      <c r="AL191" s="71">
        <v>0</v>
      </c>
      <c r="AM191" s="71">
        <v>0</v>
      </c>
      <c r="AN191" s="71">
        <v>949265283.40013433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2297</v>
      </c>
      <c r="B192" s="70">
        <v>184</v>
      </c>
      <c r="C192" s="70">
        <v>16</v>
      </c>
      <c r="D192" s="70">
        <v>4</v>
      </c>
      <c r="E192" s="70">
        <v>2022</v>
      </c>
      <c r="F192" s="70" t="s">
        <v>161</v>
      </c>
      <c r="G192" s="1073" t="s">
        <v>2295</v>
      </c>
      <c r="H192" s="70" t="s">
        <v>2296</v>
      </c>
      <c r="I192" s="1066"/>
      <c r="J192" s="73"/>
      <c r="K192" s="71"/>
      <c r="L192" s="71"/>
      <c r="M192" s="71"/>
      <c r="N192" s="71"/>
      <c r="O192" s="71"/>
      <c r="P192" s="71"/>
      <c r="Q192" s="71"/>
      <c r="R192" s="71"/>
      <c r="S192" s="71"/>
      <c r="T192" s="71"/>
      <c r="U192" s="71"/>
      <c r="V192" s="71"/>
      <c r="W192" s="71"/>
      <c r="X192" s="71"/>
      <c r="Y192" s="71"/>
      <c r="Z192" s="71"/>
      <c r="AA192" s="71"/>
      <c r="AB192" s="71"/>
      <c r="AC192" s="72"/>
      <c r="AD192" s="71">
        <v>308671473.52373886</v>
      </c>
      <c r="AE192" s="71">
        <v>10206838.568811389</v>
      </c>
      <c r="AF192" s="71">
        <v>1526885.8997605569</v>
      </c>
      <c r="AG192" s="71">
        <v>325250440.52845305</v>
      </c>
      <c r="AH192" s="71">
        <v>486029972.72292519</v>
      </c>
      <c r="AI192" s="71">
        <v>0</v>
      </c>
      <c r="AJ192" s="71">
        <v>0</v>
      </c>
      <c r="AK192" s="71">
        <v>20705949.040064201</v>
      </c>
      <c r="AL192" s="71">
        <v>0</v>
      </c>
      <c r="AM192" s="71">
        <v>0</v>
      </c>
      <c r="AN192" s="71">
        <v>1152391560.2837532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2337</v>
      </c>
      <c r="B193" s="70">
        <v>185</v>
      </c>
      <c r="C193" s="70">
        <v>16</v>
      </c>
      <c r="D193" s="70">
        <v>5</v>
      </c>
      <c r="E193" s="70">
        <v>2022</v>
      </c>
      <c r="F193" s="70" t="s">
        <v>161</v>
      </c>
      <c r="G193" s="1073" t="s">
        <v>2335</v>
      </c>
      <c r="H193" s="70" t="s">
        <v>2336</v>
      </c>
      <c r="I193" s="1066"/>
      <c r="J193" s="73"/>
      <c r="K193" s="71"/>
      <c r="L193" s="71"/>
      <c r="M193" s="71"/>
      <c r="N193" s="71"/>
      <c r="O193" s="71"/>
      <c r="P193" s="71"/>
      <c r="Q193" s="71"/>
      <c r="R193" s="71"/>
      <c r="S193" s="71"/>
      <c r="T193" s="71"/>
      <c r="U193" s="71"/>
      <c r="V193" s="71"/>
      <c r="W193" s="71"/>
      <c r="X193" s="71"/>
      <c r="Y193" s="71"/>
      <c r="Z193" s="71"/>
      <c r="AA193" s="71"/>
      <c r="AB193" s="71"/>
      <c r="AC193" s="72"/>
      <c r="AD193" s="71">
        <v>44928.256996850527</v>
      </c>
      <c r="AE193" s="71">
        <v>311160.678988981</v>
      </c>
      <c r="AF193" s="71">
        <v>54531.639277162743</v>
      </c>
      <c r="AG193" s="71">
        <v>4830842.7648680117</v>
      </c>
      <c r="AH193" s="71">
        <v>8527161.5112327952</v>
      </c>
      <c r="AI193" s="71">
        <v>0</v>
      </c>
      <c r="AJ193" s="71">
        <v>0</v>
      </c>
      <c r="AK193" s="71">
        <v>308614.23363300617</v>
      </c>
      <c r="AL193" s="71">
        <v>0</v>
      </c>
      <c r="AM193" s="71">
        <v>0</v>
      </c>
      <c r="AN193" s="71">
        <v>14077239.084996806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2317</v>
      </c>
      <c r="B194" s="70">
        <v>186</v>
      </c>
      <c r="C194" s="70">
        <v>16</v>
      </c>
      <c r="D194" s="70">
        <v>6</v>
      </c>
      <c r="E194" s="70">
        <v>2022</v>
      </c>
      <c r="F194" s="70" t="s">
        <v>161</v>
      </c>
      <c r="G194" s="1073" t="s">
        <v>2315</v>
      </c>
      <c r="H194" s="70" t="s">
        <v>2316</v>
      </c>
      <c r="I194" s="1066"/>
      <c r="J194" s="73"/>
      <c r="K194" s="71"/>
      <c r="L194" s="71"/>
      <c r="M194" s="71"/>
      <c r="N194" s="71"/>
      <c r="O194" s="71"/>
      <c r="P194" s="71"/>
      <c r="Q194" s="71"/>
      <c r="R194" s="71"/>
      <c r="S194" s="71"/>
      <c r="T194" s="71"/>
      <c r="U194" s="71"/>
      <c r="V194" s="71"/>
      <c r="W194" s="71"/>
      <c r="X194" s="71"/>
      <c r="Y194" s="71"/>
      <c r="Z194" s="71"/>
      <c r="AA194" s="71"/>
      <c r="AB194" s="71"/>
      <c r="AC194" s="72"/>
      <c r="AD194" s="71">
        <v>310992308.08435339</v>
      </c>
      <c r="AE194" s="71">
        <v>3716641.4434794951</v>
      </c>
      <c r="AF194" s="71">
        <v>436253.11421730195</v>
      </c>
      <c r="AG194" s="71">
        <v>99728436.634824812</v>
      </c>
      <c r="AH194" s="71">
        <v>162508370.98171237</v>
      </c>
      <c r="AI194" s="71">
        <v>0</v>
      </c>
      <c r="AJ194" s="71">
        <v>0</v>
      </c>
      <c r="AK194" s="71">
        <v>7375751.0565344403</v>
      </c>
      <c r="AL194" s="71">
        <v>0</v>
      </c>
      <c r="AM194" s="71">
        <v>0</v>
      </c>
      <c r="AN194" s="71">
        <v>584757761.31512177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2357</v>
      </c>
      <c r="B195" s="70">
        <v>187</v>
      </c>
      <c r="C195" s="70">
        <v>16</v>
      </c>
      <c r="D195" s="70">
        <v>7</v>
      </c>
      <c r="E195" s="70">
        <v>2022</v>
      </c>
      <c r="F195" s="70" t="s">
        <v>161</v>
      </c>
      <c r="G195" s="1073" t="s">
        <v>2355</v>
      </c>
      <c r="H195" s="70" t="s">
        <v>2356</v>
      </c>
      <c r="I195" s="1066"/>
      <c r="J195" s="73"/>
      <c r="K195" s="71"/>
      <c r="L195" s="71"/>
      <c r="M195" s="71"/>
      <c r="N195" s="71"/>
      <c r="O195" s="71"/>
      <c r="P195" s="71"/>
      <c r="Q195" s="71"/>
      <c r="R195" s="71"/>
      <c r="S195" s="71"/>
      <c r="T195" s="71"/>
      <c r="U195" s="71"/>
      <c r="V195" s="71"/>
      <c r="W195" s="71"/>
      <c r="X195" s="71"/>
      <c r="Y195" s="71"/>
      <c r="Z195" s="71"/>
      <c r="AA195" s="71"/>
      <c r="AB195" s="71"/>
      <c r="AC195" s="72"/>
      <c r="AD195" s="71">
        <v>840920223.62868917</v>
      </c>
      <c r="AE195" s="71">
        <v>3418925.9790147291</v>
      </c>
      <c r="AF195" s="71">
        <v>2933802.1931113554</v>
      </c>
      <c r="AG195" s="71">
        <v>99942639.697911143</v>
      </c>
      <c r="AH195" s="71">
        <v>176128733.73771569</v>
      </c>
      <c r="AI195" s="71">
        <v>0</v>
      </c>
      <c r="AJ195" s="71">
        <v>0</v>
      </c>
      <c r="AK195" s="71">
        <v>7774625.268958021</v>
      </c>
      <c r="AL195" s="71">
        <v>0</v>
      </c>
      <c r="AM195" s="71">
        <v>0</v>
      </c>
      <c r="AN195" s="71">
        <v>1131118950.5054002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2085</v>
      </c>
      <c r="B196" s="70">
        <v>188</v>
      </c>
      <c r="C196" s="70">
        <v>16</v>
      </c>
      <c r="D196" s="70">
        <v>8</v>
      </c>
      <c r="E196" s="70">
        <v>2022</v>
      </c>
      <c r="F196" s="70" t="s">
        <v>161</v>
      </c>
      <c r="G196" s="1073" t="s">
        <v>2066</v>
      </c>
      <c r="H196" s="70" t="s">
        <v>2067</v>
      </c>
      <c r="I196" s="1066"/>
      <c r="J196" s="73"/>
      <c r="K196" s="71"/>
      <c r="L196" s="71"/>
      <c r="M196" s="71"/>
      <c r="N196" s="71"/>
      <c r="O196" s="71"/>
      <c r="P196" s="71"/>
      <c r="Q196" s="71"/>
      <c r="R196" s="71"/>
      <c r="S196" s="71"/>
      <c r="T196" s="71"/>
      <c r="U196" s="71"/>
      <c r="V196" s="71"/>
      <c r="W196" s="71"/>
      <c r="X196" s="71"/>
      <c r="Y196" s="71"/>
      <c r="Z196" s="71"/>
      <c r="AA196" s="71"/>
      <c r="AB196" s="71"/>
      <c r="AC196" s="72"/>
      <c r="AD196" s="71">
        <v>545899699.79238641</v>
      </c>
      <c r="AE196" s="71">
        <v>12847862.850353664</v>
      </c>
      <c r="AF196" s="71">
        <v>6565609.3689703941</v>
      </c>
      <c r="AG196" s="71">
        <v>515896803.59799922</v>
      </c>
      <c r="AH196" s="71">
        <v>783629732.80668414</v>
      </c>
      <c r="AI196" s="71">
        <v>0</v>
      </c>
      <c r="AJ196" s="71">
        <v>0</v>
      </c>
      <c r="AK196" s="71">
        <v>32365110.70667148</v>
      </c>
      <c r="AL196" s="71">
        <v>0</v>
      </c>
      <c r="AM196" s="71">
        <v>0</v>
      </c>
      <c r="AN196" s="71">
        <v>1897204819.1230652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2309</v>
      </c>
      <c r="B197" s="70">
        <v>189</v>
      </c>
      <c r="C197" s="70">
        <v>16</v>
      </c>
      <c r="D197" s="70">
        <v>9</v>
      </c>
      <c r="E197" s="70">
        <v>2022</v>
      </c>
      <c r="F197" s="70" t="s">
        <v>161</v>
      </c>
      <c r="G197" s="1073" t="s">
        <v>2307</v>
      </c>
      <c r="H197" s="70" t="s">
        <v>2308</v>
      </c>
      <c r="I197" s="1066"/>
      <c r="J197" s="73"/>
      <c r="K197" s="71"/>
      <c r="L197" s="71"/>
      <c r="M197" s="71"/>
      <c r="N197" s="71"/>
      <c r="O197" s="71"/>
      <c r="P197" s="71"/>
      <c r="Q197" s="71"/>
      <c r="R197" s="71"/>
      <c r="S197" s="71"/>
      <c r="T197" s="71"/>
      <c r="U197" s="71"/>
      <c r="V197" s="71"/>
      <c r="W197" s="71"/>
      <c r="X197" s="71"/>
      <c r="Y197" s="71"/>
      <c r="Z197" s="71"/>
      <c r="AA197" s="71"/>
      <c r="AB197" s="71"/>
      <c r="AC197" s="72"/>
      <c r="AD197" s="71">
        <v>1268949593.4372385</v>
      </c>
      <c r="AE197" s="71">
        <v>12287005.330200687</v>
      </c>
      <c r="AF197" s="71">
        <v>1216055.5558807291</v>
      </c>
      <c r="AG197" s="71">
        <v>303491918.85705221</v>
      </c>
      <c r="AH197" s="71">
        <v>413764861.98268437</v>
      </c>
      <c r="AI197" s="71">
        <v>0</v>
      </c>
      <c r="AJ197" s="71">
        <v>0</v>
      </c>
      <c r="AK197" s="71">
        <v>17832995.86680029</v>
      </c>
      <c r="AL197" s="71">
        <v>0</v>
      </c>
      <c r="AM197" s="71">
        <v>0</v>
      </c>
      <c r="AN197" s="71">
        <v>2017542431.0298569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2329</v>
      </c>
      <c r="B198" s="70">
        <v>190</v>
      </c>
      <c r="C198" s="70">
        <v>16</v>
      </c>
      <c r="D198" s="70">
        <v>10</v>
      </c>
      <c r="E198" s="70">
        <v>2022</v>
      </c>
      <c r="F198" s="70" t="s">
        <v>161</v>
      </c>
      <c r="G198" s="1073" t="s">
        <v>2327</v>
      </c>
      <c r="H198" s="70" t="s">
        <v>2328</v>
      </c>
      <c r="I198" s="1066"/>
      <c r="J198" s="73"/>
      <c r="K198" s="71"/>
      <c r="L198" s="71"/>
      <c r="M198" s="71"/>
      <c r="N198" s="71"/>
      <c r="O198" s="71"/>
      <c r="P198" s="71"/>
      <c r="Q198" s="71"/>
      <c r="R198" s="71"/>
      <c r="S198" s="71"/>
      <c r="T198" s="71"/>
      <c r="U198" s="71"/>
      <c r="V198" s="71"/>
      <c r="W198" s="71"/>
      <c r="X198" s="71"/>
      <c r="Y198" s="71"/>
      <c r="Z198" s="71"/>
      <c r="AA198" s="71"/>
      <c r="AB198" s="71"/>
      <c r="AC198" s="72"/>
      <c r="AD198" s="71">
        <v>2653941.6968101296</v>
      </c>
      <c r="AE198" s="71">
        <v>727962.32923965296</v>
      </c>
      <c r="AF198" s="71">
        <v>109063.27855432549</v>
      </c>
      <c r="AG198" s="71">
        <v>24210583.051468041</v>
      </c>
      <c r="AH198" s="71">
        <v>50883390.001454704</v>
      </c>
      <c r="AI198" s="71">
        <v>0</v>
      </c>
      <c r="AJ198" s="71">
        <v>0</v>
      </c>
      <c r="AK198" s="71">
        <v>1852460.16556448</v>
      </c>
      <c r="AL198" s="71">
        <v>0</v>
      </c>
      <c r="AM198" s="71">
        <v>0</v>
      </c>
      <c r="AN198" s="71">
        <v>80437400.523091331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2333</v>
      </c>
      <c r="B199" s="70">
        <v>191</v>
      </c>
      <c r="C199" s="70">
        <v>16</v>
      </c>
      <c r="D199" s="70">
        <v>11</v>
      </c>
      <c r="E199" s="70">
        <v>2022</v>
      </c>
      <c r="F199" s="70" t="s">
        <v>161</v>
      </c>
      <c r="G199" s="1073" t="s">
        <v>2331</v>
      </c>
      <c r="H199" s="70" t="s">
        <v>2332</v>
      </c>
      <c r="I199" s="1066"/>
      <c r="J199" s="73"/>
      <c r="K199" s="71"/>
      <c r="L199" s="71"/>
      <c r="M199" s="71"/>
      <c r="N199" s="71"/>
      <c r="O199" s="71"/>
      <c r="P199" s="71"/>
      <c r="Q199" s="71"/>
      <c r="R199" s="71"/>
      <c r="S199" s="71"/>
      <c r="T199" s="71"/>
      <c r="U199" s="71"/>
      <c r="V199" s="71"/>
      <c r="W199" s="71"/>
      <c r="X199" s="71"/>
      <c r="Y199" s="71"/>
      <c r="Z199" s="71"/>
      <c r="AA199" s="71"/>
      <c r="AB199" s="71"/>
      <c r="AC199" s="72"/>
      <c r="AD199" s="71">
        <v>40297378.163587958</v>
      </c>
      <c r="AE199" s="71">
        <v>777901.69747245242</v>
      </c>
      <c r="AF199" s="71">
        <v>278111.36031352996</v>
      </c>
      <c r="AG199" s="71">
        <v>16324528.176263435</v>
      </c>
      <c r="AH199" s="71">
        <v>42325839.461315162</v>
      </c>
      <c r="AI199" s="71">
        <v>0</v>
      </c>
      <c r="AJ199" s="71">
        <v>0</v>
      </c>
      <c r="AK199" s="71">
        <v>1878802.1336235313</v>
      </c>
      <c r="AL199" s="71">
        <v>0</v>
      </c>
      <c r="AM199" s="71">
        <v>0</v>
      </c>
      <c r="AN199" s="71">
        <v>101882560.99257606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2305</v>
      </c>
      <c r="B200" s="70">
        <v>192</v>
      </c>
      <c r="C200" s="70">
        <v>16</v>
      </c>
      <c r="D200" s="70">
        <v>12</v>
      </c>
      <c r="E200" s="70">
        <v>2022</v>
      </c>
      <c r="F200" s="70" t="s">
        <v>161</v>
      </c>
      <c r="G200" s="1073" t="s">
        <v>2303</v>
      </c>
      <c r="H200" s="70" t="s">
        <v>2304</v>
      </c>
      <c r="I200" s="1066"/>
      <c r="J200" s="73"/>
      <c r="K200" s="71"/>
      <c r="L200" s="71"/>
      <c r="M200" s="71"/>
      <c r="N200" s="71"/>
      <c r="O200" s="71"/>
      <c r="P200" s="71"/>
      <c r="Q200" s="71"/>
      <c r="R200" s="71"/>
      <c r="S200" s="71"/>
      <c r="T200" s="71"/>
      <c r="U200" s="71"/>
      <c r="V200" s="71"/>
      <c r="W200" s="71"/>
      <c r="X200" s="71"/>
      <c r="Y200" s="71"/>
      <c r="Z200" s="71"/>
      <c r="AA200" s="71"/>
      <c r="AB200" s="71"/>
      <c r="AC200" s="72"/>
      <c r="AD200" s="71">
        <v>44061077.520607449</v>
      </c>
      <c r="AE200" s="71">
        <v>1732511.9286917334</v>
      </c>
      <c r="AF200" s="71">
        <v>2513908.5706772022</v>
      </c>
      <c r="AG200" s="71">
        <v>59773928.446511544</v>
      </c>
      <c r="AH200" s="71">
        <v>94892781.664203569</v>
      </c>
      <c r="AI200" s="71">
        <v>0</v>
      </c>
      <c r="AJ200" s="71">
        <v>0</v>
      </c>
      <c r="AK200" s="71">
        <v>4088686.6501069069</v>
      </c>
      <c r="AL200" s="71">
        <v>0</v>
      </c>
      <c r="AM200" s="71">
        <v>0</v>
      </c>
      <c r="AN200" s="71">
        <v>207062894.78079841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2321</v>
      </c>
      <c r="B201" s="70">
        <v>193</v>
      </c>
      <c r="C201" s="70">
        <v>16</v>
      </c>
      <c r="D201" s="70">
        <v>13</v>
      </c>
      <c r="E201" s="70">
        <v>2022</v>
      </c>
      <c r="F201" s="70" t="s">
        <v>161</v>
      </c>
      <c r="G201" s="1073" t="s">
        <v>2319</v>
      </c>
      <c r="H201" s="70" t="s">
        <v>2320</v>
      </c>
      <c r="I201" s="1066"/>
      <c r="J201" s="73"/>
      <c r="K201" s="71"/>
      <c r="L201" s="71"/>
      <c r="M201" s="71"/>
      <c r="N201" s="71"/>
      <c r="O201" s="71"/>
      <c r="P201" s="71"/>
      <c r="Q201" s="71"/>
      <c r="R201" s="71"/>
      <c r="S201" s="71"/>
      <c r="T201" s="71"/>
      <c r="U201" s="71"/>
      <c r="V201" s="71"/>
      <c r="W201" s="71"/>
      <c r="X201" s="71"/>
      <c r="Y201" s="71"/>
      <c r="Z201" s="71"/>
      <c r="AA201" s="71"/>
      <c r="AB201" s="71"/>
      <c r="AC201" s="72"/>
      <c r="AD201" s="71">
        <v>15208175.898187647</v>
      </c>
      <c r="AE201" s="71">
        <v>2675597.6903188303</v>
      </c>
      <c r="AF201" s="71">
        <v>4417062.7814501822</v>
      </c>
      <c r="AG201" s="71">
        <v>92755563.239093497</v>
      </c>
      <c r="AH201" s="71">
        <v>138926484.55007786</v>
      </c>
      <c r="AI201" s="71">
        <v>0</v>
      </c>
      <c r="AJ201" s="71">
        <v>0</v>
      </c>
      <c r="AK201" s="71">
        <v>5640925.8561748434</v>
      </c>
      <c r="AL201" s="71">
        <v>0</v>
      </c>
      <c r="AM201" s="71">
        <v>0</v>
      </c>
      <c r="AN201" s="71">
        <v>259623810.01530287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2365</v>
      </c>
      <c r="B202" s="70">
        <v>194</v>
      </c>
      <c r="C202" s="70">
        <v>16</v>
      </c>
      <c r="D202" s="70">
        <v>14</v>
      </c>
      <c r="E202" s="70">
        <v>2022</v>
      </c>
      <c r="F202" s="70" t="s">
        <v>161</v>
      </c>
      <c r="G202" s="1073" t="s">
        <v>2363</v>
      </c>
      <c r="H202" s="70" t="s">
        <v>2364</v>
      </c>
      <c r="I202" s="1066"/>
      <c r="J202" s="73"/>
      <c r="K202" s="71"/>
      <c r="L202" s="71"/>
      <c r="M202" s="71"/>
      <c r="N202" s="71"/>
      <c r="O202" s="71"/>
      <c r="P202" s="71"/>
      <c r="Q202" s="71"/>
      <c r="R202" s="71"/>
      <c r="S202" s="71"/>
      <c r="T202" s="71"/>
      <c r="U202" s="71"/>
      <c r="V202" s="71"/>
      <c r="W202" s="71"/>
      <c r="X202" s="71"/>
      <c r="Y202" s="71"/>
      <c r="Z202" s="71"/>
      <c r="AA202" s="71"/>
      <c r="AB202" s="71"/>
      <c r="AC202" s="72"/>
      <c r="AD202" s="71">
        <v>633423486.45156193</v>
      </c>
      <c r="AE202" s="71">
        <v>2548828.5248048007</v>
      </c>
      <c r="AF202" s="71">
        <v>692551.81881996687</v>
      </c>
      <c r="AG202" s="71">
        <v>76058998.163785383</v>
      </c>
      <c r="AH202" s="71">
        <v>143083703.70452061</v>
      </c>
      <c r="AI202" s="71">
        <v>0</v>
      </c>
      <c r="AJ202" s="71">
        <v>0</v>
      </c>
      <c r="AK202" s="71">
        <v>6386765.1086703427</v>
      </c>
      <c r="AL202" s="71">
        <v>0</v>
      </c>
      <c r="AM202" s="71">
        <v>0</v>
      </c>
      <c r="AN202" s="71">
        <v>862194333.77216291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2345</v>
      </c>
      <c r="B203" s="70">
        <v>195</v>
      </c>
      <c r="C203" s="70">
        <v>16</v>
      </c>
      <c r="D203" s="70">
        <v>15</v>
      </c>
      <c r="E203" s="70">
        <v>2022</v>
      </c>
      <c r="F203" s="70" t="s">
        <v>161</v>
      </c>
      <c r="G203" s="1073" t="s">
        <v>2343</v>
      </c>
      <c r="H203" s="70" t="s">
        <v>2344</v>
      </c>
      <c r="I203" s="1066"/>
      <c r="J203" s="73"/>
      <c r="K203" s="71"/>
      <c r="L203" s="71"/>
      <c r="M203" s="71"/>
      <c r="N203" s="71"/>
      <c r="O203" s="71"/>
      <c r="P203" s="71"/>
      <c r="Q203" s="71"/>
      <c r="R203" s="71"/>
      <c r="S203" s="71"/>
      <c r="T203" s="71"/>
      <c r="U203" s="71"/>
      <c r="V203" s="71"/>
      <c r="W203" s="71"/>
      <c r="X203" s="71"/>
      <c r="Y203" s="71"/>
      <c r="Z203" s="71"/>
      <c r="AA203" s="71"/>
      <c r="AB203" s="71"/>
      <c r="AC203" s="72"/>
      <c r="AD203" s="71">
        <v>27005408.846319411</v>
      </c>
      <c r="AE203" s="71">
        <v>495552.19246393268</v>
      </c>
      <c r="AF203" s="71">
        <v>0</v>
      </c>
      <c r="AG203" s="71">
        <v>18849869.551597003</v>
      </c>
      <c r="AH203" s="71">
        <v>32741139.744127627</v>
      </c>
      <c r="AI203" s="71">
        <v>0</v>
      </c>
      <c r="AJ203" s="71">
        <v>0</v>
      </c>
      <c r="AK203" s="71">
        <v>1438994.5688728958</v>
      </c>
      <c r="AL203" s="71">
        <v>0</v>
      </c>
      <c r="AM203" s="71">
        <v>0</v>
      </c>
      <c r="AN203" s="71">
        <v>80530964.903380871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2301</v>
      </c>
      <c r="B204" s="70">
        <v>196</v>
      </c>
      <c r="C204" s="70">
        <v>16</v>
      </c>
      <c r="D204" s="70">
        <v>16</v>
      </c>
      <c r="E204" s="70">
        <v>2022</v>
      </c>
      <c r="F204" s="70" t="s">
        <v>161</v>
      </c>
      <c r="G204" s="1073" t="s">
        <v>2299</v>
      </c>
      <c r="H204" s="70" t="s">
        <v>2300</v>
      </c>
      <c r="I204" s="1066"/>
      <c r="J204" s="73"/>
      <c r="K204" s="71"/>
      <c r="L204" s="71"/>
      <c r="M204" s="71"/>
      <c r="N204" s="71"/>
      <c r="O204" s="71"/>
      <c r="P204" s="71"/>
      <c r="Q204" s="71"/>
      <c r="R204" s="71"/>
      <c r="S204" s="71"/>
      <c r="T204" s="71"/>
      <c r="U204" s="71"/>
      <c r="V204" s="71"/>
      <c r="W204" s="71"/>
      <c r="X204" s="71"/>
      <c r="Y204" s="71"/>
      <c r="Z204" s="71"/>
      <c r="AA204" s="71"/>
      <c r="AB204" s="71"/>
      <c r="AC204" s="72"/>
      <c r="AD204" s="71">
        <v>736525680.99096489</v>
      </c>
      <c r="AE204" s="71">
        <v>6336537.5307694338</v>
      </c>
      <c r="AF204" s="71">
        <v>1003382.1626997945</v>
      </c>
      <c r="AG204" s="71">
        <v>211649537.09743202</v>
      </c>
      <c r="AH204" s="71">
        <v>342836868.51434034</v>
      </c>
      <c r="AI204" s="71">
        <v>0</v>
      </c>
      <c r="AJ204" s="71">
        <v>0</v>
      </c>
      <c r="AK204" s="71">
        <v>14711085.269919455</v>
      </c>
      <c r="AL204" s="71">
        <v>0</v>
      </c>
      <c r="AM204" s="71">
        <v>0</v>
      </c>
      <c r="AN204" s="71">
        <v>1313063091.5661259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2349</v>
      </c>
      <c r="B205" s="70">
        <v>197</v>
      </c>
      <c r="C205" s="70">
        <v>16</v>
      </c>
      <c r="D205" s="70">
        <v>17</v>
      </c>
      <c r="E205" s="70">
        <v>2022</v>
      </c>
      <c r="F205" s="70" t="s">
        <v>161</v>
      </c>
      <c r="G205" s="1073" t="s">
        <v>2347</v>
      </c>
      <c r="H205" s="70" t="s">
        <v>2348</v>
      </c>
      <c r="I205" s="1066"/>
      <c r="J205" s="73"/>
      <c r="K205" s="71"/>
      <c r="L205" s="71"/>
      <c r="M205" s="71"/>
      <c r="N205" s="71"/>
      <c r="O205" s="71"/>
      <c r="P205" s="71"/>
      <c r="Q205" s="71"/>
      <c r="R205" s="71"/>
      <c r="S205" s="71"/>
      <c r="T205" s="71"/>
      <c r="U205" s="71"/>
      <c r="V205" s="71"/>
      <c r="W205" s="71"/>
      <c r="X205" s="71"/>
      <c r="Y205" s="71"/>
      <c r="Z205" s="71"/>
      <c r="AA205" s="71"/>
      <c r="AB205" s="71"/>
      <c r="AC205" s="72"/>
      <c r="AD205" s="71">
        <v>64624449.879433796</v>
      </c>
      <c r="AE205" s="71">
        <v>2068642.2917971141</v>
      </c>
      <c r="AF205" s="71">
        <v>4466141.256799628</v>
      </c>
      <c r="AG205" s="71">
        <v>40208169.710389182</v>
      </c>
      <c r="AH205" s="71">
        <v>65062910.889342166</v>
      </c>
      <c r="AI205" s="71">
        <v>0</v>
      </c>
      <c r="AJ205" s="71">
        <v>0</v>
      </c>
      <c r="AK205" s="71">
        <v>2862235.6078281235</v>
      </c>
      <c r="AL205" s="71">
        <v>0</v>
      </c>
      <c r="AM205" s="71">
        <v>0</v>
      </c>
      <c r="AN205" s="71">
        <v>179292549.63558999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2361</v>
      </c>
      <c r="B206" s="70">
        <v>198</v>
      </c>
      <c r="C206" s="70">
        <v>16</v>
      </c>
      <c r="D206" s="70">
        <v>18</v>
      </c>
      <c r="E206" s="70">
        <v>2022</v>
      </c>
      <c r="F206" s="70" t="s">
        <v>161</v>
      </c>
      <c r="G206" s="1073" t="s">
        <v>2359</v>
      </c>
      <c r="H206" s="70" t="s">
        <v>2360</v>
      </c>
      <c r="I206" s="1066"/>
      <c r="J206" s="73"/>
      <c r="K206" s="71"/>
      <c r="L206" s="71"/>
      <c r="M206" s="71"/>
      <c r="N206" s="71"/>
      <c r="O206" s="71"/>
      <c r="P206" s="71"/>
      <c r="Q206" s="71"/>
      <c r="R206" s="71"/>
      <c r="S206" s="71"/>
      <c r="T206" s="71"/>
      <c r="U206" s="71"/>
      <c r="V206" s="71"/>
      <c r="W206" s="71"/>
      <c r="X206" s="71"/>
      <c r="Y206" s="71"/>
      <c r="Z206" s="71"/>
      <c r="AA206" s="71"/>
      <c r="AB206" s="71"/>
      <c r="AC206" s="72"/>
      <c r="AD206" s="71">
        <v>25969517.744385239</v>
      </c>
      <c r="AE206" s="71">
        <v>2368278.5011939104</v>
      </c>
      <c r="AF206" s="71">
        <v>1150617.5887481337</v>
      </c>
      <c r="AG206" s="71">
        <v>71363441.544024542</v>
      </c>
      <c r="AH206" s="71">
        <v>93519197.557618663</v>
      </c>
      <c r="AI206" s="71">
        <v>0</v>
      </c>
      <c r="AJ206" s="71">
        <v>0</v>
      </c>
      <c r="AK206" s="71">
        <v>3899773.4183892971</v>
      </c>
      <c r="AL206" s="71">
        <v>0</v>
      </c>
      <c r="AM206" s="71">
        <v>0</v>
      </c>
      <c r="AN206" s="71">
        <v>198270826.35435978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283496777.77382696</v>
      </c>
      <c r="AE207" s="71">
        <v>11991210.610667953</v>
      </c>
      <c r="AF207" s="71">
        <v>7759852.2691402584</v>
      </c>
      <c r="AG207" s="71">
        <v>486043660.91102022</v>
      </c>
      <c r="AH207" s="71">
        <v>551250906.56258249</v>
      </c>
      <c r="AI207" s="71">
        <v>0</v>
      </c>
      <c r="AJ207" s="71">
        <v>0</v>
      </c>
      <c r="AK207" s="71">
        <v>24353149.470593181</v>
      </c>
      <c r="AL207" s="71">
        <v>0</v>
      </c>
      <c r="AM207" s="71">
        <v>0</v>
      </c>
      <c r="AN207" s="71">
        <v>1364895557.597831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2341</v>
      </c>
      <c r="B208" s="70">
        <v>200</v>
      </c>
      <c r="C208" s="70">
        <v>16</v>
      </c>
      <c r="D208" s="70">
        <v>20</v>
      </c>
      <c r="E208" s="70">
        <v>2022</v>
      </c>
      <c r="F208" s="70" t="s">
        <v>161</v>
      </c>
      <c r="G208" s="1073" t="s">
        <v>2339</v>
      </c>
      <c r="H208" s="70" t="s">
        <v>2340</v>
      </c>
      <c r="I208" s="1066"/>
      <c r="J208" s="73"/>
      <c r="K208" s="71"/>
      <c r="L208" s="71"/>
      <c r="M208" s="71"/>
      <c r="N208" s="71"/>
      <c r="O208" s="71"/>
      <c r="P208" s="71"/>
      <c r="Q208" s="71"/>
      <c r="R208" s="71"/>
      <c r="S208" s="71"/>
      <c r="T208" s="71"/>
      <c r="U208" s="71"/>
      <c r="V208" s="71"/>
      <c r="W208" s="71"/>
      <c r="X208" s="71"/>
      <c r="Y208" s="71"/>
      <c r="Z208" s="71"/>
      <c r="AA208" s="71"/>
      <c r="AB208" s="71"/>
      <c r="AC208" s="72"/>
      <c r="AD208" s="71">
        <v>519825868.11194211</v>
      </c>
      <c r="AE208" s="71">
        <v>896987.88325835869</v>
      </c>
      <c r="AF208" s="71">
        <v>27265.819638581372</v>
      </c>
      <c r="AG208" s="71">
        <v>9441845.5439368971</v>
      </c>
      <c r="AH208" s="71">
        <v>16027173.845417589</v>
      </c>
      <c r="AI208" s="71">
        <v>0</v>
      </c>
      <c r="AJ208" s="71">
        <v>0</v>
      </c>
      <c r="AK208" s="71">
        <v>771406.45678810833</v>
      </c>
      <c r="AL208" s="71">
        <v>0</v>
      </c>
      <c r="AM208" s="71">
        <v>0</v>
      </c>
      <c r="AN208" s="71">
        <v>546990547.66098166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2066</v>
      </c>
      <c r="H6" s="77" t="s">
        <v>2067</v>
      </c>
      <c r="I6" s="77" t="s">
        <v>2368</v>
      </c>
      <c r="J6" s="77" t="s">
        <v>2369</v>
      </c>
      <c r="K6" s="1080">
        <v>4</v>
      </c>
      <c r="L6" s="1081">
        <v>38</v>
      </c>
      <c r="M6" s="1044"/>
      <c r="N6" s="988">
        <v>1</v>
      </c>
      <c r="O6" s="77" t="s">
        <v>1629</v>
      </c>
      <c r="P6" s="77" t="s">
        <v>1630</v>
      </c>
      <c r="Q6" s="77" t="s">
        <v>1501</v>
      </c>
      <c r="R6" s="16"/>
      <c r="S6" s="77">
        <v>1</v>
      </c>
      <c r="T6" s="77" t="s">
        <v>2066</v>
      </c>
      <c r="U6" s="77" t="s">
        <v>2067</v>
      </c>
      <c r="V6" s="77" t="s">
        <v>1501</v>
      </c>
      <c r="W6" s="16"/>
      <c r="X6" s="77">
        <v>1</v>
      </c>
      <c r="Y6" s="692" t="s">
        <v>1629</v>
      </c>
      <c r="Z6" s="77" t="s">
        <v>1630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1652</v>
      </c>
      <c r="P7" s="77" t="s">
        <v>1653</v>
      </c>
      <c r="Q7" s="77" t="s">
        <v>1501</v>
      </c>
      <c r="R7" s="16"/>
      <c r="S7" s="77">
        <v>2</v>
      </c>
      <c r="T7" s="76" t="s">
        <v>795</v>
      </c>
      <c r="U7" s="77" t="s">
        <v>1503</v>
      </c>
      <c r="V7" s="77" t="s">
        <v>1503</v>
      </c>
      <c r="W7" s="16"/>
      <c r="X7" s="77">
        <v>2</v>
      </c>
      <c r="Y7" s="692" t="s">
        <v>1652</v>
      </c>
      <c r="Z7" s="77" t="s">
        <v>1653</v>
      </c>
      <c r="AA7" s="77" t="s">
        <v>1501</v>
      </c>
      <c r="AB7" s="16"/>
      <c r="AC7" s="77">
        <v>2</v>
      </c>
      <c r="AD7" s="77" t="s">
        <v>2323</v>
      </c>
      <c r="AE7" s="77" t="s">
        <v>2324</v>
      </c>
      <c r="AF7" s="77" t="s">
        <v>1501</v>
      </c>
    </row>
    <row r="8" spans="1:32" ht="12">
      <c r="A8" s="16"/>
      <c r="B8" s="16"/>
      <c r="C8" s="16"/>
      <c r="D8" s="16"/>
      <c r="F8" s="16"/>
      <c r="G8" s="16"/>
      <c r="H8" s="16"/>
      <c r="I8" s="16"/>
      <c r="J8" s="16"/>
      <c r="K8" s="1044"/>
      <c r="L8" s="1044"/>
      <c r="M8" s="1044"/>
      <c r="N8" s="988">
        <v>3</v>
      </c>
      <c r="O8" s="77" t="s">
        <v>1675</v>
      </c>
      <c r="P8" s="77" t="s">
        <v>1676</v>
      </c>
      <c r="Q8" s="77" t="s">
        <v>1501</v>
      </c>
      <c r="R8" s="16"/>
      <c r="S8" s="16"/>
      <c r="T8" s="16"/>
      <c r="U8" s="16"/>
      <c r="V8" s="16"/>
      <c r="W8" s="16"/>
      <c r="X8" s="77">
        <v>3</v>
      </c>
      <c r="Y8" s="692" t="s">
        <v>1675</v>
      </c>
      <c r="Z8" s="77" t="s">
        <v>1676</v>
      </c>
      <c r="AA8" s="77" t="s">
        <v>1501</v>
      </c>
      <c r="AB8" s="16"/>
      <c r="AC8" s="77">
        <v>3</v>
      </c>
      <c r="AD8" s="77" t="s">
        <v>2311</v>
      </c>
      <c r="AE8" s="77" t="s">
        <v>2312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1698</v>
      </c>
      <c r="P9" s="77" t="s">
        <v>1699</v>
      </c>
      <c r="Q9" s="77" t="s">
        <v>1501</v>
      </c>
      <c r="R9" s="16"/>
      <c r="S9" s="16"/>
      <c r="T9" s="16"/>
      <c r="U9" s="16"/>
      <c r="V9" s="16"/>
      <c r="W9" s="16"/>
      <c r="X9" s="77">
        <v>4</v>
      </c>
      <c r="Y9" s="692" t="s">
        <v>1698</v>
      </c>
      <c r="Z9" s="77" t="s">
        <v>1699</v>
      </c>
      <c r="AA9" s="77" t="s">
        <v>1501</v>
      </c>
      <c r="AB9" s="16"/>
      <c r="AC9" s="77">
        <v>4</v>
      </c>
      <c r="AD9" s="77" t="s">
        <v>2295</v>
      </c>
      <c r="AE9" s="77" t="s">
        <v>2296</v>
      </c>
      <c r="AF9" s="77" t="s">
        <v>1501</v>
      </c>
    </row>
    <row r="10" spans="1:32" ht="12">
      <c r="A10" s="16"/>
      <c r="B10" s="16"/>
      <c r="C10" s="16"/>
      <c r="D10" s="16"/>
      <c r="F10" s="75" t="s">
        <v>1501</v>
      </c>
      <c r="G10" s="76" t="s">
        <v>2066</v>
      </c>
      <c r="H10" s="77" t="s">
        <v>2067</v>
      </c>
      <c r="I10" s="77" t="s">
        <v>2368</v>
      </c>
      <c r="J10" s="77" t="s">
        <v>2369</v>
      </c>
      <c r="K10" s="1079">
        <v>4</v>
      </c>
      <c r="L10" s="1045">
        <v>38</v>
      </c>
      <c r="M10" s="1044"/>
      <c r="N10" s="988">
        <v>5</v>
      </c>
      <c r="O10" s="77" t="s">
        <v>1721</v>
      </c>
      <c r="P10" s="77" t="s">
        <v>1722</v>
      </c>
      <c r="Q10" s="77" t="s">
        <v>1501</v>
      </c>
      <c r="R10" s="16"/>
      <c r="S10" s="16"/>
      <c r="T10" s="16"/>
      <c r="U10" s="16"/>
      <c r="V10" s="16"/>
      <c r="W10" s="16"/>
      <c r="X10" s="77">
        <v>5</v>
      </c>
      <c r="Y10" s="692" t="s">
        <v>1721</v>
      </c>
      <c r="Z10" s="77" t="s">
        <v>1722</v>
      </c>
      <c r="AA10" s="77" t="s">
        <v>1501</v>
      </c>
      <c r="AB10" s="16"/>
      <c r="AC10" s="77">
        <v>5</v>
      </c>
      <c r="AD10" s="77" t="s">
        <v>2335</v>
      </c>
      <c r="AE10" s="77" t="s">
        <v>2336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1744</v>
      </c>
      <c r="P11" s="77" t="s">
        <v>1745</v>
      </c>
      <c r="Q11" s="77" t="s">
        <v>1501</v>
      </c>
      <c r="R11" s="16"/>
      <c r="S11" s="16"/>
      <c r="T11" s="16"/>
      <c r="U11" s="16"/>
      <c r="V11" s="16"/>
      <c r="W11" s="16"/>
      <c r="X11" s="77">
        <v>6</v>
      </c>
      <c r="Y11" s="692" t="s">
        <v>1744</v>
      </c>
      <c r="Z11" s="77" t="s">
        <v>1745</v>
      </c>
      <c r="AA11" s="77" t="s">
        <v>1501</v>
      </c>
      <c r="AB11" s="16"/>
      <c r="AC11" s="77">
        <v>6</v>
      </c>
      <c r="AD11" s="77" t="s">
        <v>2315</v>
      </c>
      <c r="AE11" s="77" t="s">
        <v>2316</v>
      </c>
      <c r="AF11" s="77" t="s">
        <v>1501</v>
      </c>
    </row>
    <row r="12" spans="1:32" ht="12">
      <c r="A12" s="16"/>
      <c r="B12" s="16"/>
      <c r="C12" s="16"/>
      <c r="D12" s="16"/>
      <c r="F12" s="75" t="s">
        <v>1505</v>
      </c>
      <c r="G12" s="76" t="s">
        <v>2066</v>
      </c>
      <c r="H12" s="77"/>
      <c r="I12" s="77" t="s">
        <v>2066</v>
      </c>
      <c r="J12" s="77"/>
      <c r="K12" s="1079" t="s">
        <v>1544</v>
      </c>
      <c r="L12" s="1045"/>
      <c r="M12" s="1044"/>
      <c r="N12" s="988">
        <v>7</v>
      </c>
      <c r="O12" s="77" t="s">
        <v>1767</v>
      </c>
      <c r="P12" s="77" t="s">
        <v>1768</v>
      </c>
      <c r="Q12" s="77" t="s">
        <v>1501</v>
      </c>
      <c r="R12" s="16"/>
      <c r="S12" s="16"/>
      <c r="T12" s="16"/>
      <c r="U12" s="16"/>
      <c r="V12" s="16"/>
      <c r="W12" s="16"/>
      <c r="X12" s="77">
        <v>7</v>
      </c>
      <c r="Y12" s="692" t="s">
        <v>1767</v>
      </c>
      <c r="Z12" s="77" t="s">
        <v>1768</v>
      </c>
      <c r="AA12" s="77" t="s">
        <v>1501</v>
      </c>
      <c r="AB12" s="16"/>
      <c r="AC12" s="77">
        <v>7</v>
      </c>
      <c r="AD12" s="77" t="s">
        <v>2355</v>
      </c>
      <c r="AE12" s="77" t="s">
        <v>2356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1790</v>
      </c>
      <c r="P13" s="77" t="s">
        <v>1791</v>
      </c>
      <c r="Q13" s="77" t="s">
        <v>1501</v>
      </c>
      <c r="R13" s="16"/>
      <c r="S13" s="16"/>
      <c r="T13" s="16"/>
      <c r="U13" s="16"/>
      <c r="V13" s="16"/>
      <c r="W13" s="16"/>
      <c r="X13" s="77">
        <v>8</v>
      </c>
      <c r="Y13" s="692" t="s">
        <v>1790</v>
      </c>
      <c r="Z13" s="77" t="s">
        <v>1791</v>
      </c>
      <c r="AA13" s="77" t="s">
        <v>1501</v>
      </c>
      <c r="AB13" s="16"/>
      <c r="AC13" s="77">
        <v>8</v>
      </c>
      <c r="AD13" s="77" t="s">
        <v>2066</v>
      </c>
      <c r="AE13" s="77" t="s">
        <v>2067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1813</v>
      </c>
      <c r="P14" s="77" t="s">
        <v>1814</v>
      </c>
      <c r="Q14" s="77" t="s">
        <v>1501</v>
      </c>
      <c r="R14" s="16"/>
      <c r="S14" s="16"/>
      <c r="T14" s="16"/>
      <c r="U14" s="16"/>
      <c r="V14" s="16"/>
      <c r="W14" s="16"/>
      <c r="X14" s="77">
        <v>9</v>
      </c>
      <c r="Y14" s="692" t="s">
        <v>1813</v>
      </c>
      <c r="Z14" s="77" t="s">
        <v>1814</v>
      </c>
      <c r="AA14" s="77" t="s">
        <v>1501</v>
      </c>
      <c r="AB14" s="16"/>
      <c r="AC14" s="77">
        <v>9</v>
      </c>
      <c r="AD14" s="77" t="s">
        <v>2307</v>
      </c>
      <c r="AE14" s="77" t="s">
        <v>2308</v>
      </c>
      <c r="AF14" s="77" t="s">
        <v>1501</v>
      </c>
    </row>
    <row r="15" spans="1:32" ht="12">
      <c r="A15" s="16"/>
      <c r="B15" s="16"/>
      <c r="C15" s="16"/>
      <c r="D15" s="16"/>
      <c r="E15" s="16"/>
      <c r="F15" s="16"/>
      <c r="G15" s="16"/>
      <c r="H15" s="16"/>
      <c r="I15" s="16"/>
      <c r="J15" s="16"/>
      <c r="K15" s="1044"/>
      <c r="L15" s="1044"/>
      <c r="M15" s="1044"/>
      <c r="N15" s="988">
        <v>10</v>
      </c>
      <c r="O15" s="77" t="s">
        <v>1836</v>
      </c>
      <c r="P15" s="77" t="s">
        <v>1837</v>
      </c>
      <c r="Q15" s="77" t="s">
        <v>1501</v>
      </c>
      <c r="R15" s="16"/>
      <c r="S15" s="16"/>
      <c r="T15" s="16"/>
      <c r="U15" s="16"/>
      <c r="V15" s="16"/>
      <c r="W15" s="16"/>
      <c r="X15" s="77">
        <v>10</v>
      </c>
      <c r="Y15" s="692" t="s">
        <v>1836</v>
      </c>
      <c r="Z15" s="77" t="s">
        <v>1837</v>
      </c>
      <c r="AA15" s="77" t="s">
        <v>1501</v>
      </c>
      <c r="AB15" s="16"/>
      <c r="AC15" s="77">
        <v>10</v>
      </c>
      <c r="AD15" s="77" t="s">
        <v>2327</v>
      </c>
      <c r="AE15" s="77" t="s">
        <v>2328</v>
      </c>
      <c r="AF15" s="77" t="s">
        <v>1501</v>
      </c>
    </row>
    <row r="16" spans="1:32" ht="12">
      <c r="A16" s="16"/>
      <c r="B16" s="16"/>
      <c r="C16" s="16"/>
      <c r="D16" s="16"/>
      <c r="E16" s="16"/>
      <c r="F16" s="16"/>
      <c r="G16" s="16"/>
      <c r="H16" s="16"/>
      <c r="I16" s="16"/>
      <c r="J16" s="16"/>
      <c r="K16" s="1044"/>
      <c r="L16" s="1044"/>
      <c r="M16" s="1044"/>
      <c r="N16" s="988">
        <v>11</v>
      </c>
      <c r="O16" s="77" t="s">
        <v>1859</v>
      </c>
      <c r="P16" s="77" t="s">
        <v>1860</v>
      </c>
      <c r="Q16" s="77" t="s">
        <v>1501</v>
      </c>
      <c r="R16" s="16"/>
      <c r="S16" s="16"/>
      <c r="T16" s="16"/>
      <c r="U16" s="16"/>
      <c r="V16" s="16"/>
      <c r="W16" s="16"/>
      <c r="X16" s="77">
        <v>11</v>
      </c>
      <c r="Y16" s="692" t="s">
        <v>1859</v>
      </c>
      <c r="Z16" s="77" t="s">
        <v>1860</v>
      </c>
      <c r="AA16" s="77" t="s">
        <v>1501</v>
      </c>
      <c r="AB16" s="16"/>
      <c r="AC16" s="77">
        <v>11</v>
      </c>
      <c r="AD16" s="77" t="s">
        <v>2331</v>
      </c>
      <c r="AE16" s="77" t="s">
        <v>2332</v>
      </c>
      <c r="AF16" s="77" t="s">
        <v>1501</v>
      </c>
    </row>
    <row r="17" spans="1:32" ht="12">
      <c r="A17" s="16"/>
      <c r="B17" s="16"/>
      <c r="C17" s="16"/>
      <c r="D17" s="16"/>
      <c r="E17" s="16"/>
      <c r="F17" s="16"/>
      <c r="G17" s="16"/>
      <c r="H17" s="16"/>
      <c r="I17" s="16"/>
      <c r="J17" s="16"/>
      <c r="K17" s="1044"/>
      <c r="L17" s="1044"/>
      <c r="M17" s="1044"/>
      <c r="N17" s="988">
        <v>12</v>
      </c>
      <c r="O17" s="77" t="s">
        <v>1882</v>
      </c>
      <c r="P17" s="77" t="s">
        <v>1883</v>
      </c>
      <c r="Q17" s="77" t="s">
        <v>1501</v>
      </c>
      <c r="R17" s="16"/>
      <c r="S17" s="16"/>
      <c r="T17" s="16"/>
      <c r="U17" s="16"/>
      <c r="V17" s="16"/>
      <c r="W17" s="16"/>
      <c r="X17" s="77">
        <v>12</v>
      </c>
      <c r="Y17" s="692" t="s">
        <v>1882</v>
      </c>
      <c r="Z17" s="77" t="s">
        <v>1883</v>
      </c>
      <c r="AA17" s="77" t="s">
        <v>1501</v>
      </c>
      <c r="AB17" s="16"/>
      <c r="AC17" s="77">
        <v>12</v>
      </c>
      <c r="AD17" s="77" t="s">
        <v>2303</v>
      </c>
      <c r="AE17" s="77" t="s">
        <v>2304</v>
      </c>
      <c r="AF17" s="77" t="s">
        <v>1501</v>
      </c>
    </row>
    <row r="18" spans="1:32" ht="12">
      <c r="A18" s="16"/>
      <c r="B18" s="16"/>
      <c r="C18" s="16"/>
      <c r="D18" s="16"/>
      <c r="E18" s="16"/>
      <c r="F18" s="16"/>
      <c r="G18" s="16"/>
      <c r="H18" s="16"/>
      <c r="I18" s="16"/>
      <c r="J18" s="16"/>
      <c r="K18" s="1044"/>
      <c r="L18" s="1044"/>
      <c r="M18" s="1044"/>
      <c r="N18" s="988">
        <v>13</v>
      </c>
      <c r="O18" s="77" t="s">
        <v>1905</v>
      </c>
      <c r="P18" s="77" t="s">
        <v>1906</v>
      </c>
      <c r="Q18" s="77" t="s">
        <v>1501</v>
      </c>
      <c r="R18" s="16"/>
      <c r="S18" s="16"/>
      <c r="T18" s="16"/>
      <c r="U18" s="16"/>
      <c r="V18" s="16"/>
      <c r="W18" s="16"/>
      <c r="X18" s="77">
        <v>13</v>
      </c>
      <c r="Y18" s="692" t="s">
        <v>1905</v>
      </c>
      <c r="Z18" s="77" t="s">
        <v>1906</v>
      </c>
      <c r="AA18" s="77" t="s">
        <v>1501</v>
      </c>
      <c r="AB18" s="16"/>
      <c r="AC18" s="77">
        <v>13</v>
      </c>
      <c r="AD18" s="77" t="s">
        <v>2319</v>
      </c>
      <c r="AE18" s="77" t="s">
        <v>2320</v>
      </c>
      <c r="AF18" s="77" t="s">
        <v>1501</v>
      </c>
    </row>
    <row r="19" spans="1:32" ht="12">
      <c r="A19" s="16"/>
      <c r="B19" s="16"/>
      <c r="C19" s="16"/>
      <c r="D19" s="16"/>
      <c r="E19" s="16"/>
      <c r="F19" s="16"/>
      <c r="G19" s="16"/>
      <c r="H19" s="16"/>
      <c r="I19" s="16"/>
      <c r="J19" s="16"/>
      <c r="K19" s="1044"/>
      <c r="L19" s="1044"/>
      <c r="M19" s="1044"/>
      <c r="N19" s="988">
        <v>14</v>
      </c>
      <c r="O19" s="77" t="s">
        <v>1928</v>
      </c>
      <c r="P19" s="77" t="s">
        <v>1929</v>
      </c>
      <c r="Q19" s="77" t="s">
        <v>1501</v>
      </c>
      <c r="R19" s="16"/>
      <c r="S19" s="16"/>
      <c r="T19" s="16"/>
      <c r="U19" s="16"/>
      <c r="V19" s="16"/>
      <c r="W19" s="16"/>
      <c r="X19" s="77">
        <v>14</v>
      </c>
      <c r="Y19" s="692" t="s">
        <v>1928</v>
      </c>
      <c r="Z19" s="77" t="s">
        <v>1929</v>
      </c>
      <c r="AA19" s="77" t="s">
        <v>1501</v>
      </c>
      <c r="AB19" s="16"/>
      <c r="AC19" s="77">
        <v>14</v>
      </c>
      <c r="AD19" s="77" t="s">
        <v>2363</v>
      </c>
      <c r="AE19" s="77" t="s">
        <v>2364</v>
      </c>
      <c r="AF19" s="77" t="s">
        <v>1501</v>
      </c>
    </row>
    <row r="20" spans="1:32" ht="12">
      <c r="A20" s="16"/>
      <c r="B20" s="16"/>
      <c r="C20" s="16"/>
      <c r="D20" s="16"/>
      <c r="E20" s="16"/>
      <c r="F20" s="16"/>
      <c r="G20" s="16"/>
      <c r="H20" s="16"/>
      <c r="I20" s="16"/>
      <c r="J20" s="16"/>
      <c r="K20" s="1044"/>
      <c r="L20" s="1044"/>
      <c r="M20" s="1044"/>
      <c r="N20" s="988">
        <v>15</v>
      </c>
      <c r="O20" s="77" t="s">
        <v>1951</v>
      </c>
      <c r="P20" s="77" t="s">
        <v>1952</v>
      </c>
      <c r="Q20" s="77" t="s">
        <v>1501</v>
      </c>
      <c r="R20" s="16"/>
      <c r="S20" s="16"/>
      <c r="T20" s="16"/>
      <c r="U20" s="16"/>
      <c r="V20" s="16"/>
      <c r="W20" s="16"/>
      <c r="X20" s="77">
        <v>15</v>
      </c>
      <c r="Y20" s="692" t="s">
        <v>1951</v>
      </c>
      <c r="Z20" s="77" t="s">
        <v>1952</v>
      </c>
      <c r="AA20" s="77" t="s">
        <v>1501</v>
      </c>
      <c r="AB20" s="16"/>
      <c r="AC20" s="77">
        <v>15</v>
      </c>
      <c r="AD20" s="77" t="s">
        <v>2343</v>
      </c>
      <c r="AE20" s="77" t="s">
        <v>2344</v>
      </c>
      <c r="AF20" s="77" t="s">
        <v>1501</v>
      </c>
    </row>
    <row r="21" spans="1:32" ht="12">
      <c r="A21" s="16"/>
      <c r="B21" s="16"/>
      <c r="C21" s="16"/>
      <c r="D21" s="16"/>
      <c r="E21" s="16"/>
      <c r="F21" s="16"/>
      <c r="G21" s="16"/>
      <c r="H21" s="16"/>
      <c r="I21" s="16"/>
      <c r="J21" s="16"/>
      <c r="K21" s="1044"/>
      <c r="L21" s="1044"/>
      <c r="M21" s="1044"/>
      <c r="N21" s="988">
        <v>16</v>
      </c>
      <c r="O21" s="77" t="s">
        <v>1974</v>
      </c>
      <c r="P21" s="77" t="s">
        <v>1975</v>
      </c>
      <c r="Q21" s="77" t="s">
        <v>1501</v>
      </c>
      <c r="R21" s="16"/>
      <c r="S21" s="16"/>
      <c r="T21" s="16"/>
      <c r="U21" s="16"/>
      <c r="V21" s="16"/>
      <c r="W21" s="16"/>
      <c r="X21" s="77">
        <v>16</v>
      </c>
      <c r="Y21" s="692" t="s">
        <v>1974</v>
      </c>
      <c r="Z21" s="77" t="s">
        <v>1975</v>
      </c>
      <c r="AA21" s="77" t="s">
        <v>1501</v>
      </c>
      <c r="AB21" s="16"/>
      <c r="AC21" s="77">
        <v>16</v>
      </c>
      <c r="AD21" s="77" t="s">
        <v>2299</v>
      </c>
      <c r="AE21" s="77" t="s">
        <v>2300</v>
      </c>
      <c r="AF21" s="77" t="s">
        <v>1501</v>
      </c>
    </row>
    <row r="22" spans="1:32" ht="12">
      <c r="A22" s="16"/>
      <c r="B22" s="16"/>
      <c r="C22" s="16"/>
      <c r="D22" s="16"/>
      <c r="E22" s="16"/>
      <c r="F22" s="16"/>
      <c r="G22" s="16"/>
      <c r="H22" s="16"/>
      <c r="I22" s="16"/>
      <c r="J22" s="16"/>
      <c r="K22" s="1044"/>
      <c r="L22" s="1044"/>
      <c r="M22" s="1044"/>
      <c r="N22" s="988">
        <v>17</v>
      </c>
      <c r="O22" s="77" t="s">
        <v>1997</v>
      </c>
      <c r="P22" s="77" t="s">
        <v>1998</v>
      </c>
      <c r="Q22" s="77" t="s">
        <v>1501</v>
      </c>
      <c r="R22" s="16"/>
      <c r="S22" s="16"/>
      <c r="T22" s="16"/>
      <c r="U22" s="16"/>
      <c r="V22" s="16"/>
      <c r="W22" s="16"/>
      <c r="X22" s="77">
        <v>17</v>
      </c>
      <c r="Y22" s="692" t="s">
        <v>1997</v>
      </c>
      <c r="Z22" s="77" t="s">
        <v>1998</v>
      </c>
      <c r="AA22" s="77" t="s">
        <v>1501</v>
      </c>
      <c r="AB22" s="16"/>
      <c r="AC22" s="77">
        <v>17</v>
      </c>
      <c r="AD22" s="77" t="s">
        <v>2347</v>
      </c>
      <c r="AE22" s="77" t="s">
        <v>2348</v>
      </c>
      <c r="AF22" s="77" t="s">
        <v>1501</v>
      </c>
    </row>
    <row r="23" spans="1:32" ht="12">
      <c r="A23" s="16"/>
      <c r="B23" s="16"/>
      <c r="C23" s="16"/>
      <c r="D23" s="16"/>
      <c r="E23" s="16"/>
      <c r="F23" s="16"/>
      <c r="G23" s="16"/>
      <c r="H23" s="16"/>
      <c r="I23" s="16"/>
      <c r="J23" s="16"/>
      <c r="K23" s="1044"/>
      <c r="L23" s="1044"/>
      <c r="M23" s="1044"/>
      <c r="N23" s="988">
        <v>18</v>
      </c>
      <c r="O23" s="77" t="s">
        <v>2020</v>
      </c>
      <c r="P23" s="77" t="s">
        <v>2021</v>
      </c>
      <c r="Q23" s="77" t="s">
        <v>1501</v>
      </c>
      <c r="R23" s="16"/>
      <c r="S23" s="16"/>
      <c r="T23" s="16"/>
      <c r="U23" s="16"/>
      <c r="V23" s="16"/>
      <c r="W23" s="16"/>
      <c r="X23" s="77">
        <v>18</v>
      </c>
      <c r="Y23" s="692" t="s">
        <v>2020</v>
      </c>
      <c r="Z23" s="77" t="s">
        <v>2021</v>
      </c>
      <c r="AA23" s="77" t="s">
        <v>1501</v>
      </c>
      <c r="AB23" s="16"/>
      <c r="AC23" s="77">
        <v>18</v>
      </c>
      <c r="AD23" s="77" t="s">
        <v>2359</v>
      </c>
      <c r="AE23" s="77" t="s">
        <v>2360</v>
      </c>
      <c r="AF23" s="77" t="s">
        <v>1501</v>
      </c>
    </row>
    <row r="24" spans="1:32" ht="12">
      <c r="A24" s="16"/>
      <c r="B24" s="16"/>
      <c r="C24" s="16"/>
      <c r="D24" s="16"/>
      <c r="E24" s="16"/>
      <c r="F24" s="16"/>
      <c r="G24" s="16"/>
      <c r="H24" s="16"/>
      <c r="I24" s="16"/>
      <c r="J24" s="16"/>
      <c r="K24" s="1044"/>
      <c r="L24" s="1044"/>
      <c r="M24" s="1044"/>
      <c r="N24" s="988">
        <v>19</v>
      </c>
      <c r="O24" s="77" t="s">
        <v>2043</v>
      </c>
      <c r="P24" s="77" t="s">
        <v>2044</v>
      </c>
      <c r="Q24" s="77" t="s">
        <v>1501</v>
      </c>
      <c r="R24" s="16"/>
      <c r="S24" s="16"/>
      <c r="T24" s="16"/>
      <c r="U24" s="16"/>
      <c r="V24" s="16"/>
      <c r="W24" s="16"/>
      <c r="X24" s="77">
        <v>19</v>
      </c>
      <c r="Y24" s="692" t="s">
        <v>2043</v>
      </c>
      <c r="Z24" s="77" t="s">
        <v>2044</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2066</v>
      </c>
      <c r="P25" s="77" t="s">
        <v>2067</v>
      </c>
      <c r="Q25" s="77" t="s">
        <v>1501</v>
      </c>
      <c r="R25" s="16"/>
      <c r="S25" s="16"/>
      <c r="T25" s="16"/>
      <c r="U25" s="16"/>
      <c r="V25" s="16"/>
      <c r="W25" s="16"/>
      <c r="X25" s="77">
        <v>20</v>
      </c>
      <c r="Y25" s="692" t="s">
        <v>2066</v>
      </c>
      <c r="Z25" s="77" t="s">
        <v>2067</v>
      </c>
      <c r="AA25" s="77" t="s">
        <v>1501</v>
      </c>
      <c r="AB25" s="16"/>
      <c r="AC25" s="77">
        <v>20</v>
      </c>
      <c r="AD25" s="77" t="s">
        <v>2339</v>
      </c>
      <c r="AE25" s="77" t="s">
        <v>2340</v>
      </c>
      <c r="AF25" s="77" t="s">
        <v>1501</v>
      </c>
    </row>
    <row r="26" spans="1:32" ht="12">
      <c r="A26" s="16"/>
      <c r="B26" s="16"/>
      <c r="C26" s="16"/>
      <c r="D26" s="16"/>
      <c r="E26" s="16"/>
      <c r="F26" s="16"/>
      <c r="G26" s="16"/>
      <c r="H26" s="16"/>
      <c r="I26" s="16"/>
      <c r="J26" s="16"/>
      <c r="K26" s="1044"/>
      <c r="L26" s="1044"/>
      <c r="M26" s="1044"/>
      <c r="N26" s="988">
        <v>21</v>
      </c>
      <c r="O26" s="77" t="s">
        <v>2089</v>
      </c>
      <c r="P26" s="77" t="s">
        <v>2090</v>
      </c>
      <c r="Q26" s="77" t="s">
        <v>1501</v>
      </c>
      <c r="R26" s="16"/>
      <c r="S26" s="16"/>
      <c r="T26" s="16"/>
      <c r="U26" s="16"/>
      <c r="V26" s="16"/>
      <c r="W26" s="16"/>
      <c r="X26" s="77">
        <v>21</v>
      </c>
      <c r="Y26" s="692" t="s">
        <v>2089</v>
      </c>
      <c r="Z26" s="77" t="s">
        <v>2090</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2112</v>
      </c>
      <c r="P27" s="77" t="s">
        <v>2113</v>
      </c>
      <c r="Q27" s="77" t="s">
        <v>1501</v>
      </c>
      <c r="R27" s="16"/>
      <c r="S27" s="16"/>
      <c r="T27" s="16"/>
      <c r="U27" s="16"/>
      <c r="V27" s="16"/>
      <c r="W27" s="16"/>
      <c r="X27" s="77">
        <v>22</v>
      </c>
      <c r="Y27" s="692" t="s">
        <v>2112</v>
      </c>
      <c r="Z27" s="77" t="s">
        <v>2113</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2135</v>
      </c>
      <c r="P28" s="77" t="s">
        <v>2136</v>
      </c>
      <c r="Q28" s="77" t="s">
        <v>1501</v>
      </c>
      <c r="R28" s="16"/>
      <c r="S28" s="16"/>
      <c r="T28" s="16"/>
      <c r="U28" s="16"/>
      <c r="V28" s="16"/>
      <c r="W28" s="16"/>
      <c r="X28" s="77">
        <v>23</v>
      </c>
      <c r="Y28" s="692" t="s">
        <v>2135</v>
      </c>
      <c r="Z28" s="77" t="s">
        <v>2136</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2158</v>
      </c>
      <c r="P29" s="77" t="s">
        <v>2159</v>
      </c>
      <c r="Q29" s="77" t="s">
        <v>1501</v>
      </c>
      <c r="R29" s="16"/>
      <c r="S29" s="16"/>
      <c r="T29" s="16"/>
      <c r="U29" s="16"/>
      <c r="V29" s="16"/>
      <c r="W29" s="16"/>
      <c r="X29" s="77">
        <v>24</v>
      </c>
      <c r="Y29" s="692" t="s">
        <v>2158</v>
      </c>
      <c r="Z29" s="77" t="s">
        <v>2159</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2181</v>
      </c>
      <c r="P30" s="77" t="s">
        <v>2182</v>
      </c>
      <c r="Q30" s="77" t="s">
        <v>1501</v>
      </c>
      <c r="R30" s="16"/>
      <c r="S30" s="16"/>
      <c r="T30" s="16"/>
      <c r="U30" s="16"/>
      <c r="V30" s="16"/>
      <c r="W30" s="16"/>
      <c r="X30" s="77">
        <v>25</v>
      </c>
      <c r="Y30" s="692" t="s">
        <v>2181</v>
      </c>
      <c r="Z30" s="77" t="s">
        <v>2182</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2204</v>
      </c>
      <c r="P31" s="77" t="s">
        <v>2205</v>
      </c>
      <c r="Q31" s="77" t="s">
        <v>1501</v>
      </c>
      <c r="R31" s="16"/>
      <c r="S31" s="16"/>
      <c r="T31" s="16"/>
      <c r="U31" s="16"/>
      <c r="V31" s="16"/>
      <c r="W31" s="16"/>
      <c r="X31" s="77">
        <v>26</v>
      </c>
      <c r="Y31" s="692" t="s">
        <v>2204</v>
      </c>
      <c r="Z31" s="77" t="s">
        <v>2205</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2227</v>
      </c>
      <c r="P32" s="77" t="s">
        <v>2228</v>
      </c>
      <c r="Q32" s="77" t="s">
        <v>1501</v>
      </c>
      <c r="R32" s="16"/>
      <c r="S32" s="16"/>
      <c r="T32" s="16"/>
      <c r="U32" s="16"/>
      <c r="V32" s="16"/>
      <c r="W32" s="16"/>
      <c r="X32" s="77">
        <v>27</v>
      </c>
      <c r="Y32" s="692" t="s">
        <v>2227</v>
      </c>
      <c r="Z32" s="77" t="s">
        <v>2228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2250</v>
      </c>
      <c r="P33" s="77" t="s">
        <v>2251</v>
      </c>
      <c r="Q33" s="77" t="s">
        <v>1501</v>
      </c>
      <c r="R33" s="16"/>
      <c r="S33" s="16"/>
      <c r="T33" s="16"/>
      <c r="U33" s="16"/>
      <c r="V33" s="16"/>
      <c r="W33" s="16"/>
      <c r="X33" s="77">
        <v>28</v>
      </c>
      <c r="Y33" s="692" t="s">
        <v>2250</v>
      </c>
      <c r="Z33" s="77" t="s">
        <v>2251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2273</v>
      </c>
      <c r="P34" s="77" t="s">
        <v>2274</v>
      </c>
      <c r="Q34" s="77" t="s">
        <v>1501</v>
      </c>
      <c r="R34" s="16"/>
      <c r="S34" s="16"/>
      <c r="T34" s="16"/>
      <c r="U34" s="16"/>
      <c r="V34" s="16"/>
      <c r="W34" s="16"/>
      <c r="X34" s="77">
        <v>29</v>
      </c>
      <c r="Y34" s="692" t="s">
        <v>2273</v>
      </c>
      <c r="Z34" s="77" t="s">
        <v>2274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35</v>
      </c>
      <c r="I4" s="70" t="str">
        <f>HLOOKUP(I3,比較地域マスタ!$E$5:$L$6,2,0)</f>
        <v>山口県</v>
      </c>
      <c r="J4" s="70" t="str">
        <f>HLOOKUP(J3,比較地域マスタ!$E$5:$L$6,2,0)</f>
        <v>下関市</v>
      </c>
      <c r="K4" s="70" t="str">
        <f>HLOOKUP(K3,比較地域マスタ!$E$5:$L$6,2,0)</f>
        <v>35201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下関市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2233.3522110644767</v>
      </c>
      <c r="BB5" s="29"/>
      <c r="BC5" s="17"/>
      <c r="BD5" s="1005">
        <f>SUM(BC6:BC8)</f>
        <v>1900.0196618273076</v>
      </c>
      <c r="BE5" s="29"/>
      <c r="BF5" s="17"/>
      <c r="BG5" s="1005">
        <f>AK35</f>
        <v>1826.7806647535513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2109.9914380956288</v>
      </c>
      <c r="BA6" s="17"/>
      <c r="BB6" s="29"/>
      <c r="BC6" s="1005">
        <f>O32</f>
        <v>1832.9184495393331</v>
      </c>
      <c r="BD6" s="17"/>
      <c r="BE6" s="29"/>
      <c r="BF6" s="1005">
        <f>AK36</f>
        <v>1777.8241692987431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46.39115338754722</v>
      </c>
      <c r="BA7" s="17"/>
      <c r="BB7" s="29"/>
      <c r="BC7" s="1005">
        <f>O33</f>
        <v>26.701798882288081</v>
      </c>
      <c r="BD7" s="17"/>
      <c r="BE7" s="29"/>
      <c r="BF7" s="1005">
        <f t="shared" ref="BF7:BF8" si="0">AK37</f>
        <v>16.980408096642265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76.969619581300691</v>
      </c>
      <c r="BA8" s="17"/>
      <c r="BB8" s="29"/>
      <c r="BC8" s="1005">
        <f>O34</f>
        <v>40.399413405686232</v>
      </c>
      <c r="BD8" s="17"/>
      <c r="BE8" s="29"/>
      <c r="BF8" s="1005">
        <f t="shared" si="0"/>
        <v>31.97608735816576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3978.5672030759802</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539.02576263296794</v>
      </c>
      <c r="BA9" s="1005">
        <f>AZ9</f>
        <v>539.02576263296794</v>
      </c>
      <c r="BB9" s="29"/>
      <c r="BC9" s="1005">
        <f>O35</f>
        <v>576.84897636273786</v>
      </c>
      <c r="BD9" s="1005">
        <f>BC9</f>
        <v>576.84897636273786</v>
      </c>
      <c r="BE9" s="29"/>
      <c r="BF9" s="1005">
        <f>AK39</f>
        <v>370.94045603978873</v>
      </c>
      <c r="BG9" s="1005">
        <f>AK39</f>
        <v>370.94045603978873</v>
      </c>
      <c r="BH9" s="29"/>
    </row>
    <row r="10" spans="1:62" ht="17.100000000000001" customHeight="1" thickBot="1">
      <c r="B10" s="323"/>
      <c r="C10" s="324"/>
      <c r="D10" s="326"/>
      <c r="E10" s="326"/>
      <c r="F10" s="326"/>
      <c r="G10" s="325"/>
      <c r="H10" s="325"/>
      <c r="I10" s="326"/>
      <c r="J10" s="327"/>
      <c r="K10" s="334"/>
      <c r="L10" s="246" t="s">
        <v>114</v>
      </c>
      <c r="M10" s="246"/>
      <c r="N10" s="563"/>
      <c r="O10" s="906">
        <f>SUM(O11:O13)</f>
        <v>2233.3522110644767</v>
      </c>
      <c r="P10" s="453">
        <f t="shared" ref="P10:P22" si="1">O10/$O$9</f>
        <v>0.56134585569845041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598.97077896912629</v>
      </c>
      <c r="BA10" s="1005">
        <f>AZ10</f>
        <v>598.97077896912629</v>
      </c>
      <c r="BB10" s="29"/>
      <c r="BC10" s="1005">
        <f>O36</f>
        <v>649.88126166905533</v>
      </c>
      <c r="BD10" s="1005">
        <f>BC10</f>
        <v>649.88126166905533</v>
      </c>
      <c r="BE10" s="29"/>
      <c r="BF10" s="1005">
        <f>AK40</f>
        <v>498.09894364603088</v>
      </c>
      <c r="BG10" s="1005">
        <f>AK40</f>
        <v>498.09894364603088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2109.9914380956288</v>
      </c>
      <c r="P11" s="454">
        <f t="shared" si="1"/>
        <v>0.53033952435548026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587.62701871340846</v>
      </c>
      <c r="BB11" s="29"/>
      <c r="BC11" s="1005"/>
      <c r="BD11" s="1005">
        <f>SUM(BC12:BC14)</f>
        <v>490.92025681494999</v>
      </c>
      <c r="BE11" s="29"/>
      <c r="BF11" s="17"/>
      <c r="BG11" s="1005">
        <f>AK41</f>
        <v>395.2138900718445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46.39115338754722</v>
      </c>
      <c r="P12" s="454">
        <f t="shared" si="1"/>
        <v>1.1660266377222553E-2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514.62282849667952</v>
      </c>
      <c r="BA12" s="17"/>
      <c r="BB12" s="29"/>
      <c r="BC12" s="1005">
        <f>O38</f>
        <v>447.92883784665548</v>
      </c>
      <c r="BD12" s="17"/>
      <c r="BE12" s="29"/>
      <c r="BF12" s="1005">
        <f>AK42</f>
        <v>361.10029706096242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76.969619581300691</v>
      </c>
      <c r="P13" s="454">
        <f t="shared" si="1"/>
        <v>1.9346064965747613E-2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17.106596724104602</v>
      </c>
      <c r="BA13" s="17"/>
      <c r="BB13" s="29"/>
      <c r="BC13" s="1005">
        <f>O41</f>
        <v>21.482846395793299</v>
      </c>
      <c r="BD13" s="17"/>
      <c r="BE13" s="29"/>
      <c r="BF13" s="1005">
        <f>AK45</f>
        <v>14.755431675188134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539.02576263296794</v>
      </c>
      <c r="P14" s="453">
        <f t="shared" si="1"/>
        <v>0.13548238225465359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55.897593492624281</v>
      </c>
      <c r="BA14" s="17"/>
      <c r="BB14" s="29"/>
      <c r="BC14" s="1005">
        <f>O42</f>
        <v>21.50857257250124</v>
      </c>
      <c r="BD14" s="17"/>
      <c r="BE14" s="29"/>
      <c r="BF14" s="1005">
        <f t="shared" ref="BF14" si="2">AK46</f>
        <v>19.358161335693943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598.97077896912629</v>
      </c>
      <c r="P15" s="453">
        <f t="shared" si="1"/>
        <v>0.15054936825147491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19.591431696000001</v>
      </c>
      <c r="BA15" s="1005">
        <f>AZ15</f>
        <v>19.591431696000001</v>
      </c>
      <c r="BB15" s="29"/>
      <c r="BC15" s="1005">
        <f>O43</f>
        <v>35.107203927311993</v>
      </c>
      <c r="BD15" s="1005">
        <f>BC15</f>
        <v>35.107203927311993</v>
      </c>
      <c r="BE15" s="29"/>
      <c r="BF15" s="1005">
        <f>AK47</f>
        <v>37.102296603189998</v>
      </c>
      <c r="BG15" s="1005">
        <f>AK47</f>
        <v>37.102296603189998</v>
      </c>
      <c r="BH15" s="29"/>
    </row>
    <row r="16" spans="1:62" ht="17.100000000000001" customHeight="1" thickBot="1">
      <c r="B16" s="323"/>
      <c r="C16" s="324"/>
      <c r="D16" s="326"/>
      <c r="E16" s="326"/>
      <c r="F16" s="326"/>
      <c r="G16" s="325"/>
      <c r="H16" s="325"/>
      <c r="I16" s="326"/>
      <c r="J16" s="327"/>
      <c r="K16" s="335"/>
      <c r="L16" s="246" t="s">
        <v>128</v>
      </c>
      <c r="M16" s="344"/>
      <c r="N16" s="345"/>
      <c r="O16" s="906">
        <f>SUM(O18:O21)</f>
        <v>587.62701871340846</v>
      </c>
      <c r="P16" s="453">
        <f t="shared" si="1"/>
        <v>0.14769815079637008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514.62282849667952</v>
      </c>
      <c r="P17" s="454">
        <f t="shared" si="1"/>
        <v>0.12934878367740155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298.89316400201142</v>
      </c>
      <c r="P18" s="454">
        <f t="shared" si="1"/>
        <v>7.5125830165926527E-2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215.7296644946681</v>
      </c>
      <c r="P19" s="454">
        <f t="shared" si="1"/>
        <v>5.4222953511475026E-2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17.106596724104602</v>
      </c>
      <c r="P20" s="454">
        <f t="shared" si="1"/>
        <v>4.2996877647005303E-3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55.897593492624281</v>
      </c>
      <c r="P21" s="454">
        <f t="shared" si="1"/>
        <v>1.4049679354267975E-2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19.591431696000001</v>
      </c>
      <c r="P22" s="612">
        <f t="shared" si="1"/>
        <v>4.9242429990507958E-3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2300.639646765163</v>
      </c>
      <c r="AZ22" s="1005">
        <f t="shared" si="3"/>
        <v>2335.75951829634</v>
      </c>
      <c r="BA22" s="1005">
        <f t="shared" si="3"/>
        <v>2196.2966403885544</v>
      </c>
      <c r="BB22" s="1005">
        <f t="shared" si="3"/>
        <v>2293.0580544582263</v>
      </c>
      <c r="BC22" s="1005">
        <f t="shared" si="3"/>
        <v>1900.0196618273076</v>
      </c>
      <c r="BD22" s="1005">
        <f t="shared" si="3"/>
        <v>1950.5135615637651</v>
      </c>
      <c r="BE22" s="1005">
        <f t="shared" si="3"/>
        <v>2271.44006064523</v>
      </c>
      <c r="BF22" s="1005">
        <f t="shared" si="3"/>
        <v>2075.742717679178</v>
      </c>
      <c r="BG22" s="1005">
        <f t="shared" si="3"/>
        <v>2192.6419745167532</v>
      </c>
      <c r="BH22" s="1005">
        <f t="shared" si="3"/>
        <v>2023.7333722992835</v>
      </c>
      <c r="BI22" s="1005">
        <f t="shared" si="3"/>
        <v>1828.777150298984</v>
      </c>
      <c r="BJ22" s="1005">
        <f t="shared" si="3"/>
        <v>1960.3883365838337</v>
      </c>
      <c r="BK22" s="1005">
        <f t="shared" si="3"/>
        <v>2094.8993423472975</v>
      </c>
      <c r="BL22" s="1005">
        <f t="shared" si="3"/>
        <v>1826.7806647535513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565.87973498007182</v>
      </c>
      <c r="AZ23" s="1005">
        <f t="shared" ref="AZ23:BL23" si="4">Y39</f>
        <v>647.19087847459605</v>
      </c>
      <c r="BA23" s="1005">
        <f t="shared" si="4"/>
        <v>593.12280048436287</v>
      </c>
      <c r="BB23" s="1005">
        <f t="shared" si="4"/>
        <v>596.58699298066108</v>
      </c>
      <c r="BC23" s="1005">
        <f t="shared" si="4"/>
        <v>576.84897636273786</v>
      </c>
      <c r="BD23" s="1005">
        <f t="shared" si="4"/>
        <v>571.31483515460718</v>
      </c>
      <c r="BE23" s="1005">
        <f t="shared" si="4"/>
        <v>577.15345668121483</v>
      </c>
      <c r="BF23" s="1005">
        <f t="shared" si="4"/>
        <v>508.14421813661346</v>
      </c>
      <c r="BG23" s="1005">
        <f t="shared" si="4"/>
        <v>493.33822155128121</v>
      </c>
      <c r="BH23" s="1005">
        <f t="shared" si="4"/>
        <v>438.36975875890971</v>
      </c>
      <c r="BI23" s="1005">
        <f t="shared" si="4"/>
        <v>395.33366990379812</v>
      </c>
      <c r="BJ23" s="1005">
        <f t="shared" si="4"/>
        <v>343.60246277771034</v>
      </c>
      <c r="BK23" s="1005">
        <f t="shared" si="4"/>
        <v>371.6728607294649</v>
      </c>
      <c r="BL23" s="1005">
        <f t="shared" si="4"/>
        <v>370.94045603978873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501.39144393552982</v>
      </c>
      <c r="AZ24" s="1005">
        <f t="shared" ref="AZ24:BL24" si="5">Y40</f>
        <v>610.5406525931644</v>
      </c>
      <c r="BA24" s="1005">
        <f t="shared" si="5"/>
        <v>581.43810263962189</v>
      </c>
      <c r="BB24" s="1005">
        <f t="shared" si="5"/>
        <v>630.33675285093568</v>
      </c>
      <c r="BC24" s="1005">
        <f t="shared" si="5"/>
        <v>649.88126166905533</v>
      </c>
      <c r="BD24" s="1005">
        <f t="shared" si="5"/>
        <v>620.98238209251281</v>
      </c>
      <c r="BE24" s="1005">
        <f t="shared" si="5"/>
        <v>552.67544108529614</v>
      </c>
      <c r="BF24" s="1005">
        <f t="shared" si="5"/>
        <v>526.19787827745211</v>
      </c>
      <c r="BG24" s="1005">
        <f t="shared" si="5"/>
        <v>530.89226915860786</v>
      </c>
      <c r="BH24" s="1005">
        <f t="shared" si="5"/>
        <v>486.24805373733187</v>
      </c>
      <c r="BI24" s="1005">
        <f t="shared" si="5"/>
        <v>389.71106410239196</v>
      </c>
      <c r="BJ24" s="1005">
        <f t="shared" si="5"/>
        <v>421.48885953722169</v>
      </c>
      <c r="BK24" s="1005">
        <f t="shared" si="5"/>
        <v>461.6220487980886</v>
      </c>
      <c r="BL24" s="1005">
        <f t="shared" si="5"/>
        <v>498.09894364603088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529.5773851915236</v>
      </c>
      <c r="AZ25" s="1005">
        <f t="shared" ref="AZ25:BL25" si="6">Y41</f>
        <v>532.25278912911824</v>
      </c>
      <c r="BA25" s="1005">
        <f t="shared" si="6"/>
        <v>520.88308098324114</v>
      </c>
      <c r="BB25" s="1005">
        <f t="shared" si="6"/>
        <v>502.35403991803071</v>
      </c>
      <c r="BC25" s="1005">
        <f t="shared" si="6"/>
        <v>490.92025681494999</v>
      </c>
      <c r="BD25" s="1005">
        <f t="shared" si="6"/>
        <v>478.09478136290852</v>
      </c>
      <c r="BE25" s="1005">
        <f t="shared" si="6"/>
        <v>472.17823898439838</v>
      </c>
      <c r="BF25" s="1005">
        <f t="shared" si="6"/>
        <v>460.52658180602799</v>
      </c>
      <c r="BG25" s="1005">
        <f t="shared" si="6"/>
        <v>452.44295914143737</v>
      </c>
      <c r="BH25" s="1005">
        <f t="shared" si="6"/>
        <v>444.757122257812</v>
      </c>
      <c r="BI25" s="1005">
        <f t="shared" si="6"/>
        <v>434.24151264955589</v>
      </c>
      <c r="BJ25" s="1005">
        <f t="shared" si="6"/>
        <v>391.81815760457374</v>
      </c>
      <c r="BK25" s="1005">
        <f t="shared" si="6"/>
        <v>388.64392111449121</v>
      </c>
      <c r="BL25" s="1005">
        <f t="shared" si="6"/>
        <v>395.2138900718445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31.557905363829999</v>
      </c>
      <c r="AZ26" s="1005">
        <f t="shared" si="7"/>
        <v>42.461169275533003</v>
      </c>
      <c r="BA26" s="1005">
        <f t="shared" si="7"/>
        <v>27.1775841334082</v>
      </c>
      <c r="BB26" s="1005">
        <f t="shared" si="7"/>
        <v>37.188761137698798</v>
      </c>
      <c r="BC26" s="1005">
        <f t="shared" si="7"/>
        <v>35.107203927311993</v>
      </c>
      <c r="BD26" s="1005">
        <f t="shared" si="7"/>
        <v>31.026807827784999</v>
      </c>
      <c r="BE26" s="1005">
        <f t="shared" si="7"/>
        <v>44.871542260361593</v>
      </c>
      <c r="BF26" s="1005">
        <f t="shared" si="7"/>
        <v>38.433416905799994</v>
      </c>
      <c r="BG26" s="1005">
        <f t="shared" si="7"/>
        <v>37.168711898400012</v>
      </c>
      <c r="BH26" s="1005">
        <f t="shared" si="7"/>
        <v>39.34016566479999</v>
      </c>
      <c r="BI26" s="1005">
        <f t="shared" si="7"/>
        <v>43.590507927159997</v>
      </c>
      <c r="BJ26" s="1005">
        <f t="shared" si="7"/>
        <v>42.175500556000003</v>
      </c>
      <c r="BK26" s="1005">
        <f t="shared" si="7"/>
        <v>43.954257805440008</v>
      </c>
      <c r="BL26" s="1005">
        <f t="shared" si="7"/>
        <v>37.102296603189998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3929.046116236118</v>
      </c>
      <c r="AZ27" s="1005">
        <f t="shared" si="8"/>
        <v>4168.2050077687518</v>
      </c>
      <c r="BA27" s="1005">
        <f t="shared" si="8"/>
        <v>3918.9182086291885</v>
      </c>
      <c r="BB27" s="1005">
        <f t="shared" si="8"/>
        <v>4059.5246013455526</v>
      </c>
      <c r="BC27" s="1005">
        <f t="shared" si="8"/>
        <v>3652.7773606013625</v>
      </c>
      <c r="BD27" s="1005">
        <f t="shared" si="8"/>
        <v>3651.9323680015791</v>
      </c>
      <c r="BE27" s="1005">
        <f t="shared" si="8"/>
        <v>3918.3187396565008</v>
      </c>
      <c r="BF27" s="1005">
        <f t="shared" si="8"/>
        <v>3609.0448128050716</v>
      </c>
      <c r="BG27" s="1005">
        <f t="shared" si="8"/>
        <v>3706.4841362664793</v>
      </c>
      <c r="BH27" s="1005">
        <f t="shared" si="8"/>
        <v>3432.4484727181366</v>
      </c>
      <c r="BI27" s="1005">
        <f t="shared" si="8"/>
        <v>3091.65390488189</v>
      </c>
      <c r="BJ27" s="1005">
        <f t="shared" si="8"/>
        <v>3159.4733170593395</v>
      </c>
      <c r="BK27" s="1005">
        <f t="shared" si="8"/>
        <v>3360.7924307947824</v>
      </c>
      <c r="BL27" s="1005">
        <f t="shared" si="8"/>
        <v>3128.1362511144057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3652.7773606013625</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1900.0196618273076</v>
      </c>
      <c r="P31" s="453">
        <f t="shared" ref="P31:P43" si="9">O31/$O$30</f>
        <v>0.52015753336647497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1832.9184495393331</v>
      </c>
      <c r="P32" s="454">
        <f t="shared" si="9"/>
        <v>0.50178761763831581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26.701798882288081</v>
      </c>
      <c r="P33" s="454">
        <f t="shared" si="9"/>
        <v>7.3099990079581864E-3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40.399413405686232</v>
      </c>
      <c r="P34" s="454">
        <f t="shared" si="9"/>
        <v>1.1059916720200876E-2</v>
      </c>
      <c r="Q34" s="328"/>
      <c r="R34" s="13"/>
      <c r="S34" s="323"/>
      <c r="T34" s="563" t="s">
        <v>112</v>
      </c>
      <c r="U34" s="332"/>
      <c r="V34" s="332"/>
      <c r="W34" s="332"/>
      <c r="X34" s="893">
        <f>X35+X39+X40+X41+X47</f>
        <v>3929.046116236118</v>
      </c>
      <c r="Y34" s="894">
        <f t="shared" ref="Y34:AK34" si="10">Y35+Y39+Y40+Y41+Y47</f>
        <v>4168.2050077687518</v>
      </c>
      <c r="Z34" s="894">
        <f t="shared" si="10"/>
        <v>3918.9182086291885</v>
      </c>
      <c r="AA34" s="894">
        <f t="shared" si="10"/>
        <v>4059.5246013455526</v>
      </c>
      <c r="AB34" s="894">
        <f t="shared" si="10"/>
        <v>3652.7773606013625</v>
      </c>
      <c r="AC34" s="894">
        <f t="shared" si="10"/>
        <v>3651.9323680015791</v>
      </c>
      <c r="AD34" s="894">
        <f t="shared" si="10"/>
        <v>3918.3187396565008</v>
      </c>
      <c r="AE34" s="894">
        <f t="shared" si="10"/>
        <v>3609.0448128050716</v>
      </c>
      <c r="AF34" s="894">
        <f t="shared" si="10"/>
        <v>3706.4841362664793</v>
      </c>
      <c r="AG34" s="894">
        <f t="shared" si="10"/>
        <v>3432.4484727181366</v>
      </c>
      <c r="AH34" s="894">
        <f t="shared" si="10"/>
        <v>3091.65390488189</v>
      </c>
      <c r="AI34" s="894">
        <f t="shared" si="10"/>
        <v>3159.4733170593395</v>
      </c>
      <c r="AJ34" s="894">
        <f t="shared" si="10"/>
        <v>3360.7924307947824</v>
      </c>
      <c r="AK34" s="895">
        <f t="shared" si="10"/>
        <v>3128.1362511144057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576.84897636273786</v>
      </c>
      <c r="P35" s="453">
        <f t="shared" si="9"/>
        <v>0.15792065034803279</v>
      </c>
      <c r="Q35" s="328"/>
      <c r="R35" s="13"/>
      <c r="S35" s="323"/>
      <c r="T35" s="334"/>
      <c r="U35" s="246" t="s">
        <v>114</v>
      </c>
      <c r="V35" s="344"/>
      <c r="W35" s="344"/>
      <c r="X35" s="896">
        <f>SUM(X36:X38)</f>
        <v>2300.639646765163</v>
      </c>
      <c r="Y35" s="897">
        <f t="shared" ref="Y35:AK35" si="11">SUM(Y36:Y38)</f>
        <v>2335.75951829634</v>
      </c>
      <c r="Z35" s="897">
        <f t="shared" si="11"/>
        <v>2196.2966403885544</v>
      </c>
      <c r="AA35" s="897">
        <f t="shared" si="11"/>
        <v>2293.0580544582263</v>
      </c>
      <c r="AB35" s="897">
        <f t="shared" si="11"/>
        <v>1900.0196618273076</v>
      </c>
      <c r="AC35" s="897">
        <f t="shared" si="11"/>
        <v>1950.5135615637651</v>
      </c>
      <c r="AD35" s="897">
        <f t="shared" si="11"/>
        <v>2271.44006064523</v>
      </c>
      <c r="AE35" s="897">
        <f t="shared" si="11"/>
        <v>2075.742717679178</v>
      </c>
      <c r="AF35" s="897">
        <f t="shared" si="11"/>
        <v>2192.6419745167532</v>
      </c>
      <c r="AG35" s="897">
        <f t="shared" si="11"/>
        <v>2023.7333722992835</v>
      </c>
      <c r="AH35" s="897">
        <f t="shared" si="11"/>
        <v>1828.777150298984</v>
      </c>
      <c r="AI35" s="897">
        <f t="shared" si="11"/>
        <v>1960.3883365838337</v>
      </c>
      <c r="AJ35" s="897">
        <f t="shared" si="11"/>
        <v>2094.8993423472975</v>
      </c>
      <c r="AK35" s="898">
        <f t="shared" si="11"/>
        <v>1826.7806647535513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649.88126166905533</v>
      </c>
      <c r="P36" s="453">
        <f t="shared" si="9"/>
        <v>0.17791428206893628</v>
      </c>
      <c r="Q36" s="328"/>
      <c r="R36" s="13"/>
      <c r="S36" s="356" t="s">
        <v>184</v>
      </c>
      <c r="T36" s="335"/>
      <c r="U36" s="346"/>
      <c r="V36" s="336" t="s">
        <v>184</v>
      </c>
      <c r="W36" s="357"/>
      <c r="X36" s="899">
        <f>VLOOKUP(年度マスタ!$K$4&amp;"_"&amp;X$33,データシート1!$A:$BT,MATCH("aa_"&amp;$S36,データシート1!$A$1:$BT$1,0),0)</f>
        <v>2229.2078307368488</v>
      </c>
      <c r="Y36" s="900">
        <f>VLOOKUP(年度マスタ!$K$4&amp;"_"&amp;Y$33,データシート1!$A:$BT,MATCH("aa_"&amp;$S36,データシート1!$A$1:$BT$1,0),0)</f>
        <v>2261.5615400335541</v>
      </c>
      <c r="Z36" s="900">
        <f>VLOOKUP(年度マスタ!$K$4&amp;"_"&amp;Z$33,データシート1!$A:$BT,MATCH("aa_"&amp;$S36,データシート1!$A$1:$BT$1,0),0)</f>
        <v>2112.707834105483</v>
      </c>
      <c r="AA36" s="900">
        <f>VLOOKUP(年度マスタ!$K$4&amp;"_"&amp;AA$33,データシート1!$A:$BT,MATCH("aa_"&amp;$S36,データシート1!$A$1:$BT$1,0),0)</f>
        <v>2211.7835224814971</v>
      </c>
      <c r="AB36" s="900">
        <f>VLOOKUP(年度マスタ!$K$4&amp;"_"&amp;AB$33,データシート1!$A:$BT,MATCH("aa_"&amp;$S36,データシート1!$A$1:$BT$1,0),0)</f>
        <v>1832.9184495393331</v>
      </c>
      <c r="AC36" s="900">
        <f>VLOOKUP(年度マスタ!$K$4&amp;"_"&amp;AC$33,データシート1!$A:$BT,MATCH("aa_"&amp;$S36,データシート1!$A$1:$BT$1,0),0)</f>
        <v>1891.480298476195</v>
      </c>
      <c r="AD36" s="900">
        <f>VLOOKUP(年度マスタ!$K$4&amp;"_"&amp;AD$33,データシート1!$A:$BT,MATCH("aa_"&amp;$S36,データシート1!$A$1:$BT$1,0),0)</f>
        <v>2213.6602646392062</v>
      </c>
      <c r="AE36" s="900">
        <f>VLOOKUP(年度マスタ!$K$4&amp;"_"&amp;AE$33,データシート1!$A:$BT,MATCH("aa_"&amp;$S36,データシート1!$A$1:$BT$1,0),0)</f>
        <v>2015.0742846183191</v>
      </c>
      <c r="AF36" s="900">
        <f>VLOOKUP(年度マスタ!$K$4&amp;"_"&amp;AF$33,データシート1!$A:$BT,MATCH("aa_"&amp;$S36,データシート1!$A$1:$BT$1,0),0)</f>
        <v>2132.4559253518155</v>
      </c>
      <c r="AG36" s="900">
        <f>VLOOKUP(年度マスタ!$K$4&amp;"_"&amp;AG$33,データシート1!$A:$BT,MATCH("aa_"&amp;$S36,データシート1!$A$1:$BT$1,0),0)</f>
        <v>1970.7358642837714</v>
      </c>
      <c r="AH36" s="900">
        <f>VLOOKUP(年度マスタ!$K$4&amp;"_"&amp;AH$33,データシート1!$A:$BT,MATCH("aa_"&amp;$S36,データシート1!$A$1:$BT$1,0),0)</f>
        <v>1775.5473132752018</v>
      </c>
      <c r="AI36" s="900">
        <f>VLOOKUP(年度マスタ!$K$4&amp;"_"&amp;AI$33,データシート1!$A:$BT,MATCH("aa_"&amp;$S36,データシート1!$A$1:$BT$1,0),0)</f>
        <v>1895.7187699633359</v>
      </c>
      <c r="AJ36" s="900">
        <f>VLOOKUP(年度マスタ!$K$4&amp;"_"&amp;AJ$33,データシート1!$A:$BT,MATCH("aa_"&amp;$S36,データシート1!$A$1:$BT$1,0),0)</f>
        <v>2031.3624097039005</v>
      </c>
      <c r="AK36" s="901">
        <f>VLOOKUP(年度マスタ!$K$4&amp;"_"&amp;AK$33,データシート1!$A:$BT,MATCH("aa_"&amp;$S36,データシート1!$A$1:$BT$1,0),0)</f>
        <v>1777.8241692987431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490.92025681494999</v>
      </c>
      <c r="P37" s="453">
        <f t="shared" si="9"/>
        <v>0.13439643546578733</v>
      </c>
      <c r="Q37" s="328"/>
      <c r="R37" s="13"/>
      <c r="S37" s="356" t="s">
        <v>187</v>
      </c>
      <c r="T37" s="335"/>
      <c r="U37" s="346"/>
      <c r="V37" s="336" t="s">
        <v>194</v>
      </c>
      <c r="W37" s="357"/>
      <c r="X37" s="899">
        <f>VLOOKUP(年度マスタ!$K$4&amp;"_"&amp;X$33,データシート1!$A:$BT,MATCH("aa_"&amp;$S37,データシート1!$A$1:$BT$1,0),0)</f>
        <v>25.32148335258363</v>
      </c>
      <c r="Y37" s="900">
        <f>VLOOKUP(年度マスタ!$K$4&amp;"_"&amp;Y$33,データシート1!$A:$BT,MATCH("aa_"&amp;$S37,データシート1!$A$1:$BT$1,0),0)</f>
        <v>31.483744780065749</v>
      </c>
      <c r="Z37" s="900">
        <f>VLOOKUP(年度マスタ!$K$4&amp;"_"&amp;Z$33,データシート1!$A:$BT,MATCH("aa_"&amp;$S37,データシート1!$A$1:$BT$1,0),0)</f>
        <v>41.830402239281582</v>
      </c>
      <c r="AA37" s="900">
        <f>VLOOKUP(年度マスタ!$K$4&amp;"_"&amp;AA$33,データシート1!$A:$BT,MATCH("aa_"&amp;$S37,データシート1!$A$1:$BT$1,0),0)</f>
        <v>40.41404980873358</v>
      </c>
      <c r="AB37" s="900">
        <f>VLOOKUP(年度マスタ!$K$4&amp;"_"&amp;AB$33,データシート1!$A:$BT,MATCH("aa_"&amp;$S37,データシート1!$A$1:$BT$1,0),0)</f>
        <v>26.701798882288081</v>
      </c>
      <c r="AC37" s="900">
        <f>VLOOKUP(年度マスタ!$K$4&amp;"_"&amp;AC$33,データシート1!$A:$BT,MATCH("aa_"&amp;$S37,データシート1!$A$1:$BT$1,0),0)</f>
        <v>23.638417011520389</v>
      </c>
      <c r="AD37" s="900">
        <f>VLOOKUP(年度マスタ!$K$4&amp;"_"&amp;AD$33,データシート1!$A:$BT,MATCH("aa_"&amp;$S37,データシート1!$A$1:$BT$1,0),0)</f>
        <v>22.311803312563871</v>
      </c>
      <c r="AE37" s="900">
        <f>VLOOKUP(年度マスタ!$K$4&amp;"_"&amp;AE$33,データシート1!$A:$BT,MATCH("aa_"&amp;$S37,データシート1!$A$1:$BT$1,0),0)</f>
        <v>21.164683856785278</v>
      </c>
      <c r="AF37" s="900">
        <f>VLOOKUP(年度マスタ!$K$4&amp;"_"&amp;AF$33,データシート1!$A:$BT,MATCH("aa_"&amp;$S37,データシート1!$A$1:$BT$1,0),0)</f>
        <v>23.930184416699408</v>
      </c>
      <c r="AG37" s="900">
        <f>VLOOKUP(年度マスタ!$K$4&amp;"_"&amp;AG$33,データシート1!$A:$BT,MATCH("aa_"&amp;$S37,データシート1!$A$1:$BT$1,0),0)</f>
        <v>19.98797026710572</v>
      </c>
      <c r="AH37" s="900">
        <f>VLOOKUP(年度マスタ!$K$4&amp;"_"&amp;AH$33,データシート1!$A:$BT,MATCH("aa_"&amp;$S37,データシート1!$A$1:$BT$1,0),0)</f>
        <v>20.199128949138895</v>
      </c>
      <c r="AI37" s="900">
        <f>VLOOKUP(年度マスタ!$K$4&amp;"_"&amp;AI$33,データシート1!$A:$BT,MATCH("aa_"&amp;$S37,データシート1!$A$1:$BT$1,0),0)</f>
        <v>20.034817389353691</v>
      </c>
      <c r="AJ37" s="900">
        <f>VLOOKUP(年度マスタ!$K$4&amp;"_"&amp;AJ$33,データシート1!$A:$BT,MATCH("aa_"&amp;$S37,データシート1!$A$1:$BT$1,0),0)</f>
        <v>23.243543185479531</v>
      </c>
      <c r="AK37" s="901">
        <f>VLOOKUP(年度マスタ!$K$4&amp;"_"&amp;AK$33,データシート1!$A:$BT,MATCH("aa_"&amp;$S37,データシート1!$A$1:$BT$1,0),0)</f>
        <v>16.980408096642265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447.92883784665548</v>
      </c>
      <c r="P38" s="454">
        <f t="shared" si="9"/>
        <v>0.12262692018352639</v>
      </c>
      <c r="Q38" s="328"/>
      <c r="R38" s="13"/>
      <c r="S38" s="356" t="s">
        <v>188</v>
      </c>
      <c r="T38" s="335"/>
      <c r="U38" s="348"/>
      <c r="V38" s="358" t="s">
        <v>197</v>
      </c>
      <c r="W38" s="358"/>
      <c r="X38" s="899">
        <f>VLOOKUP(年度マスタ!$K$4&amp;"_"&amp;X$33,データシート1!$A:$BT,MATCH("aa_"&amp;$S38,データシート1!$A$1:$BT$1,0),0)</f>
        <v>46.110332675730632</v>
      </c>
      <c r="Y38" s="900">
        <f>VLOOKUP(年度マスタ!$K$4&amp;"_"&amp;Y$33,データシート1!$A:$BT,MATCH("aa_"&amp;$S38,データシート1!$A$1:$BT$1,0),0)</f>
        <v>42.714233482720367</v>
      </c>
      <c r="Z38" s="900">
        <f>VLOOKUP(年度マスタ!$K$4&amp;"_"&amp;Z$33,データシート1!$A:$BT,MATCH("aa_"&amp;$S38,データシート1!$A$1:$BT$1,0),0)</f>
        <v>41.758404043789511</v>
      </c>
      <c r="AA38" s="900">
        <f>VLOOKUP(年度マスタ!$K$4&amp;"_"&amp;AA$33,データシート1!$A:$BT,MATCH("aa_"&amp;$S38,データシート1!$A$1:$BT$1,0),0)</f>
        <v>40.860482167995428</v>
      </c>
      <c r="AB38" s="900">
        <f>VLOOKUP(年度マスタ!$K$4&amp;"_"&amp;AB$33,データシート1!$A:$BT,MATCH("aa_"&amp;$S38,データシート1!$A$1:$BT$1,0),0)</f>
        <v>40.399413405686232</v>
      </c>
      <c r="AC38" s="900">
        <f>VLOOKUP(年度マスタ!$K$4&amp;"_"&amp;AC$33,データシート1!$A:$BT,MATCH("aa_"&amp;$S38,データシート1!$A$1:$BT$1,0),0)</f>
        <v>35.394846076049497</v>
      </c>
      <c r="AD38" s="900">
        <f>VLOOKUP(年度マスタ!$K$4&amp;"_"&amp;AD$33,データシート1!$A:$BT,MATCH("aa_"&amp;$S38,データシート1!$A$1:$BT$1,0),0)</f>
        <v>35.467992693459927</v>
      </c>
      <c r="AE38" s="900">
        <f>VLOOKUP(年度マスタ!$K$4&amp;"_"&amp;AE$33,データシート1!$A:$BT,MATCH("aa_"&amp;$S38,データシート1!$A$1:$BT$1,0),0)</f>
        <v>39.503749204073458</v>
      </c>
      <c r="AF38" s="900">
        <f>VLOOKUP(年度マスタ!$K$4&amp;"_"&amp;AF$33,データシート1!$A:$BT,MATCH("aa_"&amp;$S38,データシート1!$A$1:$BT$1,0),0)</f>
        <v>36.255864748238267</v>
      </c>
      <c r="AG38" s="900">
        <f>VLOOKUP(年度マスタ!$K$4&amp;"_"&amp;AG$33,データシート1!$A:$BT,MATCH("aa_"&amp;$S38,データシート1!$A$1:$BT$1,0),0)</f>
        <v>33.009537748406238</v>
      </c>
      <c r="AH38" s="900">
        <f>VLOOKUP(年度マスタ!$K$4&amp;"_"&amp;AH$33,データシート1!$A:$BT,MATCH("aa_"&amp;$S38,データシート1!$A$1:$BT$1,0),0)</f>
        <v>33.0307080746433</v>
      </c>
      <c r="AI38" s="900">
        <f>VLOOKUP(年度マスタ!$K$4&amp;"_"&amp;AI$33,データシート1!$A:$BT,MATCH("aa_"&amp;$S38,データシート1!$A$1:$BT$1,0),0)</f>
        <v>44.63474923114412</v>
      </c>
      <c r="AJ38" s="900">
        <f>VLOOKUP(年度マスタ!$K$4&amp;"_"&amp;AJ$33,データシート1!$A:$BT,MATCH("aa_"&amp;$S38,データシート1!$A$1:$BT$1,0),0)</f>
        <v>40.293389457917243</v>
      </c>
      <c r="AK38" s="901">
        <f>VLOOKUP(年度マスタ!$K$4&amp;"_"&amp;AK$33,データシート1!$A:$BT,MATCH("aa_"&amp;$S38,データシート1!$A$1:$BT$1,0),0)</f>
        <v>31.97608735816576</v>
      </c>
      <c r="AL38" s="330"/>
      <c r="AW38" s="17" t="str">
        <f>年度マスタ!H4</f>
        <v>35</v>
      </c>
      <c r="AX38" s="17" t="s">
        <v>198</v>
      </c>
      <c r="AY38" s="17">
        <f>VLOOKUP($AW38&amp;"_"&amp;$AY$34,データシート1!$A:$BT,MATCH($AY$31&amp;"_"&amp;AY$36,データシート1!$A$1:$BT$1,0),0)</f>
        <v>19390.926401379678</v>
      </c>
      <c r="AZ38" s="17">
        <f>VLOOKUP($AW38&amp;"_"&amp;$AY$34,データシート1!$A:$BT,MATCH($AY$31&amp;"_"&amp;AZ$36,データシート1!$A$1:$BT$1,0),0)</f>
        <v>112.89978616984122</v>
      </c>
      <c r="BA38" s="17">
        <f>VLOOKUP($AW38&amp;"_"&amp;$AY$34,データシート1!$A:$BT,MATCH($AY$31&amp;"_"&amp;BA$36,データシート1!$A$1:$BT$1,0),0)</f>
        <v>187.23539524507359</v>
      </c>
      <c r="BB38" s="17">
        <f>VLOOKUP($AW38&amp;"_"&amp;$AY$34,データシート1!$A:$BT,MATCH($AY$31&amp;"_"&amp;BB$36,データシート1!$A$1:$BT$1,0),0)</f>
        <v>1942.1430795630506</v>
      </c>
      <c r="BC38" s="17">
        <f>VLOOKUP($AW38&amp;"_"&amp;$AY$34,データシート1!$A:$BT,MATCH($AY$31&amp;"_"&amp;BC$36,データシート1!$A$1:$BT$1,0),0)</f>
        <v>2547.570205447752</v>
      </c>
      <c r="BD38" s="17">
        <f>VLOOKUP($AW38&amp;"_"&amp;$AY$34,データシート1!$A:$BT,MATCH($AY$31&amp;"_"&amp;BD$36,データシート1!$A$1:$BT$1,0),0)</f>
        <v>1191.4461470984825</v>
      </c>
      <c r="BE38" s="17">
        <f>VLOOKUP($AW38&amp;"_"&amp;$AY$34,データシート1!$A:$BT,MATCH($AY$31&amp;"_"&amp;BE$36,データシート1!$A$1:$BT$1,0),0)</f>
        <v>965.48411224437973</v>
      </c>
      <c r="BF38" s="17">
        <f>VLOOKUP($AW38&amp;"_"&amp;$AY$34,データシート1!$A:$BT,MATCH($AY$31&amp;"_"&amp;BF$36,データシート1!$A$1:$BT$1,0),0)</f>
        <v>78.074244790060277</v>
      </c>
      <c r="BG38" s="17">
        <f>VLOOKUP($AW38&amp;"_"&amp;$AY$34,データシート1!$A:$BT,MATCH($AY$31&amp;"_"&amp;BG$36,データシート1!$A$1:$BT$1,0),0)</f>
        <v>293.54263522219776</v>
      </c>
      <c r="BH38" s="17">
        <f>VLOOKUP($AW38&amp;"_"&amp;$AY$34,データシート1!$A:$BT,MATCH($AY$31&amp;"_"&amp;BH$36,データシート1!$A$1:$BT$1,0),0)</f>
        <v>130.64115594049295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269.78916509955343</v>
      </c>
      <c r="P39" s="454">
        <f t="shared" si="9"/>
        <v>7.3858639184934502E-2</v>
      </c>
      <c r="Q39" s="328"/>
      <c r="R39" s="13"/>
      <c r="S39" s="356" t="s">
        <v>189</v>
      </c>
      <c r="T39" s="335"/>
      <c r="U39" s="343" t="s">
        <v>199</v>
      </c>
      <c r="V39" s="344"/>
      <c r="W39" s="344"/>
      <c r="X39" s="896">
        <f>VLOOKUP(年度マスタ!$K$4&amp;"_"&amp;X$33,データシート1!$A:$BT,MATCH("aa_"&amp;$S39,データシート1!$A$1:$BT$1,0),0)</f>
        <v>565.87973498007182</v>
      </c>
      <c r="Y39" s="897">
        <f>VLOOKUP(年度マスタ!$K$4&amp;"_"&amp;Y$33,データシート1!$A:$BT,MATCH("aa_"&amp;$S39,データシート1!$A$1:$BT$1,0),0)</f>
        <v>647.19087847459605</v>
      </c>
      <c r="Z39" s="897">
        <f>VLOOKUP(年度マスタ!$K$4&amp;"_"&amp;Z$33,データシート1!$A:$BT,MATCH("aa_"&amp;$S39,データシート1!$A$1:$BT$1,0),0)</f>
        <v>593.12280048436287</v>
      </c>
      <c r="AA39" s="897">
        <f>VLOOKUP(年度マスタ!$K$4&amp;"_"&amp;AA$33,データシート1!$A:$BT,MATCH("aa_"&amp;$S39,データシート1!$A$1:$BT$1,0),0)</f>
        <v>596.58699298066108</v>
      </c>
      <c r="AB39" s="897">
        <f>VLOOKUP(年度マスタ!$K$4&amp;"_"&amp;AB$33,データシート1!$A:$BT,MATCH("aa_"&amp;$S39,データシート1!$A$1:$BT$1,0),0)</f>
        <v>576.84897636273786</v>
      </c>
      <c r="AC39" s="897">
        <f>VLOOKUP(年度マスタ!$K$4&amp;"_"&amp;AC$33,データシート1!$A:$BT,MATCH("aa_"&amp;$S39,データシート1!$A$1:$BT$1,0),0)</f>
        <v>571.31483515460718</v>
      </c>
      <c r="AD39" s="897">
        <f>VLOOKUP(年度マスタ!$K$4&amp;"_"&amp;AD$33,データシート1!$A:$BT,MATCH("aa_"&amp;$S39,データシート1!$A$1:$BT$1,0),0)</f>
        <v>577.15345668121483</v>
      </c>
      <c r="AE39" s="897">
        <f>VLOOKUP(年度マスタ!$K$4&amp;"_"&amp;AE$33,データシート1!$A:$BT,MATCH("aa_"&amp;$S39,データシート1!$A$1:$BT$1,0),0)</f>
        <v>508.14421813661346</v>
      </c>
      <c r="AF39" s="897">
        <f>VLOOKUP(年度マスタ!$K$4&amp;"_"&amp;AF$33,データシート1!$A:$BT,MATCH("aa_"&amp;$S39,データシート1!$A$1:$BT$1,0),0)</f>
        <v>493.33822155128121</v>
      </c>
      <c r="AG39" s="897">
        <f>VLOOKUP(年度マスタ!$K$4&amp;"_"&amp;AG$33,データシート1!$A:$BT,MATCH("aa_"&amp;$S39,データシート1!$A$1:$BT$1,0),0)</f>
        <v>438.36975875890971</v>
      </c>
      <c r="AH39" s="897">
        <f>VLOOKUP(年度マスタ!$K$4&amp;"_"&amp;AH$33,データシート1!$A:$BT,MATCH("aa_"&amp;$S39,データシート1!$A$1:$BT$1,0),0)</f>
        <v>395.33366990379812</v>
      </c>
      <c r="AI39" s="897">
        <f>VLOOKUP(年度マスタ!$K$4&amp;"_"&amp;AI$33,データシート1!$A:$BT,MATCH("aa_"&amp;$S39,データシート1!$A$1:$BT$1,0),0)</f>
        <v>343.60246277771034</v>
      </c>
      <c r="AJ39" s="897">
        <f>VLOOKUP(年度マスタ!$K$4&amp;"_"&amp;AJ$33,データシート1!$A:$BT,MATCH("aa_"&amp;$S39,データシート1!$A$1:$BT$1,0),0)</f>
        <v>371.6728607294649</v>
      </c>
      <c r="AK39" s="898">
        <f>VLOOKUP(年度マスタ!$K$4&amp;"_"&amp;AK$33,データシート1!$A:$BT,MATCH("aa_"&amp;$S39,データシート1!$A$1:$BT$1,0),0)</f>
        <v>370.94045603978873</v>
      </c>
      <c r="AL39" s="330"/>
      <c r="AW39" s="17" t="str">
        <f>年度マスタ!K4</f>
        <v>35201</v>
      </c>
      <c r="AX39" s="17" t="s">
        <v>200</v>
      </c>
      <c r="AY39" s="17">
        <f>VLOOKUP($AW39&amp;"_"&amp;$AY$34,データシート1!$A:$BT,MATCH($AY$31&amp;"_"&amp;AY$36,データシート1!$A$1:$BT$1,0),0)</f>
        <v>1777.8241692987431</v>
      </c>
      <c r="AZ39" s="17">
        <f>VLOOKUP($AW39&amp;"_"&amp;$AY$34,データシート1!$A:$BT,MATCH($AY$31&amp;"_"&amp;AZ$36,データシート1!$A$1:$BT$1,0),0)</f>
        <v>16.980408096642265</v>
      </c>
      <c r="BA39" s="17">
        <f>VLOOKUP($AW39&amp;"_"&amp;$AY$34,データシート1!$A:$BT,MATCH($AY$31&amp;"_"&amp;BA$36,データシート1!$A$1:$BT$1,0),0)</f>
        <v>31.97608735816576</v>
      </c>
      <c r="BB39" s="17">
        <f>VLOOKUP($AW39&amp;"_"&amp;$AY$34,データシート1!$A:$BT,MATCH($AY$31&amp;"_"&amp;BB$36,データシート1!$A$1:$BT$1,0),0)</f>
        <v>370.94045603978873</v>
      </c>
      <c r="BC39" s="17">
        <f>VLOOKUP($AW39&amp;"_"&amp;$AY$34,データシート1!$A:$BT,MATCH($AY$31&amp;"_"&amp;BC$36,データシート1!$A$1:$BT$1,0),0)</f>
        <v>498.09894364603088</v>
      </c>
      <c r="BD39" s="17">
        <f>VLOOKUP($AW39&amp;"_"&amp;$AY$34,データシート1!$A:$BT,MATCH($AY$31&amp;"_"&amp;BD$36,データシート1!$A$1:$BT$1,0),0)</f>
        <v>210.92964426717083</v>
      </c>
      <c r="BE39" s="17">
        <f>VLOOKUP($AW39&amp;"_"&amp;$AY$34,データシート1!$A:$BT,MATCH($AY$31&amp;"_"&amp;BE$36,データシート1!$A$1:$BT$1,0),0)</f>
        <v>150.17065279379159</v>
      </c>
      <c r="BF39" s="17">
        <f>VLOOKUP($AW39&amp;"_"&amp;$AY$34,データシート1!$A:$BT,MATCH($AY$31&amp;"_"&amp;BF$36,データシート1!$A$1:$BT$1,0),0)</f>
        <v>14.755431675188134</v>
      </c>
      <c r="BG39" s="17">
        <f>VLOOKUP($AW39&amp;"_"&amp;$AY$34,データシート1!$A:$BT,MATCH($AY$31&amp;"_"&amp;BG$36,データシート1!$A$1:$BT$1,0),0)</f>
        <v>19.358161335693943</v>
      </c>
      <c r="BH39" s="17">
        <f>VLOOKUP($AW39&amp;"_"&amp;$AY$34,データシート1!$A:$BT,MATCH($AY$31&amp;"_"&amp;BH$36,データシート1!$A$1:$BT$1,0),0)</f>
        <v>37.102296603189998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178.13967274710208</v>
      </c>
      <c r="P40" s="454">
        <f t="shared" si="9"/>
        <v>4.8768280998591894E-2</v>
      </c>
      <c r="Q40" s="328"/>
      <c r="R40" s="13"/>
      <c r="S40" s="356" t="s">
        <v>165</v>
      </c>
      <c r="T40" s="335"/>
      <c r="U40" s="343" t="s">
        <v>165</v>
      </c>
      <c r="V40" s="344"/>
      <c r="W40" s="344"/>
      <c r="X40" s="896">
        <f>VLOOKUP(年度マスタ!$K$4&amp;"_"&amp;X$33,データシート1!$A:$BT,MATCH("aa_"&amp;$S40,データシート1!$A$1:$BT$1,0),0)</f>
        <v>501.39144393552982</v>
      </c>
      <c r="Y40" s="897">
        <f>VLOOKUP(年度マスタ!$K$4&amp;"_"&amp;Y$33,データシート1!$A:$BT,MATCH("aa_"&amp;$S40,データシート1!$A$1:$BT$1,0),0)</f>
        <v>610.5406525931644</v>
      </c>
      <c r="Z40" s="897">
        <f>VLOOKUP(年度マスタ!$K$4&amp;"_"&amp;Z$33,データシート1!$A:$BT,MATCH("aa_"&amp;$S40,データシート1!$A$1:$BT$1,0),0)</f>
        <v>581.43810263962189</v>
      </c>
      <c r="AA40" s="897">
        <f>VLOOKUP(年度マスタ!$K$4&amp;"_"&amp;AA$33,データシート1!$A:$BT,MATCH("aa_"&amp;$S40,データシート1!$A$1:$BT$1,0),0)</f>
        <v>630.33675285093568</v>
      </c>
      <c r="AB40" s="897">
        <f>VLOOKUP(年度マスタ!$K$4&amp;"_"&amp;AB$33,データシート1!$A:$BT,MATCH("aa_"&amp;$S40,データシート1!$A$1:$BT$1,0),0)</f>
        <v>649.88126166905533</v>
      </c>
      <c r="AC40" s="897">
        <f>VLOOKUP(年度マスタ!$K$4&amp;"_"&amp;AC$33,データシート1!$A:$BT,MATCH("aa_"&amp;$S40,データシート1!$A$1:$BT$1,0),0)</f>
        <v>620.98238209251281</v>
      </c>
      <c r="AD40" s="897">
        <f>VLOOKUP(年度マスタ!$K$4&amp;"_"&amp;AD$33,データシート1!$A:$BT,MATCH("aa_"&amp;$S40,データシート1!$A$1:$BT$1,0),0)</f>
        <v>552.67544108529614</v>
      </c>
      <c r="AE40" s="897">
        <f>VLOOKUP(年度マスタ!$K$4&amp;"_"&amp;AE$33,データシート1!$A:$BT,MATCH("aa_"&amp;$S40,データシート1!$A$1:$BT$1,0),0)</f>
        <v>526.19787827745211</v>
      </c>
      <c r="AF40" s="897">
        <f>VLOOKUP(年度マスタ!$K$4&amp;"_"&amp;AF$33,データシート1!$A:$BT,MATCH("aa_"&amp;$S40,データシート1!$A$1:$BT$1,0),0)</f>
        <v>530.89226915860786</v>
      </c>
      <c r="AG40" s="897">
        <f>VLOOKUP(年度マスタ!$K$4&amp;"_"&amp;AG$33,データシート1!$A:$BT,MATCH("aa_"&amp;$S40,データシート1!$A$1:$BT$1,0),0)</f>
        <v>486.24805373733187</v>
      </c>
      <c r="AH40" s="897">
        <f>VLOOKUP(年度マスタ!$K$4&amp;"_"&amp;AH$33,データシート1!$A:$BT,MATCH("aa_"&amp;$S40,データシート1!$A$1:$BT$1,0),0)</f>
        <v>389.71106410239196</v>
      </c>
      <c r="AI40" s="897">
        <f>VLOOKUP(年度マスタ!$K$4&amp;"_"&amp;AI$33,データシート1!$A:$BT,MATCH("aa_"&amp;$S40,データシート1!$A$1:$BT$1,0),0)</f>
        <v>421.48885953722169</v>
      </c>
      <c r="AJ40" s="897">
        <f>VLOOKUP(年度マスタ!$K$4&amp;"_"&amp;AJ$33,データシート1!$A:$BT,MATCH("aa_"&amp;$S40,データシート1!$A$1:$BT$1,0),0)</f>
        <v>461.6220487980886</v>
      </c>
      <c r="AK40" s="898">
        <f>VLOOKUP(年度マスタ!$K$4&amp;"_"&amp;AK$33,データシート1!$A:$BT,MATCH("aa_"&amp;$S40,データシート1!$A$1:$BT$1,0),0)</f>
        <v>498.09894364603088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21.482846395793299</v>
      </c>
      <c r="P41" s="454">
        <f t="shared" si="9"/>
        <v>5.881236186882341E-3</v>
      </c>
      <c r="Q41" s="328"/>
      <c r="R41" s="13"/>
      <c r="S41" s="356" t="s">
        <v>201</v>
      </c>
      <c r="T41" s="335"/>
      <c r="U41" s="246" t="s">
        <v>128</v>
      </c>
      <c r="V41" s="344"/>
      <c r="W41" s="344"/>
      <c r="X41" s="896">
        <f>X42+X45+X46</f>
        <v>529.5773851915236</v>
      </c>
      <c r="Y41" s="897">
        <f t="shared" ref="Y41:AH41" si="12">Y42+Y45+Y46</f>
        <v>532.25278912911824</v>
      </c>
      <c r="Z41" s="897">
        <f t="shared" si="12"/>
        <v>520.88308098324114</v>
      </c>
      <c r="AA41" s="897">
        <f t="shared" si="12"/>
        <v>502.35403991803071</v>
      </c>
      <c r="AB41" s="897">
        <f t="shared" si="12"/>
        <v>490.92025681494999</v>
      </c>
      <c r="AC41" s="897">
        <f t="shared" si="12"/>
        <v>478.09478136290852</v>
      </c>
      <c r="AD41" s="897">
        <f t="shared" si="12"/>
        <v>472.17823898439838</v>
      </c>
      <c r="AE41" s="897">
        <f t="shared" si="12"/>
        <v>460.52658180602799</v>
      </c>
      <c r="AF41" s="897">
        <f t="shared" si="12"/>
        <v>452.44295914143737</v>
      </c>
      <c r="AG41" s="897">
        <f t="shared" si="12"/>
        <v>444.757122257812</v>
      </c>
      <c r="AH41" s="897">
        <f t="shared" si="12"/>
        <v>434.24151264955589</v>
      </c>
      <c r="AI41" s="897">
        <f>AI42+AI45+AI46</f>
        <v>391.81815760457374</v>
      </c>
      <c r="AJ41" s="897">
        <f>AJ42+AJ45+AJ46</f>
        <v>388.64392111449121</v>
      </c>
      <c r="AK41" s="898">
        <f>AK42+AK45+AK46</f>
        <v>395.2138900718445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21.50857257250124</v>
      </c>
      <c r="P42" s="454">
        <f t="shared" si="9"/>
        <v>5.8882790953786049E-3</v>
      </c>
      <c r="Q42" s="328"/>
      <c r="R42" s="13"/>
      <c r="S42" s="356"/>
      <c r="T42" s="335"/>
      <c r="U42" s="346"/>
      <c r="V42" s="564" t="s">
        <v>129</v>
      </c>
      <c r="W42" s="336"/>
      <c r="X42" s="899">
        <f>SUM(X43:X44)</f>
        <v>474.49850670785071</v>
      </c>
      <c r="Y42" s="900">
        <f t="shared" ref="Y42:AK42" si="13">SUM(Y43:Y44)</f>
        <v>474.01596718181111</v>
      </c>
      <c r="Z42" s="900">
        <f t="shared" si="13"/>
        <v>462.40809053094677</v>
      </c>
      <c r="AA42" s="900">
        <f t="shared" si="13"/>
        <v>460.05997335807501</v>
      </c>
      <c r="AB42" s="900">
        <f t="shared" si="13"/>
        <v>447.92883784665548</v>
      </c>
      <c r="AC42" s="900">
        <f t="shared" si="13"/>
        <v>434.45210041346263</v>
      </c>
      <c r="AD42" s="900">
        <f t="shared" si="13"/>
        <v>430.11541085505957</v>
      </c>
      <c r="AE42" s="900">
        <f t="shared" si="13"/>
        <v>421.27614915739889</v>
      </c>
      <c r="AF42" s="900">
        <f t="shared" si="13"/>
        <v>413.69340649237591</v>
      </c>
      <c r="AG42" s="900">
        <f t="shared" si="13"/>
        <v>405.94981581982393</v>
      </c>
      <c r="AH42" s="900">
        <f t="shared" si="13"/>
        <v>397.01970945031871</v>
      </c>
      <c r="AI42" s="900">
        <f t="shared" si="13"/>
        <v>357.65901055441446</v>
      </c>
      <c r="AJ42" s="900">
        <f t="shared" si="13"/>
        <v>353.60659444875978</v>
      </c>
      <c r="AK42" s="901">
        <f t="shared" si="13"/>
        <v>361.10029706096242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35.107203927311993</v>
      </c>
      <c r="P43" s="612">
        <f t="shared" si="9"/>
        <v>9.611098750768713E-3</v>
      </c>
      <c r="Q43" s="328"/>
      <c r="R43" s="13"/>
      <c r="S43" s="356" t="s">
        <v>190</v>
      </c>
      <c r="T43" s="359"/>
      <c r="U43" s="346"/>
      <c r="V43" s="360"/>
      <c r="W43" s="347" t="s">
        <v>190</v>
      </c>
      <c r="X43" s="899">
        <f>VLOOKUP(年度マスタ!$K$4&amp;"_"&amp;X$33,データシート1!$A:$BT,MATCH("aa_"&amp;$S43,データシート1!$A$1:$BT$1,0),0)</f>
        <v>283.19304306274671</v>
      </c>
      <c r="Y43" s="900">
        <f>VLOOKUP(年度マスタ!$K$4&amp;"_"&amp;Y$33,データシート1!$A:$BT,MATCH("aa_"&amp;$S43,データシート1!$A$1:$BT$1,0),0)</f>
        <v>282.81452268330952</v>
      </c>
      <c r="Z43" s="900">
        <f>VLOOKUP(年度マスタ!$K$4&amp;"_"&amp;Z$33,データシート1!$A:$BT,MATCH("aa_"&amp;$S43,データシート1!$A$1:$BT$1,0),0)</f>
        <v>279.16175202791476</v>
      </c>
      <c r="AA43" s="900">
        <f>VLOOKUP(年度マスタ!$K$4&amp;"_"&amp;AA$33,データシート1!$A:$BT,MATCH("aa_"&amp;$S43,データシート1!$A$1:$BT$1,0),0)</f>
        <v>279.66276461685482</v>
      </c>
      <c r="AB43" s="900">
        <f>VLOOKUP(年度マスタ!$K$4&amp;"_"&amp;AB$33,データシート1!$A:$BT,MATCH("aa_"&amp;$S43,データシート1!$A$1:$BT$1,0),0)</f>
        <v>269.78916509955343</v>
      </c>
      <c r="AC43" s="900">
        <f>VLOOKUP(年度マスタ!$K$4&amp;"_"&amp;AC$33,データシート1!$A:$BT,MATCH("aa_"&amp;$S43,データシート1!$A$1:$BT$1,0),0)</f>
        <v>257.80676546077228</v>
      </c>
      <c r="AD43" s="900">
        <f>VLOOKUP(年度マスタ!$K$4&amp;"_"&amp;AD$33,データシート1!$A:$BT,MATCH("aa_"&amp;$S43,データシート1!$A$1:$BT$1,0),0)</f>
        <v>255.96377097512061</v>
      </c>
      <c r="AE43" s="900">
        <f>VLOOKUP(年度マスタ!$K$4&amp;"_"&amp;AE$33,データシート1!$A:$BT,MATCH("aa_"&amp;$S43,データシート1!$A$1:$BT$1,0),0)</f>
        <v>253.66481859810625</v>
      </c>
      <c r="AF43" s="900">
        <f>VLOOKUP(年度マスタ!$K$4&amp;"_"&amp;AF$33,データシート1!$A:$BT,MATCH("aa_"&amp;$S43,データシート1!$A$1:$BT$1,0),0)</f>
        <v>249.61091307345245</v>
      </c>
      <c r="AG43" s="900">
        <f>VLOOKUP(年度マスタ!$K$4&amp;"_"&amp;AG$33,データシート1!$A:$BT,MATCH("aa_"&amp;$S43,データシート1!$A$1:$BT$1,0),0)</f>
        <v>244.88680518534065</v>
      </c>
      <c r="AH43" s="900">
        <f>VLOOKUP(年度マスタ!$K$4&amp;"_"&amp;AH$33,データシート1!$A:$BT,MATCH("aa_"&amp;$S43,データシート1!$A$1:$BT$1,0),0)</f>
        <v>237.85313164480806</v>
      </c>
      <c r="AI43" s="900">
        <f>VLOOKUP(年度マスタ!$K$4&amp;"_"&amp;AI$33,データシート1!$A:$BT,MATCH("aa_"&amp;$S43,データシート1!$A$1:$BT$1,0),0)</f>
        <v>208.16906177704746</v>
      </c>
      <c r="AJ43" s="900">
        <f>VLOOKUP(年度マスタ!$K$4&amp;"_"&amp;AJ$33,データシート1!$A:$BT,MATCH("aa_"&amp;$S43,データシート1!$A$1:$BT$1,0),0)</f>
        <v>201.09091764762573</v>
      </c>
      <c r="AK43" s="901">
        <f>VLOOKUP(年度マスタ!$K$4&amp;"_"&amp;AK$33,データシート1!$A:$BT,MATCH("aa_"&amp;$S43,データシート1!$A$1:$BT$1,0),0)</f>
        <v>210.92964426717083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191.305463645104</v>
      </c>
      <c r="Y44" s="900">
        <f>VLOOKUP(年度マスタ!$K$4&amp;"_"&amp;Y$33,データシート1!$A:$BT,MATCH("aa_"&amp;$S44,データシート1!$A$1:$BT$1,0),0)</f>
        <v>191.20144449850159</v>
      </c>
      <c r="Z44" s="900">
        <f>VLOOKUP(年度マスタ!$K$4&amp;"_"&amp;Z$33,データシート1!$A:$BT,MATCH("aa_"&amp;$S44,データシート1!$A$1:$BT$1,0),0)</f>
        <v>183.24633850303198</v>
      </c>
      <c r="AA44" s="900">
        <f>VLOOKUP(年度マスタ!$K$4&amp;"_"&amp;AA$33,データシート1!$A:$BT,MATCH("aa_"&amp;$S44,データシート1!$A$1:$BT$1,0),0)</f>
        <v>180.3972087412202</v>
      </c>
      <c r="AB44" s="900">
        <f>VLOOKUP(年度マスタ!$K$4&amp;"_"&amp;AB$33,データシート1!$A:$BT,MATCH("aa_"&amp;$S44,データシート1!$A$1:$BT$1,0),0)</f>
        <v>178.13967274710208</v>
      </c>
      <c r="AC44" s="900">
        <f>VLOOKUP(年度マスタ!$K$4&amp;"_"&amp;AC$33,データシート1!$A:$BT,MATCH("aa_"&amp;$S44,データシート1!$A$1:$BT$1,0),0)</f>
        <v>176.64533495269032</v>
      </c>
      <c r="AD44" s="900">
        <f>VLOOKUP(年度マスタ!$K$4&amp;"_"&amp;AD$33,データシート1!$A:$BT,MATCH("aa_"&amp;$S44,データシート1!$A$1:$BT$1,0),0)</f>
        <v>174.15163987993895</v>
      </c>
      <c r="AE44" s="900">
        <f>VLOOKUP(年度マスタ!$K$4&amp;"_"&amp;AE$33,データシート1!$A:$BT,MATCH("aa_"&amp;$S44,データシート1!$A$1:$BT$1,0),0)</f>
        <v>167.61133055929261</v>
      </c>
      <c r="AF44" s="900">
        <f>VLOOKUP(年度マスタ!$K$4&amp;"_"&amp;AF$33,データシート1!$A:$BT,MATCH("aa_"&amp;$S44,データシート1!$A$1:$BT$1,0),0)</f>
        <v>164.08249341892346</v>
      </c>
      <c r="AG44" s="900">
        <f>VLOOKUP(年度マスタ!$K$4&amp;"_"&amp;AG$33,データシート1!$A:$BT,MATCH("aa_"&amp;$S44,データシート1!$A$1:$BT$1,0),0)</f>
        <v>161.06301063448325</v>
      </c>
      <c r="AH44" s="900">
        <f>VLOOKUP(年度マスタ!$K$4&amp;"_"&amp;AH$33,データシート1!$A:$BT,MATCH("aa_"&amp;$S44,データシート1!$A$1:$BT$1,0),0)</f>
        <v>159.16657780551068</v>
      </c>
      <c r="AI44" s="900">
        <f>VLOOKUP(年度マスタ!$K$4&amp;"_"&amp;AI$33,データシート1!$A:$BT,MATCH("aa_"&amp;$S44,データシート1!$A$1:$BT$1,0),0)</f>
        <v>149.489948777367</v>
      </c>
      <c r="AJ44" s="900">
        <f>VLOOKUP(年度マスタ!$K$4&amp;"_"&amp;AJ$33,データシート1!$A:$BT,MATCH("aa_"&amp;$S44,データシート1!$A$1:$BT$1,0),0)</f>
        <v>152.51567680113408</v>
      </c>
      <c r="AK44" s="901">
        <f>VLOOKUP(年度マスタ!$K$4&amp;"_"&amp;AK$33,データシート1!$A:$BT,MATCH("aa_"&amp;$S44,データシート1!$A$1:$BT$1,0),0)</f>
        <v>150.17065279379159</v>
      </c>
      <c r="AL44" s="330"/>
      <c r="AW44" s="17" t="str">
        <f>AW47</f>
        <v>山口県</v>
      </c>
      <c r="AX44" s="1010">
        <f t="shared" si="14"/>
        <v>0.73364711654542925</v>
      </c>
      <c r="AY44" s="1010">
        <f t="shared" si="14"/>
        <v>7.2360124630613004E-2</v>
      </c>
      <c r="AZ44" s="1010">
        <f t="shared" si="14"/>
        <v>9.4917052976812424E-2</v>
      </c>
      <c r="BA44" s="1010">
        <f t="shared" si="14"/>
        <v>9.4208293952925806E-2</v>
      </c>
      <c r="BB44" s="1010">
        <f t="shared" si="14"/>
        <v>4.8674118942195702E-3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16.445160116170001</v>
      </c>
      <c r="Y45" s="900">
        <f>VLOOKUP(年度マスタ!$K$4&amp;"_"&amp;Y$33,データシート1!$A:$BT,MATCH("aa_"&amp;$S45,データシート1!$A$1:$BT$1,0),0)</f>
        <v>17.038682552195301</v>
      </c>
      <c r="Z45" s="900">
        <f>VLOOKUP(年度マスタ!$K$4&amp;"_"&amp;Z$33,データシート1!$A:$BT,MATCH("aa_"&amp;$S45,データシート1!$A$1:$BT$1,0),0)</f>
        <v>19.484445125656698</v>
      </c>
      <c r="AA45" s="900">
        <f>VLOOKUP(年度マスタ!$K$4&amp;"_"&amp;AA$33,データシート1!$A:$BT,MATCH("aa_"&amp;$S45,データシート1!$A$1:$BT$1,0),0)</f>
        <v>21.2697204311992</v>
      </c>
      <c r="AB45" s="900">
        <f>VLOOKUP(年度マスタ!$K$4&amp;"_"&amp;AB$33,データシート1!$A:$BT,MATCH("aa_"&amp;$S45,データシート1!$A$1:$BT$1,0),0)</f>
        <v>21.482846395793299</v>
      </c>
      <c r="AC45" s="900">
        <f>VLOOKUP(年度マスタ!$K$4&amp;"_"&amp;AC$33,データシート1!$A:$BT,MATCH("aa_"&amp;$S45,データシート1!$A$1:$BT$1,0),0)</f>
        <v>20.4277492126411</v>
      </c>
      <c r="AD45" s="900">
        <f>VLOOKUP(年度マスタ!$K$4&amp;"_"&amp;AD$33,データシート1!$A:$BT,MATCH("aa_"&amp;$S45,データシート1!$A$1:$BT$1,0),0)</f>
        <v>19.788060921749601</v>
      </c>
      <c r="AE45" s="900">
        <f>VLOOKUP(年度マスタ!$K$4&amp;"_"&amp;AE$33,データシート1!$A:$BT,MATCH("aa_"&amp;$S45,データシート1!$A$1:$BT$1,0),0)</f>
        <v>19.034342657537067</v>
      </c>
      <c r="AF45" s="900">
        <f>VLOOKUP(年度マスタ!$K$4&amp;"_"&amp;AF$33,データシート1!$A:$BT,MATCH("aa_"&amp;$S45,データシート1!$A$1:$BT$1,0),0)</f>
        <v>18.197831549442402</v>
      </c>
      <c r="AG45" s="900">
        <f>VLOOKUP(年度マスタ!$K$4&amp;"_"&amp;AG$33,データシート1!$A:$BT,MATCH("aa_"&amp;$S45,データシート1!$A$1:$BT$1,0),0)</f>
        <v>16.705476396519199</v>
      </c>
      <c r="AH45" s="900">
        <f>VLOOKUP(年度マスタ!$K$4&amp;"_"&amp;AH$33,データシート1!$A:$BT,MATCH("aa_"&amp;$S45,データシート1!$A$1:$BT$1,0),0)</f>
        <v>16.100011148364199</v>
      </c>
      <c r="AI45" s="900">
        <f>VLOOKUP(年度マスタ!$K$4&amp;"_"&amp;AI$33,データシート1!$A:$BT,MATCH("aa_"&amp;$S45,データシート1!$A$1:$BT$1,0),0)</f>
        <v>15.185511193562</v>
      </c>
      <c r="AJ45" s="900">
        <f>VLOOKUP(年度マスタ!$K$4&amp;"_"&amp;AJ$33,データシート1!$A:$BT,MATCH("aa_"&amp;$S45,データシート1!$A$1:$BT$1,0),0)</f>
        <v>14.830091730519101</v>
      </c>
      <c r="AK45" s="901">
        <f>VLOOKUP(年度マスタ!$K$4&amp;"_"&amp;AK$33,データシート1!$A:$BT,MATCH("aa_"&amp;$S45,データシート1!$A$1:$BT$1,0),0)</f>
        <v>14.755431675188134</v>
      </c>
      <c r="AL45" s="330"/>
      <c r="AW45" s="17" t="str">
        <f>AW48</f>
        <v>下関市</v>
      </c>
      <c r="AX45" s="1010">
        <f t="shared" ref="AX45:BB45" si="15">AX48/$BC48</f>
        <v>0.58398372644502183</v>
      </c>
      <c r="AY45" s="1010">
        <f t="shared" si="15"/>
        <v>0.11858193705841309</v>
      </c>
      <c r="AZ45" s="1010">
        <f t="shared" si="15"/>
        <v>0.15923185681844323</v>
      </c>
      <c r="BA45" s="1010">
        <f t="shared" si="15"/>
        <v>0.12634164829970199</v>
      </c>
      <c r="BB45" s="1010">
        <f t="shared" si="15"/>
        <v>1.1860831378419728E-2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38.633718367502823</v>
      </c>
      <c r="Y46" s="900">
        <f>VLOOKUP(年度マスタ!$K$4&amp;"_"&amp;Y$33,データシート1!$A:$BT,MATCH("aa_"&amp;$S46,データシート1!$A$1:$BT$1,0),0)</f>
        <v>41.19813939511176</v>
      </c>
      <c r="Z46" s="900">
        <f>VLOOKUP(年度マスタ!$K$4&amp;"_"&amp;Z$33,データシート1!$A:$BT,MATCH("aa_"&amp;$S46,データシート1!$A$1:$BT$1,0),0)</f>
        <v>38.990545326637729</v>
      </c>
      <c r="AA46" s="900">
        <f>VLOOKUP(年度マスタ!$K$4&amp;"_"&amp;AA$33,データシート1!$A:$BT,MATCH("aa_"&amp;$S46,データシート1!$A$1:$BT$1,0),0)</f>
        <v>21.024346128756498</v>
      </c>
      <c r="AB46" s="900">
        <f>VLOOKUP(年度マスタ!$K$4&amp;"_"&amp;AB$33,データシート1!$A:$BT,MATCH("aa_"&amp;$S46,データシート1!$A$1:$BT$1,0),0)</f>
        <v>21.50857257250124</v>
      </c>
      <c r="AC46" s="900">
        <f>VLOOKUP(年度マスタ!$K$4&amp;"_"&amp;AC$33,データシート1!$A:$BT,MATCH("aa_"&amp;$S46,データシート1!$A$1:$BT$1,0),0)</f>
        <v>23.21493173680479</v>
      </c>
      <c r="AD46" s="900">
        <f>VLOOKUP(年度マスタ!$K$4&amp;"_"&amp;AD$33,データシート1!$A:$BT,MATCH("aa_"&amp;$S46,データシート1!$A$1:$BT$1,0),0)</f>
        <v>22.2747672075892</v>
      </c>
      <c r="AE46" s="900">
        <f>VLOOKUP(年度マスタ!$K$4&amp;"_"&amp;AE$33,データシート1!$A:$BT,MATCH("aa_"&amp;$S46,データシート1!$A$1:$BT$1,0),0)</f>
        <v>20.216089991092041</v>
      </c>
      <c r="AF46" s="900">
        <f>VLOOKUP(年度マスタ!$K$4&amp;"_"&amp;AF$33,データシート1!$A:$BT,MATCH("aa_"&amp;$S46,データシート1!$A$1:$BT$1,0),0)</f>
        <v>20.551721099619048</v>
      </c>
      <c r="AG46" s="900">
        <f>VLOOKUP(年度マスタ!$K$4&amp;"_"&amp;AG$33,データシート1!$A:$BT,MATCH("aa_"&amp;$S46,データシート1!$A$1:$BT$1,0),0)</f>
        <v>22.101830041468876</v>
      </c>
      <c r="AH46" s="900">
        <f>VLOOKUP(年度マスタ!$K$4&amp;"_"&amp;AH$33,データシート1!$A:$BT,MATCH("aa_"&amp;$S46,データシート1!$A$1:$BT$1,0),0)</f>
        <v>21.121792050872944</v>
      </c>
      <c r="AI46" s="900">
        <f>VLOOKUP(年度マスタ!$K$4&amp;"_"&amp;AI$33,データシート1!$A:$BT,MATCH("aa_"&amp;$S46,データシート1!$A$1:$BT$1,0),0)</f>
        <v>18.973635856597305</v>
      </c>
      <c r="AJ46" s="900">
        <f>VLOOKUP(年度マスタ!$K$4&amp;"_"&amp;AJ$33,データシート1!$A:$BT,MATCH("aa_"&amp;$S46,データシート1!$A$1:$BT$1,0),0)</f>
        <v>20.20723493521232</v>
      </c>
      <c r="AK46" s="901">
        <f>VLOOKUP(年度マスタ!$K$4&amp;"_"&amp;AK$33,データシート1!$A:$BT,MATCH("aa_"&amp;$S46,データシート1!$A$1:$BT$1,0),0)</f>
        <v>19.358161335693943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31.557905363829999</v>
      </c>
      <c r="Y47" s="903">
        <f>VLOOKUP(年度マスタ!$K$4&amp;"_"&amp;Y$33,データシート1!$A:$BT,MATCH("aa_"&amp;$S47,データシート1!$A$1:$BT$1,0),0)</f>
        <v>42.461169275533003</v>
      </c>
      <c r="Z47" s="903">
        <f>VLOOKUP(年度マスタ!$K$4&amp;"_"&amp;Z$33,データシート1!$A:$BT,MATCH("aa_"&amp;$S47,データシート1!$A$1:$BT$1,0),0)</f>
        <v>27.1775841334082</v>
      </c>
      <c r="AA47" s="903">
        <f>VLOOKUP(年度マスタ!$K$4&amp;"_"&amp;AA$33,データシート1!$A:$BT,MATCH("aa_"&amp;$S47,データシート1!$A$1:$BT$1,0),0)</f>
        <v>37.188761137698798</v>
      </c>
      <c r="AB47" s="903">
        <f>VLOOKUP(年度マスタ!$K$4&amp;"_"&amp;AB$33,データシート1!$A:$BT,MATCH("aa_"&amp;$S47,データシート1!$A$1:$BT$1,0),0)</f>
        <v>35.107203927311993</v>
      </c>
      <c r="AC47" s="903">
        <f>VLOOKUP(年度マスタ!$K$4&amp;"_"&amp;AC$33,データシート1!$A:$BT,MATCH("aa_"&amp;$S47,データシート1!$A$1:$BT$1,0),0)</f>
        <v>31.026807827784999</v>
      </c>
      <c r="AD47" s="903">
        <f>VLOOKUP(年度マスタ!$K$4&amp;"_"&amp;AD$33,データシート1!$A:$BT,MATCH("aa_"&amp;$S47,データシート1!$A$1:$BT$1,0),0)</f>
        <v>44.871542260361593</v>
      </c>
      <c r="AE47" s="903">
        <f>VLOOKUP(年度マスタ!$K$4&amp;"_"&amp;AE$33,データシート1!$A:$BT,MATCH("aa_"&amp;$S47,データシート1!$A$1:$BT$1,0),0)</f>
        <v>38.433416905799994</v>
      </c>
      <c r="AF47" s="903">
        <f>VLOOKUP(年度マスタ!$K$4&amp;"_"&amp;AF$33,データシート1!$A:$BT,MATCH("aa_"&amp;$S47,データシート1!$A$1:$BT$1,0),0)</f>
        <v>37.168711898400012</v>
      </c>
      <c r="AG47" s="903">
        <f>VLOOKUP(年度マスタ!$K$4&amp;"_"&amp;AG$33,データシート1!$A:$BT,MATCH("aa_"&amp;$S47,データシート1!$A$1:$BT$1,0),0)</f>
        <v>39.34016566479999</v>
      </c>
      <c r="AH47" s="903">
        <f>VLOOKUP(年度マスタ!$K$4&amp;"_"&amp;AH$33,データシート1!$A:$BT,MATCH("aa_"&amp;$S47,データシート1!$A$1:$BT$1,0),0)</f>
        <v>43.590507927159997</v>
      </c>
      <c r="AI47" s="903">
        <f>VLOOKUP(年度マスタ!$K$4&amp;"_"&amp;AI$33,データシート1!$A:$BT,MATCH("aa_"&amp;$S47,データシート1!$A$1:$BT$1,0),0)</f>
        <v>42.175500556000003</v>
      </c>
      <c r="AJ47" s="903">
        <f>VLOOKUP(年度マスタ!$K$4&amp;"_"&amp;AJ$33,データシート1!$A:$BT,MATCH("aa_"&amp;$S47,データシート1!$A$1:$BT$1,0),0)</f>
        <v>43.954257805440008</v>
      </c>
      <c r="AK47" s="904">
        <f>VLOOKUP(年度マスタ!$K$4&amp;"_"&amp;AK$33,データシート1!$A:$BT,MATCH("aa_"&amp;$S47,データシート1!$A$1:$BT$1,0),0)</f>
        <v>37.102296603189998</v>
      </c>
      <c r="AL47" s="330"/>
      <c r="AW47" s="17" t="str">
        <f>年度マスタ!I4</f>
        <v>山口県</v>
      </c>
      <c r="AX47" s="1011">
        <f>SUM(AY38:BA38)</f>
        <v>19691.061582794591</v>
      </c>
      <c r="AY47" s="1011">
        <f t="shared" si="17"/>
        <v>1942.1430795630506</v>
      </c>
      <c r="AZ47" s="1011">
        <f t="shared" si="17"/>
        <v>2547.570205447752</v>
      </c>
      <c r="BA47" s="1011">
        <f>SUM(BD38:BG38)</f>
        <v>2528.5471393551197</v>
      </c>
      <c r="BB47" s="1011">
        <f>BH38</f>
        <v>130.64115594049295</v>
      </c>
      <c r="BC47" s="1011">
        <f>SUM(AX47:BB47)</f>
        <v>26839.963163101005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下関市</v>
      </c>
      <c r="AX48" s="1011">
        <f>SUM(AY39:BA39)</f>
        <v>1826.7806647535513</v>
      </c>
      <c r="AY48" s="1011">
        <f>BB39</f>
        <v>370.94045603978873</v>
      </c>
      <c r="AZ48" s="1011">
        <f>BC39</f>
        <v>498.09894364603088</v>
      </c>
      <c r="BA48" s="1011">
        <f>SUM(BD39:BG39)</f>
        <v>395.2138900718445</v>
      </c>
      <c r="BB48" s="1011">
        <f>BH39</f>
        <v>37.102296603189998</v>
      </c>
      <c r="BC48" s="1011">
        <f>SUM(AX48:BB48)</f>
        <v>3128.1362511144057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3128.1362511144057</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1826.7806647535513</v>
      </c>
      <c r="P52" s="453">
        <f t="shared" ref="P52:P64" si="18">O52/$O$51</f>
        <v>0.58398372644502183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1777.8241692987431</v>
      </c>
      <c r="P53" s="454">
        <f t="shared" si="18"/>
        <v>0.56833335461822965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16.980408096642265</v>
      </c>
      <c r="P54" s="454">
        <f t="shared" si="18"/>
        <v>5.4282827644073868E-3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31.97608735816576</v>
      </c>
      <c r="P55" s="454">
        <f t="shared" si="18"/>
        <v>1.0222089062384736E-2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370.94045603978873</v>
      </c>
      <c r="P56" s="453">
        <f t="shared" si="18"/>
        <v>0.11858193705841309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498.09894364603088</v>
      </c>
      <c r="P57" s="453">
        <f t="shared" si="18"/>
        <v>0.15923185681844323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395.2138900718445</v>
      </c>
      <c r="P58" s="453">
        <f t="shared" si="18"/>
        <v>0.12634164829970199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361.10029706096242</v>
      </c>
      <c r="P59" s="454">
        <f t="shared" si="18"/>
        <v>0.11543624320466207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210.92964426717083</v>
      </c>
      <c r="P60" s="454">
        <f t="shared" si="18"/>
        <v>6.7429813580539108E-2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150.17065279379159</v>
      </c>
      <c r="P61" s="454">
        <f t="shared" si="18"/>
        <v>4.8006429624122972E-2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14.755431675188134</v>
      </c>
      <c r="P62" s="454">
        <f t="shared" si="18"/>
        <v>4.7170041490141226E-3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19.358161335693943</v>
      </c>
      <c r="P63" s="454">
        <f t="shared" si="18"/>
        <v>6.1884009460257856E-3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37.102296603189998</v>
      </c>
      <c r="P64" s="612">
        <f t="shared" si="18"/>
        <v>1.1860831378419728E-2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下関市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5288.9521999999997</v>
      </c>
      <c r="AI7" s="78">
        <f>VLOOKUP(年度マスタ!$K$4&amp;"_"&amp;$AG7,データシート1!$A:$BT,MATCH("ab_"&amp;AI$2,データシート1!$A$1:$BT$1,0),0)</f>
        <v>8305</v>
      </c>
      <c r="AJ7" s="78">
        <f>VLOOKUP(年度マスタ!$K$4&amp;"_"&amp;$AG7,データシート1!$A:$BT,MATCH("ab_"&amp;AJ$2,データシート1!$A$1:$BT$1,0),0)</f>
        <v>805</v>
      </c>
      <c r="AK7" s="78">
        <f>VLOOKUP(年度マスタ!$K$4&amp;"_"&amp;$AG7,データシート1!$A:$BT,MATCH("ab_"&amp;AK$2,データシート1!$A$1:$BT$1,0),0)</f>
        <v>96822</v>
      </c>
      <c r="AL7" s="78">
        <f>VLOOKUP(年度マスタ!$K$4&amp;"_"&amp;$AG7,データシート1!$A:$BT,MATCH("ab_"&amp;AL$2,データシート1!$A$1:$BT$1,0),0)</f>
        <v>127302</v>
      </c>
      <c r="AM7" s="78">
        <f>VLOOKUP(年度マスタ!$K$4&amp;"_"&amp;$AG7,データシート1!$A:$BT,MATCH("ab_"&amp;AM$2,データシート1!$A$1:$BT$1,0),0)</f>
        <v>143161</v>
      </c>
      <c r="AN7" s="78">
        <f>VLOOKUP(年度マスタ!$K$4&amp;"_"&amp;$AG7,データシート1!$A:$BT,MATCH("ab_"&amp;AN$2,データシート1!$A$1:$BT$1,0),0)</f>
        <v>38504</v>
      </c>
      <c r="AO7" s="78">
        <f>VLOOKUP(年度マスタ!$K$4&amp;"_"&amp;$AG7,データシート1!$A:$BT,MATCH("ab_"&amp;AO$2,データシート1!$A$1:$BT$1,0),0)</f>
        <v>282091</v>
      </c>
      <c r="AP7" s="78">
        <f>VLOOKUP(年度マスタ!$K$4&amp;"_"&amp;$AG7,データシート1!$A:$BT,MATCH("ab_"&amp;AP$2,データシート1!$A$1:$BT$1,0),0)</f>
        <v>7119177</v>
      </c>
      <c r="AQ7" s="954">
        <f>VLOOKUP(年度マスタ!$K$4&amp;"_"&amp;$AG7,データシート1!$A:$BT,MATCH("ab_"&amp;AQ$2,データシート1!$A$1:$BT$1,0),0)</f>
        <v>31.557905363829999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5709.5774000000001</v>
      </c>
      <c r="AI8" s="78">
        <f>VLOOKUP(年度マスタ!$K$4&amp;"_"&amp;$AG8,データシート1!$A:$BT,MATCH("ab_"&amp;AI$2,データシート1!$A$1:$BT$1,0),0)</f>
        <v>8305</v>
      </c>
      <c r="AJ8" s="78">
        <f>VLOOKUP(年度マスタ!$K$4&amp;"_"&amp;$AG8,データシート1!$A:$BT,MATCH("ab_"&amp;AJ$2,データシート1!$A$1:$BT$1,0),0)</f>
        <v>805</v>
      </c>
      <c r="AK8" s="78">
        <f>VLOOKUP(年度マスタ!$K$4&amp;"_"&amp;$AG8,データシート1!$A:$BT,MATCH("ab_"&amp;AK$2,データシート1!$A$1:$BT$1,0),0)</f>
        <v>96822</v>
      </c>
      <c r="AL8" s="78">
        <f>VLOOKUP(年度マスタ!$K$4&amp;"_"&amp;$AG8,データシート1!$A:$BT,MATCH("ab_"&amp;AL$2,データシート1!$A$1:$BT$1,0),0)</f>
        <v>127535</v>
      </c>
      <c r="AM8" s="78">
        <f>VLOOKUP(年度マスタ!$K$4&amp;"_"&amp;$AG8,データシート1!$A:$BT,MATCH("ab_"&amp;AM$2,データシート1!$A$1:$BT$1,0),0)</f>
        <v>143634</v>
      </c>
      <c r="AN8" s="78">
        <f>VLOOKUP(年度マスタ!$K$4&amp;"_"&amp;$AG8,データシート1!$A:$BT,MATCH("ab_"&amp;AN$2,データシート1!$A$1:$BT$1,0),0)</f>
        <v>37522</v>
      </c>
      <c r="AO8" s="78">
        <f>VLOOKUP(年度マスタ!$K$4&amp;"_"&amp;$AG8,データシート1!$A:$BT,MATCH("ab_"&amp;AO$2,データシート1!$A$1:$BT$1,0),0)</f>
        <v>280062</v>
      </c>
      <c r="AP8" s="78">
        <f>VLOOKUP(年度マスタ!$K$4&amp;"_"&amp;$AG8,データシート1!$A:$BT,MATCH("ab_"&amp;AP$2,データシート1!$A$1:$BT$1,0),0)</f>
        <v>7194372</v>
      </c>
      <c r="AQ8" s="954">
        <f>VLOOKUP(年度マスタ!$K$4&amp;"_"&amp;$AG8,データシート1!$A:$BT,MATCH("ab_"&amp;AQ$2,データシート1!$A$1:$BT$1,0),0)</f>
        <v>42.461169275533003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5616.8825999999999</v>
      </c>
      <c r="AI9" s="78">
        <f>VLOOKUP(年度マスタ!$K$4&amp;"_"&amp;$AG9,データシート1!$A:$BT,MATCH("ab_"&amp;AI$2,データシート1!$A$1:$BT$1,0),0)</f>
        <v>8305</v>
      </c>
      <c r="AJ9" s="78">
        <f>VLOOKUP(年度マスタ!$K$4&amp;"_"&amp;$AG9,データシート1!$A:$BT,MATCH("ab_"&amp;AJ$2,データシート1!$A$1:$BT$1,0),0)</f>
        <v>805</v>
      </c>
      <c r="AK9" s="78">
        <f>VLOOKUP(年度マスタ!$K$4&amp;"_"&amp;$AG9,データシート1!$A:$BT,MATCH("ab_"&amp;AK$2,データシート1!$A$1:$BT$1,0),0)</f>
        <v>96822</v>
      </c>
      <c r="AL9" s="78">
        <f>VLOOKUP(年度マスタ!$K$4&amp;"_"&amp;$AG9,データシート1!$A:$BT,MATCH("ab_"&amp;AL$2,データシート1!$A$1:$BT$1,0),0)</f>
        <v>127826</v>
      </c>
      <c r="AM9" s="78">
        <f>VLOOKUP(年度マスタ!$K$4&amp;"_"&amp;$AG9,データシート1!$A:$BT,MATCH("ab_"&amp;AM$2,データシート1!$A$1:$BT$1,0),0)</f>
        <v>144859</v>
      </c>
      <c r="AN9" s="78">
        <f>VLOOKUP(年度マスタ!$K$4&amp;"_"&amp;$AG9,データシート1!$A:$BT,MATCH("ab_"&amp;AN$2,データシート1!$A$1:$BT$1,0),0)</f>
        <v>37031</v>
      </c>
      <c r="AO9" s="78">
        <f>VLOOKUP(年度マスタ!$K$4&amp;"_"&amp;$AG9,データシート1!$A:$BT,MATCH("ab_"&amp;AO$2,データシート1!$A$1:$BT$1,0),0)</f>
        <v>277647</v>
      </c>
      <c r="AP9" s="78">
        <f>VLOOKUP(年度マスタ!$K$4&amp;"_"&amp;$AG9,データシート1!$A:$BT,MATCH("ab_"&amp;AP$2,データシート1!$A$1:$BT$1,0),0)</f>
        <v>6797602</v>
      </c>
      <c r="AQ9" s="954">
        <f>VLOOKUP(年度マスタ!$K$4&amp;"_"&amp;$AG9,データシート1!$A:$BT,MATCH("ab_"&amp;AQ$2,データシート1!$A$1:$BT$1,0),0)</f>
        <v>27.1775841334082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5912.1988000000001</v>
      </c>
      <c r="AI10" s="78">
        <f>VLOOKUP(年度マスタ!$K$4&amp;"_"&amp;$AG10,データシート1!$A:$BT,MATCH("ab_"&amp;AI$2,データシート1!$A$1:$BT$1,0),0)</f>
        <v>8305</v>
      </c>
      <c r="AJ10" s="78">
        <f>VLOOKUP(年度マスタ!$K$4&amp;"_"&amp;$AG10,データシート1!$A:$BT,MATCH("ab_"&amp;AJ$2,データシート1!$A$1:$BT$1,0),0)</f>
        <v>805</v>
      </c>
      <c r="AK10" s="78">
        <f>VLOOKUP(年度マスタ!$K$4&amp;"_"&amp;$AG10,データシート1!$A:$BT,MATCH("ab_"&amp;AK$2,データシート1!$A$1:$BT$1,0),0)</f>
        <v>96822</v>
      </c>
      <c r="AL10" s="78">
        <f>VLOOKUP(年度マスタ!$K$4&amp;"_"&amp;$AG10,データシート1!$A:$BT,MATCH("ab_"&amp;AL$2,データシート1!$A$1:$BT$1,0),0)</f>
        <v>130109</v>
      </c>
      <c r="AM10" s="78">
        <f>VLOOKUP(年度マスタ!$K$4&amp;"_"&amp;$AG10,データシート1!$A:$BT,MATCH("ab_"&amp;AM$2,データシート1!$A$1:$BT$1,0),0)</f>
        <v>146270</v>
      </c>
      <c r="AN10" s="78">
        <f>VLOOKUP(年度マスタ!$K$4&amp;"_"&amp;$AG10,データシート1!$A:$BT,MATCH("ab_"&amp;AN$2,データシート1!$A$1:$BT$1,0),0)</f>
        <v>36249</v>
      </c>
      <c r="AO10" s="78">
        <f>VLOOKUP(年度マスタ!$K$4&amp;"_"&amp;$AG10,データシート1!$A:$BT,MATCH("ab_"&amp;AO$2,データシート1!$A$1:$BT$1,0),0)</f>
        <v>278962</v>
      </c>
      <c r="AP10" s="78">
        <f>VLOOKUP(年度マスタ!$K$4&amp;"_"&amp;$AG10,データシート1!$A:$BT,MATCH("ab_"&amp;AP$2,データシート1!$A$1:$BT$1,0),0)</f>
        <v>3570443</v>
      </c>
      <c r="AQ10" s="954">
        <f>VLOOKUP(年度マスタ!$K$4&amp;"_"&amp;$AG10,データシート1!$A:$BT,MATCH("ab_"&amp;AQ$2,データシート1!$A$1:$BT$1,0),0)</f>
        <v>37.188761137698798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5480.7830999999996</v>
      </c>
      <c r="AI11" s="78">
        <f>VLOOKUP(年度マスタ!$K$4&amp;"_"&amp;$AG11,データシート1!$A:$BT,MATCH("ab_"&amp;AI$2,データシート1!$A$1:$BT$1,0),0)</f>
        <v>8305</v>
      </c>
      <c r="AJ11" s="78">
        <f>VLOOKUP(年度マスタ!$K$4&amp;"_"&amp;$AG11,データシート1!$A:$BT,MATCH("ab_"&amp;AJ$2,データシート1!$A$1:$BT$1,0),0)</f>
        <v>805</v>
      </c>
      <c r="AK11" s="78">
        <f>VLOOKUP(年度マスタ!$K$4&amp;"_"&amp;$AG11,データシート1!$A:$BT,MATCH("ab_"&amp;AK$2,データシート1!$A$1:$BT$1,0),0)</f>
        <v>96822</v>
      </c>
      <c r="AL11" s="78">
        <f>VLOOKUP(年度マスタ!$K$4&amp;"_"&amp;$AG11,データシート1!$A:$BT,MATCH("ab_"&amp;AL$2,データシート1!$A$1:$BT$1,0),0)</f>
        <v>130351</v>
      </c>
      <c r="AM11" s="78">
        <f>VLOOKUP(年度マスタ!$K$4&amp;"_"&amp;$AG11,データシート1!$A:$BT,MATCH("ab_"&amp;AM$2,データシート1!$A$1:$BT$1,0),0)</f>
        <v>147406</v>
      </c>
      <c r="AN11" s="78">
        <f>VLOOKUP(年度マスタ!$K$4&amp;"_"&amp;$AG11,データシート1!$A:$BT,MATCH("ab_"&amp;AN$2,データシート1!$A$1:$BT$1,0),0)</f>
        <v>35661</v>
      </c>
      <c r="AO11" s="78">
        <f>VLOOKUP(年度マスタ!$K$4&amp;"_"&amp;$AG11,データシート1!$A:$BT,MATCH("ab_"&amp;AO$2,データシート1!$A$1:$BT$1,0),0)</f>
        <v>277718</v>
      </c>
      <c r="AP11" s="78">
        <f>VLOOKUP(年度マスタ!$K$4&amp;"_"&amp;$AG11,データシート1!$A:$BT,MATCH("ab_"&amp;AP$2,データシート1!$A$1:$BT$1,0),0)</f>
        <v>3565515</v>
      </c>
      <c r="AQ11" s="954">
        <f>VLOOKUP(年度マスタ!$K$4&amp;"_"&amp;$AG11,データシート1!$A:$BT,MATCH("ab_"&amp;AQ$2,データシート1!$A$1:$BT$1,0),0)</f>
        <v>35.107203927311993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5496.8609999999999</v>
      </c>
      <c r="AI12" s="78">
        <f>VLOOKUP(年度マスタ!$K$4&amp;"_"&amp;$AG12,データシート1!$A:$BT,MATCH("ab_"&amp;AI$2,データシート1!$A$1:$BT$1,0),0)</f>
        <v>7393</v>
      </c>
      <c r="AJ12" s="78">
        <f>VLOOKUP(年度マスタ!$K$4&amp;"_"&amp;$AG12,データシート1!$A:$BT,MATCH("ab_"&amp;AJ$2,データシート1!$A$1:$BT$1,0),0)</f>
        <v>846</v>
      </c>
      <c r="AK12" s="78">
        <f>VLOOKUP(年度マスタ!$K$4&amp;"_"&amp;$AG12,データシート1!$A:$BT,MATCH("ab_"&amp;AK$2,データシート1!$A$1:$BT$1,0),0)</f>
        <v>96738</v>
      </c>
      <c r="AL12" s="78">
        <f>VLOOKUP(年度マスタ!$K$4&amp;"_"&amp;$AG12,データシート1!$A:$BT,MATCH("ab_"&amp;AL$2,データシート1!$A$1:$BT$1,0),0)</f>
        <v>130388</v>
      </c>
      <c r="AM12" s="78">
        <f>VLOOKUP(年度マスタ!$K$4&amp;"_"&amp;$AG12,データシート1!$A:$BT,MATCH("ab_"&amp;AM$2,データシート1!$A$1:$BT$1,0),0)</f>
        <v>148356</v>
      </c>
      <c r="AN12" s="78">
        <f>VLOOKUP(年度マスタ!$K$4&amp;"_"&amp;$AG12,データシート1!$A:$BT,MATCH("ab_"&amp;AN$2,データシート1!$A$1:$BT$1,0),0)</f>
        <v>35179</v>
      </c>
      <c r="AO12" s="78">
        <f>VLOOKUP(年度マスタ!$K$4&amp;"_"&amp;$AG12,データシート1!$A:$BT,MATCH("ab_"&amp;AO$2,データシート1!$A$1:$BT$1,0),0)</f>
        <v>275242</v>
      </c>
      <c r="AP12" s="78">
        <f>VLOOKUP(年度マスタ!$K$4&amp;"_"&amp;$AG12,データシート1!$A:$BT,MATCH("ab_"&amp;AP$2,データシート1!$A$1:$BT$1,0),0)</f>
        <v>3860482</v>
      </c>
      <c r="AQ12" s="954">
        <f>VLOOKUP(年度マスタ!$K$4&amp;"_"&amp;$AG12,データシート1!$A:$BT,MATCH("ab_"&amp;AQ$2,データシート1!$A$1:$BT$1,0),0)</f>
        <v>31.026807827784999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6309.1858000000002</v>
      </c>
      <c r="AI13" s="78">
        <f>VLOOKUP(年度マスタ!$K$4&amp;"_"&amp;$AG13,データシート1!$A:$BT,MATCH("ab_"&amp;AI$2,データシート1!$A$1:$BT$1,0),0)</f>
        <v>7393</v>
      </c>
      <c r="AJ13" s="78">
        <f>VLOOKUP(年度マスタ!$K$4&amp;"_"&amp;$AG13,データシート1!$A:$BT,MATCH("ab_"&amp;AJ$2,データシート1!$A$1:$BT$1,0),0)</f>
        <v>846</v>
      </c>
      <c r="AK13" s="78">
        <f>VLOOKUP(年度マスタ!$K$4&amp;"_"&amp;$AG13,データシート1!$A:$BT,MATCH("ab_"&amp;AK$2,データシート1!$A$1:$BT$1,0),0)</f>
        <v>96738</v>
      </c>
      <c r="AL13" s="78">
        <f>VLOOKUP(年度マスタ!$K$4&amp;"_"&amp;$AG13,データシート1!$A:$BT,MATCH("ab_"&amp;AL$2,データシート1!$A$1:$BT$1,0),0)</f>
        <v>130406</v>
      </c>
      <c r="AM13" s="78">
        <f>VLOOKUP(年度マスタ!$K$4&amp;"_"&amp;$AG13,データシート1!$A:$BT,MATCH("ab_"&amp;AM$2,データシート1!$A$1:$BT$1,0),0)</f>
        <v>148713</v>
      </c>
      <c r="AN13" s="78">
        <f>VLOOKUP(年度マスタ!$K$4&amp;"_"&amp;$AG13,データシート1!$A:$BT,MATCH("ab_"&amp;AN$2,データシート1!$A$1:$BT$1,0),0)</f>
        <v>34655</v>
      </c>
      <c r="AO13" s="78">
        <f>VLOOKUP(年度マスタ!$K$4&amp;"_"&amp;$AG13,データシート1!$A:$BT,MATCH("ab_"&amp;AO$2,データシート1!$A$1:$BT$1,0),0)</f>
        <v>272360</v>
      </c>
      <c r="AP13" s="78">
        <f>VLOOKUP(年度マスタ!$K$4&amp;"_"&amp;$AG13,データシート1!$A:$BT,MATCH("ab_"&amp;AP$2,データシート1!$A$1:$BT$1,0),0)</f>
        <v>3807508</v>
      </c>
      <c r="AQ13" s="954">
        <f>VLOOKUP(年度マスタ!$K$4&amp;"_"&amp;$AG13,データシート1!$A:$BT,MATCH("ab_"&amp;AQ$2,データシート1!$A$1:$BT$1,0),0)</f>
        <v>44.871542260361593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5164.4519</v>
      </c>
      <c r="AI14" s="78">
        <f>VLOOKUP(年度マスタ!$K$4&amp;"_"&amp;$AG14,データシート1!$A:$BT,MATCH("ab_"&amp;AI$2,データシート1!$A$1:$BT$1,0),0)</f>
        <v>7393</v>
      </c>
      <c r="AJ14" s="78">
        <f>VLOOKUP(年度マスタ!$K$4&amp;"_"&amp;$AG14,データシート1!$A:$BT,MATCH("ab_"&amp;AJ$2,データシート1!$A$1:$BT$1,0),0)</f>
        <v>846</v>
      </c>
      <c r="AK14" s="78">
        <f>VLOOKUP(年度マスタ!$K$4&amp;"_"&amp;$AG14,データシート1!$A:$BT,MATCH("ab_"&amp;AK$2,データシート1!$A$1:$BT$1,0),0)</f>
        <v>96738</v>
      </c>
      <c r="AL14" s="78">
        <f>VLOOKUP(年度マスタ!$K$4&amp;"_"&amp;$AG14,データシート1!$A:$BT,MATCH("ab_"&amp;AL$2,データシート1!$A$1:$BT$1,0),0)</f>
        <v>130458</v>
      </c>
      <c r="AM14" s="78">
        <f>VLOOKUP(年度マスタ!$K$4&amp;"_"&amp;$AG14,データシート1!$A:$BT,MATCH("ab_"&amp;AM$2,データシート1!$A$1:$BT$1,0),0)</f>
        <v>149189</v>
      </c>
      <c r="AN14" s="78">
        <f>VLOOKUP(年度マスタ!$K$4&amp;"_"&amp;$AG14,データシート1!$A:$BT,MATCH("ab_"&amp;AN$2,データシート1!$A$1:$BT$1,0),0)</f>
        <v>34497</v>
      </c>
      <c r="AO14" s="78">
        <f>VLOOKUP(年度マスタ!$K$4&amp;"_"&amp;$AG14,データシート1!$A:$BT,MATCH("ab_"&amp;AO$2,データシート1!$A$1:$BT$1,0),0)</f>
        <v>269486</v>
      </c>
      <c r="AP14" s="78">
        <f>VLOOKUP(年度マスタ!$K$4&amp;"_"&amp;$AG14,データシート1!$A:$BT,MATCH("ab_"&amp;AP$2,データシート1!$A$1:$BT$1,0),0)</f>
        <v>3452709.1738000568</v>
      </c>
      <c r="AQ14" s="954">
        <f>VLOOKUP(年度マスタ!$K$4&amp;"_"&amp;$AG14,データシート1!$A:$BT,MATCH("ab_"&amp;AQ$2,データシート1!$A$1:$BT$1,0),0)</f>
        <v>38.433416905799987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5886.5285999999996</v>
      </c>
      <c r="AI15" s="78">
        <f>VLOOKUP(年度マスタ!$K$4&amp;"_"&amp;$AG15,データシート1!$A:$BT,MATCH("ab_"&amp;AI$2,データシート1!$A$1:$BT$1,0),0)</f>
        <v>7393</v>
      </c>
      <c r="AJ15" s="78">
        <f>VLOOKUP(年度マスタ!$K$4&amp;"_"&amp;$AG15,データシート1!$A:$BT,MATCH("ab_"&amp;AJ$2,データシート1!$A$1:$BT$1,0),0)</f>
        <v>846</v>
      </c>
      <c r="AK15" s="78">
        <f>VLOOKUP(年度マスタ!$K$4&amp;"_"&amp;$AG15,データシート1!$A:$BT,MATCH("ab_"&amp;AK$2,データシート1!$A$1:$BT$1,0),0)</f>
        <v>96738</v>
      </c>
      <c r="AL15" s="78">
        <f>VLOOKUP(年度マスタ!$K$4&amp;"_"&amp;$AG15,データシート1!$A:$BT,MATCH("ab_"&amp;AL$2,データシート1!$A$1:$BT$1,0),0)</f>
        <v>130299</v>
      </c>
      <c r="AM15" s="78">
        <f>VLOOKUP(年度マスタ!$K$4&amp;"_"&amp;$AG15,データシート1!$A:$BT,MATCH("ab_"&amp;AM$2,データシート1!$A$1:$BT$1,0),0)</f>
        <v>149240</v>
      </c>
      <c r="AN15" s="78">
        <f>VLOOKUP(年度マスタ!$K$4&amp;"_"&amp;$AG15,データシート1!$A:$BT,MATCH("ab_"&amp;AN$2,データシート1!$A$1:$BT$1,0),0)</f>
        <v>33986</v>
      </c>
      <c r="AO15" s="78">
        <f>VLOOKUP(年度マスタ!$K$4&amp;"_"&amp;$AG15,データシート1!$A:$BT,MATCH("ab_"&amp;AO$2,データシート1!$A$1:$BT$1,0),0)</f>
        <v>266429</v>
      </c>
      <c r="AP15" s="78">
        <f>VLOOKUP(年度マスタ!$K$4&amp;"_"&amp;$AG15,データシート1!$A:$BT,MATCH("ab_"&amp;AP$2,データシート1!$A$1:$BT$1,0),0)</f>
        <v>3579678</v>
      </c>
      <c r="AQ15" s="954">
        <f>VLOOKUP(年度マスタ!$K$4&amp;"_"&amp;$AG15,データシート1!$A:$BT,MATCH("ab_"&amp;AQ$2,データシート1!$A$1:$BT$1,0),0)</f>
        <v>37.168711898400012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6094.7876999999999</v>
      </c>
      <c r="AI16" s="78">
        <f>VLOOKUP(年度マスタ!$K$4&amp;"_"&amp;$AG16,データシート1!$A:$BT,MATCH("ab_"&amp;AI$2,データシート1!$A$1:$BT$1,0),0)</f>
        <v>7393</v>
      </c>
      <c r="AJ16" s="78">
        <f>VLOOKUP(年度マスタ!$K$4&amp;"_"&amp;$AG16,データシート1!$A:$BT,MATCH("ab_"&amp;AJ$2,データシート1!$A$1:$BT$1,0),0)</f>
        <v>846</v>
      </c>
      <c r="AK16" s="78">
        <f>VLOOKUP(年度マスタ!$K$4&amp;"_"&amp;$AG16,データシート1!$A:$BT,MATCH("ab_"&amp;AK$2,データシート1!$A$1:$BT$1,0),0)</f>
        <v>96738</v>
      </c>
      <c r="AL16" s="78">
        <f>VLOOKUP(年度マスタ!$K$4&amp;"_"&amp;$AG16,データシート1!$A:$BT,MATCH("ab_"&amp;AL$2,データシート1!$A$1:$BT$1,0),0)</f>
        <v>130245</v>
      </c>
      <c r="AM16" s="78">
        <f>VLOOKUP(年度マスタ!$K$4&amp;"_"&amp;$AG16,データシート1!$A:$BT,MATCH("ab_"&amp;AM$2,データシート1!$A$1:$BT$1,0),0)</f>
        <v>149219</v>
      </c>
      <c r="AN16" s="78">
        <f>VLOOKUP(年度マスタ!$K$4&amp;"_"&amp;$AG16,データシート1!$A:$BT,MATCH("ab_"&amp;AN$2,データシート1!$A$1:$BT$1,0),0)</f>
        <v>33696</v>
      </c>
      <c r="AO16" s="78">
        <f>VLOOKUP(年度マスタ!$K$4&amp;"_"&amp;$AG16,データシート1!$A:$BT,MATCH("ab_"&amp;AO$2,データシート1!$A$1:$BT$1,0),0)</f>
        <v>263573</v>
      </c>
      <c r="AP16" s="78">
        <f>VLOOKUP(年度マスタ!$K$4&amp;"_"&amp;$AG16,データシート1!$A:$BT,MATCH("ab_"&amp;AP$2,データシート1!$A$1:$BT$1,0),0)</f>
        <v>3834587</v>
      </c>
      <c r="AQ16" s="954">
        <f>VLOOKUP(年度マスタ!$K$4&amp;"_"&amp;$AG16,データシート1!$A:$BT,MATCH("ab_"&amp;AQ$2,データシート1!$A$1:$BT$1,0),0)</f>
        <v>39.34016566479999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5995.7304000000004</v>
      </c>
      <c r="AI17" s="151">
        <f>VLOOKUP(年度マスタ!$K$4&amp;"_"&amp;$AG17,データシート1!$A:$BT,MATCH("ab_"&amp;AI$2,データシート1!$A$1:$BT$1,0),0)</f>
        <v>7393</v>
      </c>
      <c r="AJ17" s="151">
        <f>VLOOKUP(年度マスタ!$K$4&amp;"_"&amp;$AG17,データシート1!$A:$BT,MATCH("ab_"&amp;AJ$2,データシート1!$A$1:$BT$1,0),0)</f>
        <v>846</v>
      </c>
      <c r="AK17" s="151">
        <f>VLOOKUP(年度マスタ!$K$4&amp;"_"&amp;$AG17,データシート1!$A:$BT,MATCH("ab_"&amp;AK$2,データシート1!$A$1:$BT$1,0),0)</f>
        <v>96738</v>
      </c>
      <c r="AL17" s="151">
        <f>VLOOKUP(年度マスタ!$K$4&amp;"_"&amp;$AG17,データシート1!$A:$BT,MATCH("ab_"&amp;AL$2,データシート1!$A$1:$BT$1,0),0)</f>
        <v>130329</v>
      </c>
      <c r="AM17" s="151">
        <f>VLOOKUP(年度マスタ!$K$4&amp;"_"&amp;$AG17,データシート1!$A:$BT,MATCH("ab_"&amp;AM$2,データシート1!$A$1:$BT$1,0),0)</f>
        <v>148912</v>
      </c>
      <c r="AN17" s="151">
        <f>VLOOKUP(年度マスタ!$K$4&amp;"_"&amp;$AG17,データシート1!$A:$BT,MATCH("ab_"&amp;AN$2,データシート1!$A$1:$BT$1,0),0)</f>
        <v>33050</v>
      </c>
      <c r="AO17" s="151">
        <f>VLOOKUP(年度マスタ!$K$4&amp;"_"&amp;$AG17,データシート1!$A:$BT,MATCH("ab_"&amp;AO$2,データシート1!$A$1:$BT$1,0),0)</f>
        <v>260897</v>
      </c>
      <c r="AP17" s="151">
        <f>VLOOKUP(年度マスタ!$K$4&amp;"_"&amp;$AG17,データシート1!$A:$BT,MATCH("ab_"&amp;AP$2,データシート1!$A$1:$BT$1,0),0)</f>
        <v>3724575</v>
      </c>
      <c r="AQ17" s="955">
        <f>VLOOKUP(年度マスタ!$K$4&amp;"_"&amp;$AG17,データシート1!$A:$BT,MATCH("ab_"&amp;AQ$2,データシート1!$A$1:$BT$1,0),0)</f>
        <v>43.590507927159997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6022.5981000000002</v>
      </c>
      <c r="AI18" s="78">
        <f>VLOOKUP(年度マスタ!$K$4&amp;"_"&amp;$AG18,データシート1!$A:$BT,MATCH("ab_"&amp;AI$2,データシート1!$A$1:$BT$1,0),0)</f>
        <v>6689</v>
      </c>
      <c r="AJ18" s="78">
        <f>VLOOKUP(年度マスタ!$K$4&amp;"_"&amp;$AG18,データシート1!$A:$BT,MATCH("ab_"&amp;AJ$2,データシート1!$A$1:$BT$1,0),0)</f>
        <v>1204</v>
      </c>
      <c r="AK18" s="78">
        <f>VLOOKUP(年度マスタ!$K$4&amp;"_"&amp;$AG18,データシート1!$A:$BT,MATCH("ab_"&amp;AK$2,データシート1!$A$1:$BT$1,0),0)</f>
        <v>91521</v>
      </c>
      <c r="AL18" s="78">
        <f>VLOOKUP(年度マスタ!$K$4&amp;"_"&amp;$AG18,データシート1!$A:$BT,MATCH("ab_"&amp;AL$2,データシート1!$A$1:$BT$1,0),0)</f>
        <v>129927</v>
      </c>
      <c r="AM18" s="78">
        <f>VLOOKUP(年度マスタ!$K$4&amp;"_"&amp;$AG18,データシート1!$A:$BT,MATCH("ab_"&amp;AM$2,データシート1!$A$1:$BT$1,0),0)</f>
        <v>148752</v>
      </c>
      <c r="AN18" s="78">
        <f>VLOOKUP(年度マスタ!$K$4&amp;"_"&amp;$AG18,データシート1!$A:$BT,MATCH("ab_"&amp;AN$2,データシート1!$A$1:$BT$1,0),0)</f>
        <v>32993</v>
      </c>
      <c r="AO18" s="78">
        <f>VLOOKUP(年度マスタ!$K$4&amp;"_"&amp;$AG18,データシート1!$A:$BT,MATCH("ab_"&amp;AO$2,データシート1!$A$1:$BT$1,0),0)</f>
        <v>257553</v>
      </c>
      <c r="AP18" s="78">
        <f>VLOOKUP(年度マスタ!$K$4&amp;"_"&amp;$AG18,データシート1!$A:$BT,MATCH("ab_"&amp;AP$2,データシート1!$A$1:$BT$1,0),0)</f>
        <v>3363451.9999999991</v>
      </c>
      <c r="AQ18" s="954">
        <f>VLOOKUP(年度マスタ!$K$4&amp;"_"&amp;$AG18,データシート1!$A:$BT,MATCH("ab_"&amp;AQ$2,データシート1!$A$1:$BT$1,0),0)</f>
        <v>42.175500556000003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6803.7098999999998</v>
      </c>
      <c r="AI19" s="78">
        <f>VLOOKUP(年度マスタ!$K$4&amp;"_"&amp;$AG19,データシート1!$A:$BT,MATCH("ab_"&amp;AI$2,データシート1!$A$1:$BT$1,0),0)</f>
        <v>6689</v>
      </c>
      <c r="AJ19" s="78">
        <f>VLOOKUP(年度マスタ!$K$4&amp;"_"&amp;$AG19,データシート1!$A:$BT,MATCH("ab_"&amp;AJ$2,データシート1!$A$1:$BT$1,0),0)</f>
        <v>1204</v>
      </c>
      <c r="AK19" s="78">
        <f>VLOOKUP(年度マスタ!$K$4&amp;"_"&amp;$AG19,データシート1!$A:$BT,MATCH("ab_"&amp;AK$2,データシート1!$A$1:$BT$1,0),0)</f>
        <v>91521</v>
      </c>
      <c r="AL19" s="78">
        <f>VLOOKUP(年度マスタ!$K$4&amp;"_"&amp;$AG19,データシート1!$A:$BT,MATCH("ab_"&amp;AL$2,データシート1!$A$1:$BT$1,0),0)</f>
        <v>129226</v>
      </c>
      <c r="AM19" s="78">
        <f>VLOOKUP(年度マスタ!$K$4&amp;"_"&amp;$AG19,データシート1!$A:$BT,MATCH("ab_"&amp;AM$2,データシート1!$A$1:$BT$1,0),0)</f>
        <v>147955</v>
      </c>
      <c r="AN19" s="78">
        <f>VLOOKUP(年度マスタ!$K$4&amp;"_"&amp;$AG19,データシート1!$A:$BT,MATCH("ab_"&amp;AN$2,データシート1!$A$1:$BT$1,0),0)</f>
        <v>32823</v>
      </c>
      <c r="AO19" s="78">
        <f>VLOOKUP(年度マスタ!$K$4&amp;"_"&amp;$AG19,データシート1!$A:$BT,MATCH("ab_"&amp;AO$2,データシート1!$A$1:$BT$1,0),0)</f>
        <v>253996</v>
      </c>
      <c r="AP19" s="78">
        <f>VLOOKUP(年度マスタ!$K$4&amp;"_"&amp;$AG19,データシート1!$A:$BT,MATCH("ab_"&amp;AP$2,データシート1!$A$1:$BT$1,0),0)</f>
        <v>3475087.9999999995</v>
      </c>
      <c r="AQ19" s="954">
        <f>VLOOKUP(年度マスタ!$K$4&amp;"_"&amp;$AG19,データシート1!$A:$BT,MATCH("ab_"&amp;AQ$2,データシート1!$A$1:$BT$1,0),0)</f>
        <v>43.954257805440008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6981.6634000000004</v>
      </c>
      <c r="AI20" s="78">
        <f>VLOOKUP(年度マスタ!$K$4&amp;"_"&amp;$AG20,データシート1!$A:$BT,MATCH("ab_"&amp;AI$2,データシート1!$A$1:$BT$1,0),0)</f>
        <v>6689</v>
      </c>
      <c r="AJ20" s="78">
        <f>VLOOKUP(年度マスタ!$K$4&amp;"_"&amp;$AG20,データシート1!$A:$BT,MATCH("ab_"&amp;AJ$2,データシート1!$A$1:$BT$1,0),0)</f>
        <v>1204</v>
      </c>
      <c r="AK20" s="78">
        <f>VLOOKUP(年度マスタ!$K$4&amp;"_"&amp;$AG20,データシート1!$A:$BT,MATCH("ab_"&amp;AK$2,データシート1!$A$1:$BT$1,0),0)</f>
        <v>91521</v>
      </c>
      <c r="AL20" s="78">
        <f>VLOOKUP(年度マスタ!$K$4&amp;"_"&amp;$AG20,データシート1!$A:$BT,MATCH("ab_"&amp;AL$2,データシート1!$A$1:$BT$1,0),0)</f>
        <v>128933</v>
      </c>
      <c r="AM20" s="78">
        <f>VLOOKUP(年度マスタ!$K$4&amp;"_"&amp;$AG20,データシート1!$A:$BT,MATCH("ab_"&amp;AM$2,データシート1!$A$1:$BT$1,0),0)</f>
        <v>147451</v>
      </c>
      <c r="AN20" s="78">
        <f>VLOOKUP(年度マスタ!$K$4&amp;"_"&amp;$AG20,データシート1!$A:$BT,MATCH("ab_"&amp;AN$2,データシート1!$A$1:$BT$1,0),0)</f>
        <v>32811</v>
      </c>
      <c r="AO20" s="78">
        <f>VLOOKUP(年度マスタ!$K$4&amp;"_"&amp;$AG20,データシート1!$A:$BT,MATCH("ab_"&amp;AO$2,データシート1!$A$1:$BT$1,0),0)</f>
        <v>250645</v>
      </c>
      <c r="AP20" s="78">
        <f>VLOOKUP(年度マスタ!$K$4&amp;"_"&amp;$AG20,データシート1!$A:$BT,MATCH("ab_"&amp;AP$2,データシート1!$A$1:$BT$1,0),0)</f>
        <v>3370881.9999999995</v>
      </c>
      <c r="AQ20" s="954">
        <f>VLOOKUP(年度マスタ!$K$4&amp;"_"&amp;$AG20,データシート1!$A:$BT,MATCH("ab_"&amp;AQ$2,データシート1!$A$1:$BT$1,0),0)</f>
        <v>37.102296603189998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下関市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625.15800000000002</v>
      </c>
      <c r="BE13" s="70" t="str">
        <f>年度マスタ!K4</f>
        <v>35201</v>
      </c>
      <c r="BF13" s="70" t="str">
        <f>年度マスタ!K4</f>
        <v>35201</v>
      </c>
      <c r="BG13" s="70" t="str">
        <f>年度マスタ!K4</f>
        <v>35201</v>
      </c>
      <c r="BH13" s="278" t="s">
        <v>195</v>
      </c>
      <c r="BI13" s="278" t="s">
        <v>195</v>
      </c>
      <c r="BJ13" s="278" t="s">
        <v>195</v>
      </c>
      <c r="BK13" s="278" t="str">
        <f>年度マスタ!K4</f>
        <v>35201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625.15800000000002</v>
      </c>
      <c r="AY14" s="70"/>
      <c r="BE14" s="70" t="str">
        <f>AP2</f>
        <v>下関市</v>
      </c>
      <c r="BF14" s="70" t="str">
        <f>AP2</f>
        <v>下関市</v>
      </c>
      <c r="BG14" s="70" t="str">
        <f>AP2</f>
        <v>下関市</v>
      </c>
      <c r="BH14" s="70" t="s">
        <v>205</v>
      </c>
      <c r="BI14" s="70" t="s">
        <v>205</v>
      </c>
      <c r="BJ14" s="70" t="s">
        <v>205</v>
      </c>
      <c r="BK14" s="70" t="str">
        <f>AP2</f>
        <v>下関市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93.506999999999991</v>
      </c>
      <c r="AY17" s="165">
        <f>AX17</f>
        <v>93.506999999999991</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80.453000000000003</v>
      </c>
      <c r="BG17" s="952">
        <f t="shared" ref="BG17:BG39" si="2">BF17/BE17</f>
        <v>26.817666666666668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0.4635564448091507</v>
      </c>
    </row>
    <row r="18" spans="2:63" ht="15.95" customHeight="1">
      <c r="B18" s="272"/>
      <c r="C18" s="257"/>
      <c r="D18" s="13"/>
      <c r="E18" s="166"/>
      <c r="F18" s="166"/>
      <c r="G18" s="13"/>
      <c r="H18" s="13"/>
      <c r="I18" s="13"/>
      <c r="N18" s="21"/>
      <c r="Z18" s="273"/>
      <c r="AB18" s="272"/>
      <c r="AD18" s="13"/>
      <c r="AQ18" s="273"/>
      <c r="AV18" s="276"/>
      <c r="AW18" s="277" t="s">
        <v>277</v>
      </c>
      <c r="AX18" s="165">
        <f t="shared" si="0"/>
        <v>142.065</v>
      </c>
      <c r="AY18" s="165">
        <f>AX18</f>
        <v>142.065</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21：窯業・土石製品製造業(N=3)</v>
      </c>
      <c r="BE19" s="845">
        <f>VLOOKUP(BE$13&amp;"_"&amp;$AV$8,データシート2!$A:$SI,MATCH($AV$5&amp;"_"&amp;$BA19&amp;$AV$6,データシート2!$A$1:$SI$1,0),0)</f>
        <v>3</v>
      </c>
      <c r="BF19" s="952">
        <f>VLOOKUP(BF$13&amp;"_"&amp;$AW$8,データシート2!$A:$SI,MATCH($AW$5&amp;"_"&amp;$BA19&amp;$AW$6,データシート2!$A$1:$SI$1,0),0)</f>
        <v>60.125999999999998</v>
      </c>
      <c r="BG19" s="952">
        <f t="shared" si="2"/>
        <v>20.041999999999998</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0.17422747995320145</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37.741</v>
      </c>
      <c r="BG20" s="952">
        <f t="shared" si="2"/>
        <v>37.741</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0.10424832067188698</v>
      </c>
    </row>
    <row r="21" spans="2:63" ht="15.95" customHeight="1" thickTop="1" thickBot="1">
      <c r="B21" s="283"/>
      <c r="C21" s="407" t="s">
        <v>204</v>
      </c>
      <c r="D21" s="522"/>
      <c r="E21" s="522"/>
      <c r="F21" s="877">
        <f>SUM(F22,F26,F27,F28)</f>
        <v>1120.307</v>
      </c>
      <c r="G21" s="877">
        <f t="shared" ref="G21:O21" si="5">SUM(G22,G26,G27,G28)</f>
        <v>1003.2830000000001</v>
      </c>
      <c r="H21" s="877">
        <f t="shared" si="5"/>
        <v>1080.855</v>
      </c>
      <c r="I21" s="877">
        <f t="shared" si="5"/>
        <v>1056.6209999999999</v>
      </c>
      <c r="J21" s="877">
        <f t="shared" si="5"/>
        <v>1174.269</v>
      </c>
      <c r="K21" s="877">
        <f t="shared" si="5"/>
        <v>1238.327</v>
      </c>
      <c r="L21" s="877">
        <f t="shared" si="5"/>
        <v>1186.9159999999999</v>
      </c>
      <c r="M21" s="877">
        <f t="shared" si="5"/>
        <v>1049.7139999999999</v>
      </c>
      <c r="N21" s="877">
        <f t="shared" si="5"/>
        <v>909.24800000000005</v>
      </c>
      <c r="O21" s="877">
        <f t="shared" si="5"/>
        <v>786.75</v>
      </c>
      <c r="P21" s="878">
        <f>SUM(P22,P26,P27,P28)</f>
        <v>860.73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9：食料品製造業(N=6)</v>
      </c>
      <c r="BE21" s="845">
        <f>VLOOKUP(BE$13&amp;"_"&amp;$AV$8,データシート2!$A:$SI,MATCH($AV$5&amp;"_"&amp;$BA21&amp;$AV$6,データシート2!$A$1:$SI$1,0),0)</f>
        <v>6</v>
      </c>
      <c r="BF21" s="952">
        <f>VLOOKUP(BF$13&amp;"_"&amp;$AW$8,データシート2!$A:$SI,MATCH($AW$5&amp;"_"&amp;$BA21&amp;$AW$6,データシート2!$A$1:$SI$1,0),0)</f>
        <v>39.244</v>
      </c>
      <c r="BG21" s="952">
        <f t="shared" si="2"/>
        <v>6.5406666666666666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0.75656597801953518</v>
      </c>
    </row>
    <row r="22" spans="2:63" ht="15.95" customHeight="1" thickBot="1">
      <c r="B22" s="285"/>
      <c r="C22" s="522"/>
      <c r="D22" s="408" t="s">
        <v>114</v>
      </c>
      <c r="E22" s="409"/>
      <c r="F22" s="879">
        <f>SUM(F23:F25)</f>
        <v>828.69799999999998</v>
      </c>
      <c r="G22" s="879">
        <f t="shared" ref="G22:P22" si="6">SUM(G23:G25)</f>
        <v>717.36300000000006</v>
      </c>
      <c r="H22" s="879">
        <f t="shared" si="6"/>
        <v>770.66700000000003</v>
      </c>
      <c r="I22" s="879">
        <f t="shared" si="6"/>
        <v>778.755</v>
      </c>
      <c r="J22" s="879">
        <f t="shared" si="6"/>
        <v>1040.0219999999999</v>
      </c>
      <c r="K22" s="879">
        <f t="shared" si="6"/>
        <v>992.15200000000004</v>
      </c>
      <c r="L22" s="879">
        <f t="shared" si="6"/>
        <v>926.33799999999997</v>
      </c>
      <c r="M22" s="879">
        <f t="shared" si="6"/>
        <v>777.50800000000004</v>
      </c>
      <c r="N22" s="879">
        <f t="shared" si="6"/>
        <v>670.85699999999997</v>
      </c>
      <c r="O22" s="879">
        <f t="shared" si="6"/>
        <v>603.65899999999999</v>
      </c>
      <c r="P22" s="880">
        <f t="shared" si="6"/>
        <v>625.15800000000002</v>
      </c>
      <c r="Z22" s="273"/>
      <c r="AB22" s="272"/>
      <c r="AC22" s="521" t="s">
        <v>286</v>
      </c>
      <c r="AP22" s="16" t="s">
        <v>287</v>
      </c>
      <c r="AQ22" s="273"/>
      <c r="AV22" s="70" t="str">
        <f>AW22</f>
        <v>エネルギー起源CO2</v>
      </c>
      <c r="AW22" s="70" t="str">
        <f>D56</f>
        <v>エネルギー起源CO2</v>
      </c>
      <c r="AX22" s="165">
        <f>P56</f>
        <v>778.81899999999996</v>
      </c>
      <c r="AY22" s="165">
        <f>AX22</f>
        <v>778.81899999999996</v>
      </c>
      <c r="BA22" s="70">
        <v>10</v>
      </c>
      <c r="BB22" s="70"/>
      <c r="BC22" s="70" t="s">
        <v>288</v>
      </c>
      <c r="BD22" s="70" t="str">
        <f t="shared" si="1"/>
        <v>10：飲料・たばこ・飼料製造業(N=2)</v>
      </c>
      <c r="BE22" s="845">
        <f>VLOOKUP(BE$13&amp;"_"&amp;$AV$8,データシート2!$A:$SI,MATCH($AV$5&amp;"_"&amp;$BA22&amp;$AV$6,データシート2!$A$1:$SI$1,0),0)</f>
        <v>2</v>
      </c>
      <c r="BF22" s="952">
        <f>VLOOKUP(BF$13&amp;"_"&amp;$AW$8,データシート2!$A:$SI,MATCH($AW$5&amp;"_"&amp;$BA22&amp;$AW$6,データシート2!$A$1:$SI$1,0),0)</f>
        <v>8.3309999999999995</v>
      </c>
      <c r="BG22" s="952">
        <f t="shared" si="2"/>
        <v>4.1654999999999998</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0.393894578384901</v>
      </c>
    </row>
    <row r="23" spans="2:63" ht="15.95" customHeight="1" thickBot="1">
      <c r="B23" s="285"/>
      <c r="C23" s="522"/>
      <c r="D23" s="410"/>
      <c r="E23" s="409" t="s">
        <v>184</v>
      </c>
      <c r="F23" s="881">
        <f>IFERROR(VLOOKUP(年度マスタ!$K$4&amp;"_"&amp;F$20,データシート1!$A:$BU,MATCH("ba_"&amp;$E23,データシート1!$A$1:$BU$1,0),0),0)</f>
        <v>828.69799999999998</v>
      </c>
      <c r="G23" s="881">
        <f>IFERROR(VLOOKUP(年度マスタ!$K$4&amp;"_"&amp;G$20,データシート1!$A:$BU,MATCH("ba_"&amp;$E23,データシート1!$A$1:$BU$1,0),0),0)</f>
        <v>717.36300000000006</v>
      </c>
      <c r="H23" s="881">
        <f>IFERROR(VLOOKUP(年度マスタ!$K$4&amp;"_"&amp;H$20,データシート1!$A:$BU,MATCH("ba_"&amp;$E23,データシート1!$A$1:$BU$1,0),0),0)</f>
        <v>770.66700000000003</v>
      </c>
      <c r="I23" s="881">
        <f>IFERROR(VLOOKUP(年度マスタ!$K$4&amp;"_"&amp;I$20,データシート1!$A:$BU,MATCH("ba_"&amp;$E23,データシート1!$A$1:$BU$1,0),0),0)</f>
        <v>778.755</v>
      </c>
      <c r="J23" s="881">
        <f>IFERROR(VLOOKUP(年度マスタ!$K$4&amp;"_"&amp;J$20,データシート1!$A:$BU,MATCH("ba_"&amp;$E23,データシート1!$A$1:$BU$1,0),0),0)</f>
        <v>1040.0219999999999</v>
      </c>
      <c r="K23" s="881">
        <f>IFERROR(VLOOKUP(年度マスタ!$K$4&amp;"_"&amp;K$20,データシート1!$A:$BU,MATCH("ba_"&amp;$E23,データシート1!$A$1:$BU$1,0),0),0)</f>
        <v>992.15200000000004</v>
      </c>
      <c r="L23" s="881">
        <f>IFERROR(VLOOKUP(年度マスタ!$K$4&amp;"_"&amp;L$20,データシート1!$A:$BU,MATCH("ba_"&amp;$E23,データシート1!$A$1:$BU$1,0),0),0)</f>
        <v>926.33799999999997</v>
      </c>
      <c r="M23" s="881">
        <f>IFERROR(VLOOKUP(年度マスタ!$K$4&amp;"_"&amp;M$20,データシート1!$A:$BU,MATCH("ba_"&amp;$E23,データシート1!$A$1:$BU$1,0),0),0)</f>
        <v>777.50800000000004</v>
      </c>
      <c r="N23" s="881">
        <f>IFERROR(VLOOKUP(年度マスタ!$K$4&amp;"_"&amp;N$20,データシート1!$A:$BU,MATCH("ba_"&amp;$E23,データシート1!$A$1:$BU$1,0),0),0)</f>
        <v>670.85699999999997</v>
      </c>
      <c r="O23" s="881">
        <f>IFERROR(VLOOKUP(年度マスタ!$K$4&amp;"_"&amp;O$20,データシート1!$A:$BU,MATCH("ba_"&amp;$E23,データシート1!$A$1:$BU$1,0),0),0)</f>
        <v>603.65899999999999</v>
      </c>
      <c r="P23" s="882">
        <f>IFERROR(VLOOKUP(年度マスタ!$K$4&amp;"_"&amp;P$20,データシート1!$A:$BU,MATCH("ba_"&amp;$E23,データシート1!$A$1:$BU$1,0),0),0)</f>
        <v>625.15800000000002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53.408999999999999</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2789.4194408729172</v>
      </c>
      <c r="AG24" s="877">
        <f t="shared" ref="AG24:AP24" si="11">AG25+AG29</f>
        <v>2889.6450474388876</v>
      </c>
      <c r="AH24" s="877">
        <f t="shared" si="11"/>
        <v>2476.8686381900452</v>
      </c>
      <c r="AI24" s="877">
        <f t="shared" si="11"/>
        <v>2521.8283967183725</v>
      </c>
      <c r="AJ24" s="877">
        <f t="shared" si="11"/>
        <v>2848.5935173264447</v>
      </c>
      <c r="AK24" s="877">
        <f t="shared" si="11"/>
        <v>2583.8869358157913</v>
      </c>
      <c r="AL24" s="877">
        <f t="shared" si="11"/>
        <v>2685.9801960680343</v>
      </c>
      <c r="AM24" s="877">
        <f t="shared" si="11"/>
        <v>2462.103131058193</v>
      </c>
      <c r="AN24" s="877">
        <f t="shared" si="11"/>
        <v>2224.1108202027822</v>
      </c>
      <c r="AO24" s="877">
        <f t="shared" si="11"/>
        <v>2303.9907993615443</v>
      </c>
      <c r="AP24" s="878">
        <f t="shared" si="11"/>
        <v>2466.5722030767624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2196.2966403885544</v>
      </c>
      <c r="AG25" s="879">
        <f>①CO2排出量の現状把握!AA35</f>
        <v>2293.0580544582263</v>
      </c>
      <c r="AH25" s="879">
        <f>①CO2排出量の現状把握!AB35</f>
        <v>1900.0196618273076</v>
      </c>
      <c r="AI25" s="879">
        <f>①CO2排出量の現状把握!AC35</f>
        <v>1950.5135615637651</v>
      </c>
      <c r="AJ25" s="879">
        <f>①CO2排出量の現状把握!AD35</f>
        <v>2271.44006064523</v>
      </c>
      <c r="AK25" s="879">
        <f>①CO2排出量の現状把握!AE35</f>
        <v>2075.742717679178</v>
      </c>
      <c r="AL25" s="879">
        <f>①CO2排出量の現状把握!AF35</f>
        <v>2192.6419745167532</v>
      </c>
      <c r="AM25" s="879">
        <f>①CO2排出量の現状把握!AG35</f>
        <v>2023.7333722992835</v>
      </c>
      <c r="AN25" s="879">
        <f>①CO2排出量の現状把握!AH35</f>
        <v>1828.777150298984</v>
      </c>
      <c r="AO25" s="879">
        <f>①CO2排出量の現状把握!AI35</f>
        <v>1960.3883365838337</v>
      </c>
      <c r="AP25" s="880">
        <f>①CO2排出量の現状把握!AJ35</f>
        <v>2094.8993423472975</v>
      </c>
      <c r="AQ25" s="273"/>
      <c r="AV25" s="70" t="str">
        <f>AW25</f>
        <v>廃棄物原燃料以外</v>
      </c>
      <c r="AW25" s="70" t="str">
        <f>E59</f>
        <v>廃棄物原燃料以外</v>
      </c>
      <c r="AX25" s="287">
        <f t="shared" si="12"/>
        <v>53.408999999999999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116.66500000000001</v>
      </c>
      <c r="G26" s="879">
        <f>IFERROR(VLOOKUP(年度マスタ!$K$4&amp;"_"&amp;G$20,データシート1!$A:$BU,MATCH("ba_"&amp;$D26,データシート1!$A$1:$BU$1,0),0),0)</f>
        <v>111.05700000000002</v>
      </c>
      <c r="H26" s="879">
        <f>IFERROR(VLOOKUP(年度マスタ!$K$4&amp;"_"&amp;H$20,データシート1!$A:$BU,MATCH("ba_"&amp;$D26,データシート1!$A$1:$BU$1,0),0),0)</f>
        <v>106.32100000000001</v>
      </c>
      <c r="I26" s="879">
        <f>IFERROR(VLOOKUP(年度マスタ!$K$4&amp;"_"&amp;I$20,データシート1!$A:$BU,MATCH("ba_"&amp;$D26,データシート1!$A$1:$BU$1,0),0),0)</f>
        <v>107.55500000000001</v>
      </c>
      <c r="J26" s="879">
        <f>IFERROR(VLOOKUP(年度マスタ!$K$4&amp;"_"&amp;J$20,データシート1!$A:$BU,MATCH("ba_"&amp;$D26,データシート1!$A$1:$BU$1,0),0),0)</f>
        <v>100.65900000000001</v>
      </c>
      <c r="K26" s="879">
        <f>IFERROR(VLOOKUP(年度マスタ!$K$4&amp;"_"&amp;K$20,データシート1!$A:$BU,MATCH("ba_"&amp;$D26,データシート1!$A$1:$BU$1,0),0),0)</f>
        <v>93.24199999999999</v>
      </c>
      <c r="L26" s="879">
        <f>IFERROR(VLOOKUP(年度マスタ!$K$4&amp;"_"&amp;L$20,データシート1!$A:$BU,MATCH("ba_"&amp;$D26,データシート1!$A$1:$BU$1,0),0),0)</f>
        <v>93.12299999999999</v>
      </c>
      <c r="M26" s="879">
        <f>IFERROR(VLOOKUP(年度マスタ!$K$4&amp;"_"&amp;M$20,データシート1!$A:$BU,MATCH("ba_"&amp;$D26,データシート1!$A$1:$BU$1,0),0),0)</f>
        <v>102.59600000000002</v>
      </c>
      <c r="N26" s="879">
        <f>IFERROR(VLOOKUP(年度マスタ!$K$4&amp;"_"&amp;N$20,データシート1!$A:$BU,MATCH("ba_"&amp;$D26,データシート1!$A$1:$BU$1,0),0),0)</f>
        <v>94.353999999999999</v>
      </c>
      <c r="O26" s="879">
        <f>IFERROR(VLOOKUP(年度マスタ!$K$4&amp;"_"&amp;O$20,データシート1!$A:$BU,MATCH("ba_"&amp;$D26,データシート1!$A$1:$BU$1,0),0),0)</f>
        <v>93.623000000000005</v>
      </c>
      <c r="P26" s="880">
        <f>IFERROR(VLOOKUP(年度マスタ!$K$4&amp;"_"&amp;P$20,データシート1!$A:$BU,MATCH("ba_"&amp;$D26,データシート1!$A$1:$BU$1,0),0),0)</f>
        <v>93.506999999999991</v>
      </c>
      <c r="Z26" s="273"/>
      <c r="AB26" s="272"/>
      <c r="AC26" s="522"/>
      <c r="AD26" s="410"/>
      <c r="AE26" s="409" t="s">
        <v>184</v>
      </c>
      <c r="AF26" s="881">
        <f>①CO2排出量の現状把握!Z36</f>
        <v>2112.707834105483</v>
      </c>
      <c r="AG26" s="881">
        <f>①CO2排出量の現状把握!AA36</f>
        <v>2211.7835224814971</v>
      </c>
      <c r="AH26" s="881">
        <f>①CO2排出量の現状把握!AB36</f>
        <v>1832.9184495393331</v>
      </c>
      <c r="AI26" s="881">
        <f>①CO2排出量の現状把握!AC36</f>
        <v>1891.480298476195</v>
      </c>
      <c r="AJ26" s="881">
        <f>①CO2排出量の現状把握!AD36</f>
        <v>2213.6602646392062</v>
      </c>
      <c r="AK26" s="881">
        <f>①CO2排出量の現状把握!AE36</f>
        <v>2015.0742846183191</v>
      </c>
      <c r="AL26" s="881">
        <f>①CO2排出量の現状把握!AF36</f>
        <v>2132.4559253518155</v>
      </c>
      <c r="AM26" s="881">
        <f>①CO2排出量の現状把握!AG36</f>
        <v>1970.7358642837714</v>
      </c>
      <c r="AN26" s="881">
        <f>①CO2排出量の現状把握!AH36</f>
        <v>1775.5473132752018</v>
      </c>
      <c r="AO26" s="881">
        <f>①CO2排出量の現状把握!AI36</f>
        <v>1895.7187699633359</v>
      </c>
      <c r="AP26" s="882">
        <f>①CO2排出量の現状把握!AJ36</f>
        <v>2031.3624097039005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174.94399999999999</v>
      </c>
      <c r="G27" s="879">
        <f>IFERROR(VLOOKUP(年度マスタ!$K$4&amp;"_"&amp;G$20,データシート1!$A:$BU,MATCH("ba_"&amp;$D27,データシート1!$A$1:$BU$1,0),0),0)</f>
        <v>174.863</v>
      </c>
      <c r="H27" s="879">
        <f>IFERROR(VLOOKUP(年度マスタ!$K$4&amp;"_"&amp;H$20,データシート1!$A:$BU,MATCH("ba_"&amp;$D27,データシート1!$A$1:$BU$1,0),0),0)</f>
        <v>203.86699999999999</v>
      </c>
      <c r="I27" s="879">
        <f>IFERROR(VLOOKUP(年度マスタ!$K$4&amp;"_"&amp;I$20,データシート1!$A:$BU,MATCH("ba_"&amp;$D27,データシート1!$A$1:$BU$1,0),0),0)</f>
        <v>170.31100000000001</v>
      </c>
      <c r="J27" s="879">
        <f>IFERROR(VLOOKUP(年度マスタ!$K$4&amp;"_"&amp;J$20,データシート1!$A:$BU,MATCH("ba_"&amp;$D27,データシート1!$A$1:$BU$1,0),0),0)</f>
        <v>33.588000000000001</v>
      </c>
      <c r="K27" s="879">
        <f>IFERROR(VLOOKUP(年度マスタ!$K$4&amp;"_"&amp;K$20,データシート1!$A:$BU,MATCH("ba_"&amp;$D27,データシート1!$A$1:$BU$1,0),0),0)</f>
        <v>152.93299999999999</v>
      </c>
      <c r="L27" s="879">
        <f>IFERROR(VLOOKUP(年度マスタ!$K$4&amp;"_"&amp;L$20,データシート1!$A:$BU,MATCH("ba_"&amp;$D27,データシート1!$A$1:$BU$1,0),0),0)</f>
        <v>167.45500000000001</v>
      </c>
      <c r="M27" s="879">
        <f>IFERROR(VLOOKUP(年度マスタ!$K$4&amp;"_"&amp;M$20,データシート1!$A:$BU,MATCH("ba_"&amp;$D27,データシート1!$A$1:$BU$1,0),0),0)</f>
        <v>169.61</v>
      </c>
      <c r="N27" s="879">
        <f>IFERROR(VLOOKUP(年度マスタ!$K$4&amp;"_"&amp;N$20,データシート1!$A:$BU,MATCH("ba_"&amp;$D27,データシート1!$A$1:$BU$1,0),0),0)</f>
        <v>144.03700000000001</v>
      </c>
      <c r="O27" s="879">
        <f>IFERROR(VLOOKUP(年度マスタ!$K$4&amp;"_"&amp;O$20,データシート1!$A:$BU,MATCH("ba_"&amp;$D27,データシート1!$A$1:$BU$1,0),0),0)</f>
        <v>89.468000000000004</v>
      </c>
      <c r="P27" s="880">
        <f>IFERROR(VLOOKUP(年度マスタ!$K$4&amp;"_"&amp;P$20,データシート1!$A:$BU,MATCH("ba_"&amp;$D27,データシート1!$A$1:$BU$1,0),0),0)</f>
        <v>142.065</v>
      </c>
      <c r="Z27" s="273"/>
      <c r="AB27" s="272"/>
      <c r="AC27" s="522"/>
      <c r="AD27" s="410"/>
      <c r="AE27" s="409" t="s">
        <v>194</v>
      </c>
      <c r="AF27" s="881">
        <f>①CO2排出量の現状把握!Z37</f>
        <v>41.830402239281582</v>
      </c>
      <c r="AG27" s="881">
        <f>①CO2排出量の現状把握!AA37</f>
        <v>40.41404980873358</v>
      </c>
      <c r="AH27" s="881">
        <f>①CO2排出量の現状把握!AB37</f>
        <v>26.701798882288081</v>
      </c>
      <c r="AI27" s="881">
        <f>①CO2排出量の現状把握!AC37</f>
        <v>23.638417011520389</v>
      </c>
      <c r="AJ27" s="881">
        <f>①CO2排出量の現状把握!AD37</f>
        <v>22.311803312563871</v>
      </c>
      <c r="AK27" s="881">
        <f>①CO2排出量の現状把握!AE37</f>
        <v>21.164683856785278</v>
      </c>
      <c r="AL27" s="881">
        <f>①CO2排出量の現状把握!AF37</f>
        <v>23.930184416699408</v>
      </c>
      <c r="AM27" s="881">
        <f>①CO2排出量の現状把握!AG37</f>
        <v>19.98797026710572</v>
      </c>
      <c r="AN27" s="881">
        <f>①CO2排出量の現状把握!AH37</f>
        <v>20.199128949138895</v>
      </c>
      <c r="AO27" s="881">
        <f>①CO2排出量の現状把握!AI37</f>
        <v>20.034817389353691</v>
      </c>
      <c r="AP27" s="882">
        <f>①CO2排出量の現状把握!AJ37</f>
        <v>23.243543185479531</v>
      </c>
      <c r="AQ27" s="273"/>
      <c r="AV27" s="70" t="str">
        <f t="shared" ref="AV27:AV31" si="14">AW27</f>
        <v>N2O</v>
      </c>
      <c r="AW27" s="70" t="str">
        <f t="shared" si="13"/>
        <v>N2O</v>
      </c>
      <c r="AX27" s="287">
        <f t="shared" si="12"/>
        <v>6.8460000000000001</v>
      </c>
      <c r="AY27" s="287">
        <f t="shared" ref="AY27:AY31" si="15">AX27</f>
        <v>6.8460000000000001</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41.758404043789511</v>
      </c>
      <c r="AG28" s="881">
        <f>①CO2排出量の現状把握!AA38</f>
        <v>40.860482167995428</v>
      </c>
      <c r="AH28" s="881">
        <f>①CO2排出量の現状把握!AB38</f>
        <v>40.399413405686232</v>
      </c>
      <c r="AI28" s="881">
        <f>①CO2排出量の現状把握!AC38</f>
        <v>35.394846076049497</v>
      </c>
      <c r="AJ28" s="881">
        <f>①CO2排出量の現状把握!AD38</f>
        <v>35.467992693459927</v>
      </c>
      <c r="AK28" s="881">
        <f>①CO2排出量の現状把握!AE38</f>
        <v>39.503749204073458</v>
      </c>
      <c r="AL28" s="881">
        <f>①CO2排出量の現状把握!AF38</f>
        <v>36.255864748238267</v>
      </c>
      <c r="AM28" s="881">
        <f>①CO2排出量の現状把握!AG38</f>
        <v>33.009537748406238</v>
      </c>
      <c r="AN28" s="881">
        <f>①CO2排出量の現状把握!AH38</f>
        <v>33.0307080746433</v>
      </c>
      <c r="AO28" s="881">
        <f>①CO2排出量の現状把握!AI38</f>
        <v>44.63474923114412</v>
      </c>
      <c r="AP28" s="882">
        <f>①CO2排出量の現状把握!AJ38</f>
        <v>40.293389457917243</v>
      </c>
      <c r="AQ28" s="273"/>
      <c r="AV28" s="70" t="str">
        <f t="shared" si="14"/>
        <v>HFC</v>
      </c>
      <c r="AW28" s="70" t="str">
        <f t="shared" si="13"/>
        <v>HFC</v>
      </c>
      <c r="AX28" s="287">
        <f t="shared" si="12"/>
        <v>0</v>
      </c>
      <c r="AY28" s="287">
        <f t="shared" si="15"/>
        <v>0</v>
      </c>
      <c r="BA28" s="70">
        <v>19</v>
      </c>
      <c r="BB28" s="70"/>
      <c r="BC28" s="70" t="s">
        <v>295</v>
      </c>
      <c r="BD28" s="70" t="str">
        <f t="shared" si="1"/>
        <v>19：ゴム製品製造業(N=2)</v>
      </c>
      <c r="BE28" s="845">
        <f>VLOOKUP(BE$13&amp;"_"&amp;$AV$8,データシート2!$A:$SI,MATCH($AV$5&amp;"_"&amp;$BA28&amp;$AV$6,データシート2!$A$1:$SI$1,0),0)</f>
        <v>2</v>
      </c>
      <c r="BF28" s="952">
        <f>VLOOKUP(BF$13&amp;"_"&amp;$AW$8,データシート2!$A:$SI,MATCH($AW$5&amp;"_"&amp;$BA28&amp;$AW$6,データシート2!$A$1:$SI$1,0),0)</f>
        <v>69.825000000000003</v>
      </c>
      <c r="BG28" s="952">
        <f t="shared" si="2"/>
        <v>34.912500000000001</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2.408369129919234</v>
      </c>
    </row>
    <row r="29" spans="2:63" ht="15.95" customHeight="1">
      <c r="B29" s="285"/>
      <c r="Z29" s="273"/>
      <c r="AB29" s="272"/>
      <c r="AC29" s="522"/>
      <c r="AD29" s="408" t="s">
        <v>199</v>
      </c>
      <c r="AE29" s="413"/>
      <c r="AF29" s="883">
        <f>①CO2排出量の現状把握!Z39</f>
        <v>593.12280048436287</v>
      </c>
      <c r="AG29" s="883">
        <f>①CO2排出量の現状把握!AA39</f>
        <v>596.58699298066108</v>
      </c>
      <c r="AH29" s="883">
        <f>①CO2排出量の現状把握!AB39</f>
        <v>576.84897636273786</v>
      </c>
      <c r="AI29" s="883">
        <f>①CO2排出量の現状把握!AC39</f>
        <v>571.31483515460718</v>
      </c>
      <c r="AJ29" s="883">
        <f>①CO2排出量の現状把握!AD39</f>
        <v>577.15345668121483</v>
      </c>
      <c r="AK29" s="883">
        <f>①CO2排出量の現状把握!AE39</f>
        <v>508.14421813661346</v>
      </c>
      <c r="AL29" s="883">
        <f>①CO2排出量の現状把握!AF39</f>
        <v>493.33822155128121</v>
      </c>
      <c r="AM29" s="883">
        <f>①CO2排出量の現状把握!AG39</f>
        <v>438.36975875890971</v>
      </c>
      <c r="AN29" s="883">
        <f>①CO2排出量の現状把握!AH39</f>
        <v>395.33366990379812</v>
      </c>
      <c r="AO29" s="883">
        <f>①CO2排出量の現状把握!AI39</f>
        <v>343.60246277771034</v>
      </c>
      <c r="AP29" s="884">
        <f>①CO2排出量の現状把握!AJ39</f>
        <v>371.6728607294649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23：非鉄金属製造業(N=2)</v>
      </c>
      <c r="BE30" s="845">
        <f>VLOOKUP(BE$13&amp;"_"&amp;$AV$8,データシート2!$A:$SI,MATCH($AV$5&amp;"_"&amp;$BA30&amp;$AV$6,データシート2!$A$1:$SI$1,0),0)</f>
        <v>2</v>
      </c>
      <c r="BF30" s="952">
        <f>VLOOKUP(BF$13&amp;"_"&amp;$AW$8,データシート2!$A:$SI,MATCH($AW$5&amp;"_"&amp;$BA30&amp;$AW$6,データシート2!$A$1:$SI$1,0),0)</f>
        <v>287.916</v>
      </c>
      <c r="BG30" s="952">
        <f t="shared" si="2"/>
        <v>143.958</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5.2733995916656884</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21.655999999999999</v>
      </c>
      <c r="AY31" s="287">
        <f t="shared" si="15"/>
        <v>21.655999999999999</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0.33891030733770156</v>
      </c>
      <c r="AG32" s="461">
        <f t="shared" si="16"/>
        <v>0.28668573004640641</v>
      </c>
      <c r="AH32" s="461">
        <f t="shared" si="16"/>
        <v>0.35407126017020146</v>
      </c>
      <c r="AI32" s="461">
        <f t="shared" si="16"/>
        <v>0.35145531755980913</v>
      </c>
      <c r="AJ32" s="461">
        <f t="shared" si="16"/>
        <v>0.40043656389086685</v>
      </c>
      <c r="AK32" s="461">
        <f t="shared" si="16"/>
        <v>0.42006249768715853</v>
      </c>
      <c r="AL32" s="461">
        <f t="shared" si="16"/>
        <v>0.3795489637236989</v>
      </c>
      <c r="AM32" s="461">
        <f t="shared" si="16"/>
        <v>0.35746024969382095</v>
      </c>
      <c r="AN32" s="461">
        <f t="shared" si="16"/>
        <v>0.34405255037167271</v>
      </c>
      <c r="AO32" s="461">
        <f t="shared" si="16"/>
        <v>0.30264096549049713</v>
      </c>
      <c r="AP32" s="461">
        <f t="shared" si="16"/>
        <v>0.29136183368301516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0.37731606230267339</v>
      </c>
      <c r="AG33" s="458">
        <f t="shared" ref="AG33:AP33" si="17">IFERROR(IF(G22/AG25&gt;1,1,G22/AG25),0)</f>
        <v>0.31284118542279521</v>
      </c>
      <c r="AH33" s="458">
        <f t="shared" si="17"/>
        <v>0.40561001313998285</v>
      </c>
      <c r="AI33" s="458">
        <f t="shared" si="17"/>
        <v>0.39925638834095406</v>
      </c>
      <c r="AJ33" s="458">
        <f t="shared" si="17"/>
        <v>0.45786900478657983</v>
      </c>
      <c r="AK33" s="458">
        <f t="shared" si="17"/>
        <v>0.47797445779277198</v>
      </c>
      <c r="AL33" s="458">
        <f t="shared" si="17"/>
        <v>0.42247572142011924</v>
      </c>
      <c r="AM33" s="458">
        <f t="shared" si="17"/>
        <v>0.38419487993945917</v>
      </c>
      <c r="AN33" s="458">
        <f>IFERROR(IF(N22/AN25&gt;1,1,N22/AN25),0)</f>
        <v>0.36683365159627163</v>
      </c>
      <c r="AO33" s="458">
        <f t="shared" si="17"/>
        <v>0.30792827560478869</v>
      </c>
      <c r="AP33" s="458">
        <f t="shared" si="17"/>
        <v>0.29841911129702375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0.39224448673039986</v>
      </c>
      <c r="AG34" s="459">
        <f t="shared" ref="AG34:AP36" si="18">IFERROR(IF(G23/AG26&gt;1,1,G23/AG26),0)</f>
        <v>0.32433689495758561</v>
      </c>
      <c r="AH34" s="459">
        <f t="shared" si="18"/>
        <v>0.42045896815196093</v>
      </c>
      <c r="AI34" s="459">
        <f t="shared" si="18"/>
        <v>0.41171721462146699</v>
      </c>
      <c r="AJ34" s="459">
        <f t="shared" si="18"/>
        <v>0.46982006074428412</v>
      </c>
      <c r="AK34" s="459">
        <f t="shared" si="18"/>
        <v>0.4923649751145161</v>
      </c>
      <c r="AL34" s="459">
        <f t="shared" si="18"/>
        <v>0.43439959953553153</v>
      </c>
      <c r="AM34" s="459">
        <f t="shared" si="18"/>
        <v>0.39452674206168736</v>
      </c>
      <c r="AN34" s="459">
        <f t="shared" si="18"/>
        <v>0.37783110311069484</v>
      </c>
      <c r="AO34" s="459">
        <f t="shared" si="18"/>
        <v>0.31843278104572181</v>
      </c>
      <c r="AP34" s="459">
        <f t="shared" si="18"/>
        <v>0.30775306120345386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5.6289999999999996</v>
      </c>
      <c r="BG36" s="952">
        <f t="shared" si="2"/>
        <v>5.6289999999999996</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0.46503390831943359</v>
      </c>
    </row>
    <row r="37" spans="2:63" ht="15.95" customHeight="1">
      <c r="B37" s="290"/>
      <c r="C37" s="29"/>
      <c r="Z37" s="273"/>
      <c r="AB37" s="272"/>
      <c r="AC37" s="522"/>
      <c r="AD37" s="408" t="s">
        <v>199</v>
      </c>
      <c r="AE37" s="413"/>
      <c r="AF37" s="460">
        <f>IFERROR(IF(F26/AF29&gt;1,1,F26/AF29),0)</f>
        <v>0.19669619833317428</v>
      </c>
      <c r="AG37" s="460">
        <f t="shared" ref="AG37:AP37" si="21">IFERROR(IF(G26/AG29&gt;1,1,G26/AG29),0)</f>
        <v>0.18615390765584464</v>
      </c>
      <c r="AH37" s="460">
        <f t="shared" si="21"/>
        <v>0.1843134067263085</v>
      </c>
      <c r="AI37" s="460">
        <f t="shared" si="21"/>
        <v>0.18825872072951486</v>
      </c>
      <c r="AJ37" s="460">
        <f t="shared" si="21"/>
        <v>0.1744059553568576</v>
      </c>
      <c r="AK37" s="460">
        <f t="shared" si="21"/>
        <v>0.18349515092766849</v>
      </c>
      <c r="AL37" s="460">
        <f t="shared" si="21"/>
        <v>0.18876096749037333</v>
      </c>
      <c r="AM37" s="460">
        <f t="shared" si="21"/>
        <v>0.23403986691615003</v>
      </c>
      <c r="AN37" s="460">
        <f t="shared" si="21"/>
        <v>0.23866927404124327</v>
      </c>
      <c r="AO37" s="460">
        <f t="shared" si="21"/>
        <v>0.27247476413045479</v>
      </c>
      <c r="AP37" s="460">
        <f t="shared" si="21"/>
        <v>0.25158414799638096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31：輸送用機械器具製造業(N=4)</v>
      </c>
      <c r="BE38" s="845">
        <f>VLOOKUP(BE$13&amp;"_"&amp;$AV$8,データシート2!$A:$SI,MATCH($AV$5&amp;"_"&amp;$BA38&amp;$AV$6,データシート2!$A$1:$SI$1,0),0)</f>
        <v>4</v>
      </c>
      <c r="BF38" s="952">
        <f>VLOOKUP(BF$13&amp;"_"&amp;$AW$8,データシート2!$A:$SI,MATCH($AW$5&amp;"_"&amp;$BA38&amp;$AW$6,データシート2!$A$1:$SI$1,0),0)</f>
        <v>35.893000000000001</v>
      </c>
      <c r="BG38" s="952">
        <f t="shared" si="2"/>
        <v>8.9732500000000002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0.65198681522914803</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7.2009999999999996</v>
      </c>
      <c r="BG40" s="952">
        <f t="shared" ref="BG40:BG51" si="22">BF40/BE40</f>
        <v>7.2009999999999996</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0.728624307160742</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7.4420000000000002</v>
      </c>
      <c r="BG43" s="952">
        <f t="shared" si="22"/>
        <v>3.7210000000000001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0.90310313235190476</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5.1440000000000001</v>
      </c>
      <c r="BG45" s="952">
        <f t="shared" si="22"/>
        <v>5.1440000000000001</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0.95376056235775275</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4.5220000000000002</v>
      </c>
      <c r="BG49" s="952">
        <f t="shared" si="22"/>
        <v>4.5220000000000002</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0.52952492078636182</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P：医療，福祉(N=4)</v>
      </c>
      <c r="BE50" s="845">
        <f>VLOOKUP(BE$13&amp;"_"&amp;$AV$8,データシート2!$A:$SI,MATCH($AV$5&amp;"_"&amp;$BA50&amp;$AV$6,データシート2!$A$1:$SI$1,0),0)</f>
        <v>4</v>
      </c>
      <c r="BF50" s="952">
        <f>VLOOKUP(BF$13&amp;"_"&amp;$AW$8,データシート2!$A:$SI,MATCH($AW$5&amp;"_"&amp;$BA50&amp;$AW$6,データシート2!$A$1:$SI$1,0),0)</f>
        <v>13.25</v>
      </c>
      <c r="BG50" s="952">
        <f t="shared" si="22"/>
        <v>3.3125</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0.59752075687460193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53.408999999999999</v>
      </c>
      <c r="BG52" s="952">
        <f t="shared" ref="BG52" si="26">BF52/BE52</f>
        <v>53.408999999999999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2.0026581668037835</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2.5390000000000001</v>
      </c>
      <c r="BG53" s="952">
        <f t="shared" ref="BG53:BG63" si="29">BF53/BE53</f>
        <v>2.5390000000000001</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0.54825496433783727</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1120.307</v>
      </c>
      <c r="G55" s="885">
        <f t="shared" ref="G55:P55" si="32">SUM(G56,G57,G60,G61,G62,G63,G64,G65,)</f>
        <v>1003.2829999999999</v>
      </c>
      <c r="H55" s="885">
        <f t="shared" si="32"/>
        <v>1080.8549999999998</v>
      </c>
      <c r="I55" s="885">
        <f t="shared" si="32"/>
        <v>1056.6210000000001</v>
      </c>
      <c r="J55" s="885">
        <f t="shared" si="32"/>
        <v>1174.269</v>
      </c>
      <c r="K55" s="885">
        <f t="shared" si="32"/>
        <v>1238.327</v>
      </c>
      <c r="L55" s="885">
        <f t="shared" si="32"/>
        <v>1186.9159999999999</v>
      </c>
      <c r="M55" s="885">
        <f t="shared" si="32"/>
        <v>1049.7139999999999</v>
      </c>
      <c r="N55" s="885">
        <f t="shared" si="32"/>
        <v>909.24800000000005</v>
      </c>
      <c r="O55" s="885">
        <f t="shared" si="32"/>
        <v>786.75</v>
      </c>
      <c r="P55" s="886">
        <f t="shared" si="32"/>
        <v>860.7299999999999</v>
      </c>
      <c r="Z55" s="273"/>
      <c r="AB55" s="272"/>
      <c r="AQ55" s="273"/>
      <c r="BA55" s="70" t="s">
        <v>341</v>
      </c>
      <c r="BB55" s="70"/>
      <c r="BC55" s="70" t="s">
        <v>342</v>
      </c>
      <c r="BD55" s="70" t="str">
        <f t="shared" ref="BD55:BD57" si="33">BC55&amp;"(N="&amp;BE55&amp;")"</f>
        <v>発電所・変電所(N=1)</v>
      </c>
      <c r="BE55" s="845">
        <f>BE60+BE61</f>
        <v>1</v>
      </c>
      <c r="BF55" s="952">
        <f>BF60+BF61</f>
        <v>142.065</v>
      </c>
      <c r="BG55" s="952">
        <f t="shared" si="29"/>
        <v>142.065</v>
      </c>
      <c r="BH55" s="845">
        <f>BH60+BH61</f>
        <v>231</v>
      </c>
      <c r="BI55" s="845">
        <f>BI60+BI61</f>
        <v>22952.601999999999</v>
      </c>
      <c r="BJ55" s="845">
        <f t="shared" si="30"/>
        <v>99.361913419913421</v>
      </c>
      <c r="BK55" s="279">
        <f t="shared" si="31"/>
        <v>1.4297731908565312</v>
      </c>
    </row>
    <row r="56" spans="2:63" ht="15.95" customHeight="1" thickBot="1">
      <c r="B56" s="272"/>
      <c r="C56" s="613" t="str">
        <f>D56</f>
        <v>エネルギー起源CO2</v>
      </c>
      <c r="D56" s="412" t="s">
        <v>344</v>
      </c>
      <c r="E56" s="409"/>
      <c r="F56" s="880">
        <f>IFERROR(VLOOKUP(年度マスタ!$K$4&amp;"_"&amp;F$54,データシート1!$A:$CE,MATCH("bc_"&amp;$C56,データシート1!$A$1:$CE$1,0),0),0)</f>
        <v>1070.3969999999999</v>
      </c>
      <c r="G56" s="887">
        <f>IFERROR(VLOOKUP(年度マスタ!$K$4&amp;"_"&amp;G$54,データシート1!$A:$CE,MATCH("bc_"&amp;$C56,データシート1!$A$1:$CE$1,0),0),0)</f>
        <v>953.33799999999997</v>
      </c>
      <c r="H56" s="887">
        <f>IFERROR(VLOOKUP(年度マスタ!$K$4&amp;"_"&amp;H$54,データシート1!$A:$CE,MATCH("bc_"&amp;$C56,データシート1!$A$1:$CE$1,0),0),0)</f>
        <v>1030.6969999999999</v>
      </c>
      <c r="I56" s="887">
        <f>IFERROR(VLOOKUP(年度マスタ!$K$4&amp;"_"&amp;I$54,データシート1!$A:$CE,MATCH("bc_"&amp;$C56,データシート1!$A$1:$CE$1,0),0),0)</f>
        <v>1006.48</v>
      </c>
      <c r="J56" s="887">
        <f>IFERROR(VLOOKUP(年度マスタ!$K$4&amp;"_"&amp;J$54,データシート1!$A:$CE,MATCH("bc_"&amp;$C56,データシート1!$A$1:$CE$1,0),0),0)</f>
        <v>803.25900000000001</v>
      </c>
      <c r="K56" s="887">
        <f>IFERROR(VLOOKUP(年度マスタ!$K$4&amp;"_"&amp;K$54,データシート1!$A:$CE,MATCH("bc_"&amp;$C56,データシート1!$A$1:$CE$1,0),0),0)</f>
        <v>952.18499999999995</v>
      </c>
      <c r="L56" s="887">
        <f>IFERROR(VLOOKUP(年度マスタ!$K$4&amp;"_"&amp;L$54,データシート1!$A:$CE,MATCH("bc_"&amp;$C56,データシート1!$A$1:$CE$1,0),0),0)</f>
        <v>946.101</v>
      </c>
      <c r="M56" s="887">
        <f>IFERROR(VLOOKUP(年度マスタ!$K$4&amp;"_"&amp;M$54,データシート1!$A:$CE,MATCH("bc_"&amp;$C56,データシート1!$A$1:$CE$1,0),0),0)</f>
        <v>946.68499999999995</v>
      </c>
      <c r="N56" s="887">
        <f>IFERROR(VLOOKUP(年度マスタ!$K$4&amp;"_"&amp;N$54,データシート1!$A:$CE,MATCH("bc_"&amp;$C56,データシート1!$A$1:$CE$1,0),0),0)</f>
        <v>833.779</v>
      </c>
      <c r="O56" s="887">
        <f>IFERROR(VLOOKUP(年度マスタ!$K$4&amp;"_"&amp;O$54,データシート1!$A:$CE,MATCH("bc_"&amp;$C56,データシート1!$A$1:$CE$1,0),0),0)</f>
        <v>713.69399999999996</v>
      </c>
      <c r="P56" s="888">
        <f>IFERROR(VLOOKUP(年度マスタ!$K$4&amp;"_"&amp;P$54,データシート1!$A:$CE,MATCH("bc_"&amp;$C56,データシート1!$A$1:$CE$1,0),0),0)</f>
        <v>778.81899999999996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37.587000000000003</v>
      </c>
      <c r="G57" s="887">
        <f t="shared" ref="G57:J57" si="34">SUM(G58:G59)</f>
        <v>38.591999999999999</v>
      </c>
      <c r="H57" s="887">
        <f t="shared" si="34"/>
        <v>38.134</v>
      </c>
      <c r="I57" s="887">
        <f t="shared" si="34"/>
        <v>38.029000000000003</v>
      </c>
      <c r="J57" s="887">
        <f t="shared" si="34"/>
        <v>33.057000000000002</v>
      </c>
      <c r="K57" s="887">
        <f t="shared" ref="K57:O57" si="35">SUM(K58:K59)</f>
        <v>33.845999999999997</v>
      </c>
      <c r="L57" s="887">
        <f t="shared" si="35"/>
        <v>33.929000000000002</v>
      </c>
      <c r="M57" s="887">
        <f t="shared" si="35"/>
        <v>48.258000000000003</v>
      </c>
      <c r="N57" s="887">
        <f t="shared" si="35"/>
        <v>50.475999999999999</v>
      </c>
      <c r="O57" s="887">
        <f t="shared" si="35"/>
        <v>51.26</v>
      </c>
      <c r="P57" s="888">
        <f>SUM(P58:P59)</f>
        <v>53.408999999999999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37.587000000000003</v>
      </c>
      <c r="G59" s="889">
        <f>IFERROR(VLOOKUP(年度マスタ!$K$4&amp;"_"&amp;G$54,データシート1!$A:$CE,MATCH("bc_"&amp;$C59,データシート1!$A$1:$CE$1,0),0),0)</f>
        <v>38.591999999999999</v>
      </c>
      <c r="H59" s="889">
        <f>IFERROR(VLOOKUP(年度マスタ!$K$4&amp;"_"&amp;H$54,データシート1!$A:$CE,MATCH("bc_"&amp;$C59,データシート1!$A$1:$CE$1,0),0),0)</f>
        <v>38.134</v>
      </c>
      <c r="I59" s="889">
        <f>IFERROR(VLOOKUP(年度マスタ!$K$4&amp;"_"&amp;I$54,データシート1!$A:$CE,MATCH("bc_"&amp;$C59,データシート1!$A$1:$CE$1,0),0),0)</f>
        <v>38.029000000000003</v>
      </c>
      <c r="J59" s="889">
        <f>IFERROR(VLOOKUP(年度マスタ!$K$4&amp;"_"&amp;J$54,データシート1!$A:$CE,MATCH("bc_"&amp;$C59,データシート1!$A$1:$CE$1,0),0),0)</f>
        <v>33.057000000000002</v>
      </c>
      <c r="K59" s="889">
        <f>IFERROR(VLOOKUP(年度マスタ!$K$4&amp;"_"&amp;K$54,データシート1!$A:$CE,MATCH("bc_"&amp;$C59,データシート1!$A$1:$CE$1,0),0),0)</f>
        <v>33.845999999999997</v>
      </c>
      <c r="L59" s="889">
        <f>IFERROR(VLOOKUP(年度マスタ!$K$4&amp;"_"&amp;L$54,データシート1!$A:$CE,MATCH("bc_"&amp;$C59,データシート1!$A$1:$CE$1,0),0),0)</f>
        <v>33.929000000000002</v>
      </c>
      <c r="M59" s="889">
        <f>IFERROR(VLOOKUP(年度マスタ!$K$4&amp;"_"&amp;M$54,データシート1!$A:$CE,MATCH("bc_"&amp;$C59,データシート1!$A$1:$CE$1,0),0),0)</f>
        <v>48.258000000000003</v>
      </c>
      <c r="N59" s="889">
        <f>IFERROR(VLOOKUP(年度マスタ!$K$4&amp;"_"&amp;N$54,データシート1!$A:$CE,MATCH("bc_"&amp;$C59,データシート1!$A$1:$CE$1,0),0),0)</f>
        <v>50.475999999999999</v>
      </c>
      <c r="O59" s="889">
        <f>IFERROR(VLOOKUP(年度マスタ!$K$4&amp;"_"&amp;O$54,データシート1!$A:$CE,MATCH("bc_"&amp;$C59,データシート1!$A$1:$CE$1,0),0),0)</f>
        <v>51.26</v>
      </c>
      <c r="P59" s="890">
        <f>IFERROR(VLOOKUP(年度マスタ!$K$4&amp;"_"&amp;P$54,データシート1!$A:$CE,MATCH("bc_"&amp;$C59,データシート1!$A$1:$CE$1,0),0),0)</f>
        <v>53.408999999999999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142.065</v>
      </c>
      <c r="BG60" s="953">
        <f t="shared" si="29"/>
        <v>142.065</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1.4124552813762958</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12.323</v>
      </c>
      <c r="G61" s="887">
        <f>IFERROR(VLOOKUP(年度マスタ!$K$4&amp;"_"&amp;G$54,データシート1!$A:$CE,MATCH("bc_"&amp;$C61,データシート1!$A$1:$CE$1,0),0),0)</f>
        <v>11.353</v>
      </c>
      <c r="H61" s="887">
        <f>IFERROR(VLOOKUP(年度マスタ!$K$4&amp;"_"&amp;H$54,データシート1!$A:$CE,MATCH("bc_"&amp;$C61,データシート1!$A$1:$CE$1,0),0),0)</f>
        <v>12.023999999999999</v>
      </c>
      <c r="I61" s="887">
        <f>IFERROR(VLOOKUP(年度マスタ!$K$4&amp;"_"&amp;I$54,データシート1!$A:$CE,MATCH("bc_"&amp;$C61,データシート1!$A$1:$CE$1,0),0),0)</f>
        <v>12.112</v>
      </c>
      <c r="J61" s="887">
        <f>IFERROR(VLOOKUP(年度マスタ!$K$4&amp;"_"&amp;J$54,データシート1!$A:$CE,MATCH("bc_"&amp;$C61,データシート1!$A$1:$CE$1,0),0),0)</f>
        <v>11.153</v>
      </c>
      <c r="K61" s="887">
        <f>IFERROR(VLOOKUP(年度マスタ!$K$4&amp;"_"&amp;K$54,データシート1!$A:$CE,MATCH("bc_"&amp;$C61,データシート1!$A$1:$CE$1,0),0),0)</f>
        <v>9.7759999999999998</v>
      </c>
      <c r="L61" s="887">
        <f>IFERROR(VLOOKUP(年度マスタ!$K$4&amp;"_"&amp;L$54,データシート1!$A:$CE,MATCH("bc_"&amp;$C61,データシート1!$A$1:$CE$1,0),0),0)</f>
        <v>10.118</v>
      </c>
      <c r="M61" s="887">
        <f>IFERROR(VLOOKUP(年度マスタ!$K$4&amp;"_"&amp;M$54,データシート1!$A:$CE,MATCH("bc_"&amp;$C61,データシート1!$A$1:$CE$1,0),0),0)</f>
        <v>9.5340000000000007</v>
      </c>
      <c r="N61" s="887">
        <f>IFERROR(VLOOKUP(年度マスタ!$K$4&amp;"_"&amp;N$54,データシート1!$A:$CE,MATCH("bc_"&amp;$C61,データシート1!$A$1:$CE$1,0),0),0)</f>
        <v>9.34</v>
      </c>
      <c r="O61" s="887">
        <f>IFERROR(VLOOKUP(年度マスタ!$K$4&amp;"_"&amp;O$54,データシート1!$A:$CE,MATCH("bc_"&amp;$C61,データシート1!$A$1:$CE$1,0),0),0)</f>
        <v>8.83</v>
      </c>
      <c r="P61" s="888">
        <f>IFERROR(VLOOKUP(年度マスタ!$K$4&amp;"_"&amp;P$54,データシート1!$A:$CE,MATCH("bc_"&amp;$C61,データシート1!$A$1:$CE$1,0),0),0)</f>
        <v>6.8460000000000001</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326.8</v>
      </c>
      <c r="K65" s="891">
        <f>IFERROR(VLOOKUP(年度マスタ!$K$4&amp;"_"&amp;K$54,データシート1!$A:$CE,MATCH("bc_"&amp;$C65,データシート1!$A$1:$CE$1,0),0),0)</f>
        <v>242.52</v>
      </c>
      <c r="L65" s="891">
        <f>IFERROR(VLOOKUP(年度マスタ!$K$4&amp;"_"&amp;L$54,データシート1!$A:$CE,MATCH("bc_"&amp;$C65,データシート1!$A$1:$CE$1,0),0),0)</f>
        <v>196.768</v>
      </c>
      <c r="M65" s="891">
        <f>IFERROR(VLOOKUP(年度マスタ!$K$4&amp;"_"&amp;M$54,データシート1!$A:$CE,MATCH("bc_"&amp;$C65,データシート1!$A$1:$CE$1,0),0),0)</f>
        <v>45.237000000000002</v>
      </c>
      <c r="N65" s="891">
        <f>IFERROR(VLOOKUP(年度マスタ!$K$4&amp;"_"&amp;N$54,データシート1!$A:$CE,MATCH("bc_"&amp;$C65,データシート1!$A$1:$CE$1,0),0),0)</f>
        <v>15.653</v>
      </c>
      <c r="O65" s="891">
        <f>IFERROR(VLOOKUP(年度マスタ!$K$4&amp;"_"&amp;O$54,データシート1!$A:$CE,MATCH("bc_"&amp;$C65,データシート1!$A$1:$CE$1,0),0),0)</f>
        <v>12.965999999999999</v>
      </c>
      <c r="P65" s="892">
        <f>IFERROR(VLOOKUP(年度マスタ!$K$4&amp;"_"&amp;P$54,データシート1!$A:$CE,MATCH("bc_"&amp;$C65,データシート1!$A$1:$CE$1,0),0),0)</f>
        <v>21.655999999999999</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下関市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18205.687999999998</v>
      </c>
      <c r="K6" s="619">
        <f>VLOOKUP(年度マスタ!$K$4&amp;"_"&amp;K$5,データシート1!$A:$BT,MATCH("cb_"&amp;$G6,データシート1!$A$1:$BT$1,0),0)</f>
        <v>19527.004000000001</v>
      </c>
      <c r="L6" s="619">
        <f>VLOOKUP(年度マスタ!$K$4&amp;"_"&amp;L$5,データシート1!$A:$BT,MATCH("cb_"&amp;$G6,データシート1!$A$1:$BT$1,0),0)</f>
        <v>20825.488000000001</v>
      </c>
      <c r="M6" s="619">
        <f>VLOOKUP(年度マスタ!$K$4&amp;"_"&amp;M$5,データシート1!$A:$BT,MATCH("cb_"&amp;$G6,データシート1!$A$1:$BT$1,0),0)</f>
        <v>22274.104999999974</v>
      </c>
      <c r="N6" s="619">
        <f>VLOOKUP(年度マスタ!$K$4&amp;"_"&amp;N$5,データシート1!$A:$BT,MATCH("cb_"&amp;$G6,データシート1!$A$1:$BT$1,0),0)</f>
        <v>23657.73999999998</v>
      </c>
      <c r="O6" s="619">
        <f>VLOOKUP(年度マスタ!$K$4&amp;"_"&amp;O$5,データシート1!$A:$BT,MATCH("cb_"&amp;$G6,データシート1!$A$1:$BT$1,0),0)</f>
        <v>25168.798999999981</v>
      </c>
      <c r="P6" s="619">
        <f>VLOOKUP(年度マスタ!$K$4&amp;"_"&amp;P$5,データシート1!$A:$BT,MATCH("cb_"&amp;$G6,データシート1!$A$1:$BT$1,0),0)</f>
        <v>26583.025999999969</v>
      </c>
      <c r="Q6" s="619">
        <f>VLOOKUP(年度マスタ!$K$4&amp;"_"&amp;Q$5,データシート1!$A:$BT,MATCH("cb_"&amp;$G6,データシート1!$A$1:$BT$1,0),0)</f>
        <v>28964.151999999907</v>
      </c>
      <c r="R6" s="633">
        <f>VLOOKUP(年度マスタ!$K$4&amp;"_"&amp;R$5,データシート1!$A:$BT,MATCH("cb_"&amp;$G6,データシート1!$A$1:$BT$1,0),0)</f>
        <v>31641.042000000027</v>
      </c>
      <c r="S6" s="568"/>
      <c r="T6" s="190"/>
      <c r="U6" s="581"/>
      <c r="V6" s="195"/>
      <c r="W6" s="195"/>
      <c r="X6" s="195"/>
      <c r="Y6" s="196" t="s">
        <v>372</v>
      </c>
      <c r="Z6" s="663" t="s">
        <v>373</v>
      </c>
      <c r="AA6" s="663"/>
      <c r="AB6" s="663"/>
      <c r="AC6" s="664">
        <f>SUM(AC7:AC8)</f>
        <v>3617794</v>
      </c>
      <c r="AD6" s="664">
        <f>SUM(AD7:AD8)</f>
        <v>4494574.608</v>
      </c>
      <c r="AE6" s="665">
        <f>$AD6*3600/100000000</f>
        <v>161.80468588799999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55934.014999999999</v>
      </c>
      <c r="K7" s="617">
        <f>VLOOKUP(年度マスタ!$K$4&amp;"_"&amp;K$5,データシート1!$A:$BT,MATCH("cb_"&amp;$G7,データシート1!$A$1:$BT$1,0),0)</f>
        <v>71120.815000000002</v>
      </c>
      <c r="L7" s="617">
        <f>VLOOKUP(年度マスタ!$K$4&amp;"_"&amp;L$5,データシート1!$A:$BT,MATCH("cb_"&amp;$G7,データシート1!$A$1:$BT$1,0),0)</f>
        <v>74467.114999999932</v>
      </c>
      <c r="M7" s="617">
        <f>VLOOKUP(年度マスタ!$K$4&amp;"_"&amp;M$5,データシート1!$A:$BT,MATCH("cb_"&amp;$G7,データシート1!$A$1:$BT$1,0),0)</f>
        <v>90637.815000000002</v>
      </c>
      <c r="N7" s="617">
        <f>VLOOKUP(年度マスタ!$K$4&amp;"_"&amp;N$5,データシート1!$A:$BT,MATCH("cb_"&amp;$G7,データシート1!$A$1:$BT$1,0),0)</f>
        <v>105967.11500000011</v>
      </c>
      <c r="O7" s="617">
        <f>VLOOKUP(年度マスタ!$K$4&amp;"_"&amp;O$5,データシート1!$A:$BT,MATCH("cb_"&amp;$G7,データシート1!$A$1:$BT$1,0),0)</f>
        <v>115764.51499999961</v>
      </c>
      <c r="P7" s="617">
        <f>VLOOKUP(年度マスタ!$K$4&amp;"_"&amp;P$5,データシート1!$A:$BT,MATCH("cb_"&amp;$G7,データシート1!$A$1:$BT$1,0),0)</f>
        <v>137212.31499999959</v>
      </c>
      <c r="Q7" s="617">
        <f>VLOOKUP(年度マスタ!$K$4&amp;"_"&amp;Q$5,データシート1!$A:$BT,MATCH("cb_"&amp;$G7,データシート1!$A$1:$BT$1,0),0)</f>
        <v>137559.61499999958</v>
      </c>
      <c r="R7" s="634">
        <f>VLOOKUP(年度マスタ!$K$4&amp;"_"&amp;R$5,データシート1!$A:$BT,MATCH("cb_"&amp;$G7,データシート1!$A$1:$BT$1,0),0)</f>
        <v>138988.51499999961</v>
      </c>
      <c r="S7" s="568"/>
      <c r="T7" s="190"/>
      <c r="U7" s="581"/>
      <c r="V7" s="195"/>
      <c r="W7" s="195"/>
      <c r="X7" s="195"/>
      <c r="Y7" s="196" t="s">
        <v>375</v>
      </c>
      <c r="Z7" s="212" t="s">
        <v>376</v>
      </c>
      <c r="AA7" s="212"/>
      <c r="AB7" s="212"/>
      <c r="AC7" s="1022">
        <f>VLOOKUP(年度マスタ!$K$4&amp;"_"&amp;年度マスタ!$K$9,データシート3!A:AB,MATCH("ea_"&amp;$Y7&amp;"_設備",データシート3!$A$1:$AB$1,0),0)</f>
        <v>1105818</v>
      </c>
      <c r="AD7" s="1022">
        <f>VLOOKUP(年度マスタ!$K$4&amp;"_"&amp;年度マスタ!$K$9,データシート3!A:AB,MATCH("ea_"&amp;$Y7&amp;"_年間発電",データシート3!$A$1:$AB$1,0),0)/10^3</f>
        <v>1373754.1359999999</v>
      </c>
      <c r="AE7" s="554">
        <f t="shared" ref="AE7:AE16" si="0">$AD7*3600/100000000</f>
        <v>49.455148895999997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95000</v>
      </c>
      <c r="K8" s="617">
        <f>VLOOKUP(年度マスタ!$K$4&amp;"_"&amp;K$5,データシート1!$A:$BT,MATCH("cb_"&amp;$G8,データシート1!$A$1:$BT$1,0),0)</f>
        <v>95000</v>
      </c>
      <c r="L8" s="617">
        <f>VLOOKUP(年度マスタ!$K$4&amp;"_"&amp;L$5,データシート1!$A:$BT,MATCH("cb_"&amp;$G8,データシート1!$A$1:$BT$1,0),0)</f>
        <v>95019.5</v>
      </c>
      <c r="M8" s="617">
        <f>VLOOKUP(年度マスタ!$K$4&amp;"_"&amp;M$5,データシート1!$A:$BT,MATCH("cb_"&amp;$G8,データシート1!$A$1:$BT$1,0),0)</f>
        <v>96520</v>
      </c>
      <c r="N8" s="617">
        <f>VLOOKUP(年度マスタ!$K$4&amp;"_"&amp;N$5,データシート1!$A:$BT,MATCH("cb_"&amp;$G8,データシート1!$A$1:$BT$1,0),0)</f>
        <v>96519.5</v>
      </c>
      <c r="O8" s="617">
        <f>VLOOKUP(年度マスタ!$K$4&amp;"_"&amp;O$5,データシート1!$A:$BT,MATCH("cb_"&amp;$G8,データシート1!$A$1:$BT$1,0),0)</f>
        <v>96519.5</v>
      </c>
      <c r="P8" s="617">
        <f>VLOOKUP(年度マスタ!$K$4&amp;"_"&amp;P$5,データシート1!$A:$BT,MATCH("cb_"&amp;$G8,データシート1!$A$1:$BT$1,0),0)</f>
        <v>96519.5</v>
      </c>
      <c r="Q8" s="617">
        <f>VLOOKUP(年度マスタ!$K$4&amp;"_"&amp;Q$5,データシート1!$A:$BT,MATCH("cb_"&amp;$G8,データシート1!$A$1:$BT$1,0),0)</f>
        <v>96519.5</v>
      </c>
      <c r="R8" s="634">
        <f>VLOOKUP(年度マスタ!$K$4&amp;"_"&amp;R$5,データシート1!$A:$BT,MATCH("cb_"&amp;$G8,データシート1!$A$1:$BT$1,0),0)</f>
        <v>96519.5</v>
      </c>
      <c r="S8" s="568"/>
      <c r="T8" s="190"/>
      <c r="U8" s="581"/>
      <c r="V8" s="195"/>
      <c r="W8" s="195"/>
      <c r="X8" s="195"/>
      <c r="Y8" s="196" t="s">
        <v>378</v>
      </c>
      <c r="Z8" s="186" t="s">
        <v>379</v>
      </c>
      <c r="AA8" s="186"/>
      <c r="AB8" s="186"/>
      <c r="AC8" s="1022">
        <f>VLOOKUP(年度マスタ!$K$4&amp;"_"&amp;年度マスタ!$K$9,データシート3!A:AB,MATCH("ea_"&amp;$Y8&amp;"_設備",データシート3!$A$1:$AB$1,0),0)</f>
        <v>2511976</v>
      </c>
      <c r="AD8" s="1022">
        <f>VLOOKUP(年度マスタ!$K$4&amp;"_"&amp;年度マスタ!$K$9,データシート3!A:AB,MATCH("ea_"&amp;$Y8&amp;"_年間発電",データシート3!$A$1:$AB$1,0),0)/10^3</f>
        <v>3120820.4720000001</v>
      </c>
      <c r="AE8" s="554">
        <f t="shared" si="0"/>
        <v>112.34953699200001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50</v>
      </c>
      <c r="N9" s="617">
        <f>VLOOKUP(年度マスタ!$K$4&amp;"_"&amp;N$5,データシート1!$A:$BT,MATCH("cb_"&amp;$G9,データシート1!$A$1:$BT$1,0),0)</f>
        <v>49.9</v>
      </c>
      <c r="O9" s="617">
        <f>VLOOKUP(年度マスタ!$K$4&amp;"_"&amp;O$5,データシート1!$A:$BT,MATCH("cb_"&amp;$G9,データシート1!$A$1:$BT$1,0),0)</f>
        <v>49.9</v>
      </c>
      <c r="P9" s="617">
        <f>VLOOKUP(年度マスタ!$K$4&amp;"_"&amp;P$5,データシート1!$A:$BT,MATCH("cb_"&amp;$G9,データシート1!$A$1:$BT$1,0),0)</f>
        <v>49.9</v>
      </c>
      <c r="Q9" s="617">
        <f>VLOOKUP(年度マスタ!$K$4&amp;"_"&amp;Q$5,データシート1!$A:$BT,MATCH("cb_"&amp;$G9,データシート1!$A$1:$BT$1,0),0)</f>
        <v>49.9</v>
      </c>
      <c r="R9" s="634">
        <f>VLOOKUP(年度マスタ!$K$4&amp;"_"&amp;R$5,データシート1!$A:$BT,MATCH("cb_"&amp;$G9,データシート1!$A$1:$BT$1,0),0)</f>
        <v>49.9</v>
      </c>
      <c r="S9" s="568"/>
      <c r="T9" s="190"/>
      <c r="U9" s="581"/>
      <c r="V9" s="195"/>
      <c r="W9" s="195"/>
      <c r="X9" s="195"/>
      <c r="Y9" s="196" t="s">
        <v>381</v>
      </c>
      <c r="Z9" s="208" t="s">
        <v>377</v>
      </c>
      <c r="AA9" s="208"/>
      <c r="AB9" s="208"/>
      <c r="AC9" s="666">
        <f>VLOOKUP(年度マスタ!$K$4&amp;"_"&amp;年度マスタ!$K$9,データシート3!A:AB,MATCH("ea_"&amp;$Y9&amp;"_設備",データシート3!$A$1:$AB$1,0),0)</f>
        <v>382800</v>
      </c>
      <c r="AD9" s="666">
        <f>VLOOKUP(年度マスタ!$K$4&amp;"_"&amp;年度マスタ!$K$9,データシート3!A:AB,MATCH("ea_"&amp;$Y9&amp;"_年間発電",データシート3!$A$1:$AB$1,0),0)/10^3</f>
        <v>1027696.05</v>
      </c>
      <c r="AE9" s="667">
        <f t="shared" si="0"/>
        <v>36.9970578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734</v>
      </c>
      <c r="AD10" s="666">
        <f>SUM(AD11:AD12)</f>
        <v>4278.8739999999998</v>
      </c>
      <c r="AE10" s="667">
        <f t="shared" si="0"/>
        <v>0.15403946399999999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1615</v>
      </c>
      <c r="K11" s="654">
        <f>VLOOKUP(年度マスタ!$K$4&amp;"_"&amp;K$5,データシート1!$A:$BT,MATCH("cb_"&amp;$G11,データシート1!$A$1:$BT$1,0),0)</f>
        <v>1615</v>
      </c>
      <c r="L11" s="654">
        <f>VLOOKUP(年度マスタ!$K$4&amp;"_"&amp;L$5,データシート1!$A:$BT,MATCH("cb_"&amp;$G11,データシート1!$A$1:$BT$1,0),0)</f>
        <v>1615</v>
      </c>
      <c r="M11" s="654">
        <f>VLOOKUP(年度マスタ!$K$4&amp;"_"&amp;M$5,データシート1!$A:$BT,MATCH("cb_"&amp;$G11,データシート1!$A$1:$BT$1,0),0)</f>
        <v>1615</v>
      </c>
      <c r="N11" s="654">
        <f>VLOOKUP(年度マスタ!$K$4&amp;"_"&amp;N$5,データシート1!$A:$BT,MATCH("cb_"&amp;$G11,データシート1!$A$1:$BT$1,0),0)</f>
        <v>1915</v>
      </c>
      <c r="O11" s="654">
        <f>VLOOKUP(年度マスタ!$K$4&amp;"_"&amp;O$5,データシート1!$A:$BT,MATCH("cb_"&amp;$G11,データシート1!$A$1:$BT$1,0),0)</f>
        <v>3715</v>
      </c>
      <c r="P11" s="654">
        <f>VLOOKUP(年度マスタ!$K$4&amp;"_"&amp;P$5,データシート1!$A:$BT,MATCH("cb_"&amp;$G11,データシート1!$A$1:$BT$1,0),0)</f>
        <v>78695</v>
      </c>
      <c r="Q11" s="654">
        <f>VLOOKUP(年度マスタ!$K$4&amp;"_"&amp;Q$5,データシート1!$A:$BT,MATCH("cb_"&amp;$G11,データシート1!$A$1:$BT$1,0),0)</f>
        <v>78695</v>
      </c>
      <c r="R11" s="655">
        <f>VLOOKUP(年度マスタ!$K$4&amp;"_"&amp;R$5,データシート1!$A:$BT,MATCH("cb_"&amp;$G11,データシート1!$A$1:$BT$1,0),0)</f>
        <v>78695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734</v>
      </c>
      <c r="AD11" s="1022">
        <f>VLOOKUP(年度マスタ!$K$4&amp;"_"&amp;年度マスタ!$K$9,データシート3!A:AB,MATCH("ea_"&amp;$Y11&amp;"_年間発電",データシート3!$A$1:$AB$1,0),0)/10^3</f>
        <v>4278.8739999999998</v>
      </c>
      <c r="AE11" s="554">
        <f t="shared" si="0"/>
        <v>0.15403946399999999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170754.70299999998</v>
      </c>
      <c r="K12" s="651">
        <f t="shared" ref="K12:Q12" si="1">SUM(K6:K11)</f>
        <v>187262.81900000002</v>
      </c>
      <c r="L12" s="651">
        <f t="shared" si="1"/>
        <v>191927.10299999994</v>
      </c>
      <c r="M12" s="651">
        <f t="shared" si="1"/>
        <v>211096.91999999998</v>
      </c>
      <c r="N12" s="651">
        <f t="shared" si="1"/>
        <v>228109.25500000009</v>
      </c>
      <c r="O12" s="651">
        <f t="shared" si="1"/>
        <v>241217.71399999957</v>
      </c>
      <c r="P12" s="651">
        <f t="shared" si="1"/>
        <v>339059.74099999957</v>
      </c>
      <c r="Q12" s="651">
        <f t="shared" si="1"/>
        <v>341788.16699999955</v>
      </c>
      <c r="R12" s="652">
        <f t="shared" ref="R12" si="2">SUM(R6:R11)</f>
        <v>345893.95699999965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22.24965692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107.15895127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21849.010282559993</v>
      </c>
      <c r="K19" s="615">
        <f>K6*別紙!$C5/100*別紙!$E5/10^3</f>
        <v>23434.748040480001</v>
      </c>
      <c r="L19" s="615">
        <f>L6*別紙!$C5/100*別紙!$E5/10^3</f>
        <v>24993.084658560005</v>
      </c>
      <c r="M19" s="615">
        <f>M6*別紙!$C5/100*別紙!$E5/10^3</f>
        <v>26731.598892599966</v>
      </c>
      <c r="N19" s="615">
        <f>N6*別紙!$C5/100*別紙!$E5/10^3</f>
        <v>28392.126928799971</v>
      </c>
      <c r="O19" s="615">
        <f>O6*別紙!$C5/100*別紙!$E5/10^3</f>
        <v>30205.579055879978</v>
      </c>
      <c r="P19" s="615">
        <f>P6*別紙!$C5/100*別紙!$E5/10^3</f>
        <v>31902.821163119959</v>
      </c>
      <c r="Q19" s="615">
        <f>Q6*別紙!$C5/100*別紙!$E5/10^3</f>
        <v>34760.458098239891</v>
      </c>
      <c r="R19" s="639">
        <f>R6*別紙!$C5/100*別紙!$E5/10^3</f>
        <v>37973.047325040025</v>
      </c>
      <c r="S19" s="572"/>
      <c r="T19" s="191"/>
      <c r="U19" s="588"/>
      <c r="W19" s="201"/>
      <c r="X19" s="201"/>
      <c r="Y19" s="173"/>
      <c r="Z19" s="628" t="s">
        <v>389</v>
      </c>
      <c r="AA19" s="671"/>
      <c r="AB19" s="672"/>
      <c r="AC19" s="673">
        <f>SUM($AC$6,$AC$9,$AC$10,$AC$13)</f>
        <v>4001328</v>
      </c>
      <c r="AD19" s="673">
        <f>SUM($AD$6,$AD$9,$AD$10,$AD$13)</f>
        <v>5526549.5319999997</v>
      </c>
      <c r="AE19" s="674">
        <f>SUM($AE$6,$AE$9,$AE$10,$AE$13,$AE$17,$AE$18)</f>
        <v>328.36439134199998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73987.277681399995</v>
      </c>
      <c r="K20" s="617">
        <f>K7*別紙!$C6/100*別紙!$E6/10^3</f>
        <v>94075.769249399993</v>
      </c>
      <c r="L20" s="617">
        <f>L7*別紙!$C6/100*別紙!$E6/10^3</f>
        <v>98502.121037399906</v>
      </c>
      <c r="M20" s="617">
        <f>M7*別紙!$C6/100*別紙!$E6/10^3</f>
        <v>119892.0761694</v>
      </c>
      <c r="N20" s="617">
        <f>N7*別紙!$C6/100*別紙!$E6/10^3</f>
        <v>140169.06103740013</v>
      </c>
      <c r="O20" s="617">
        <f>O7*別紙!$C6/100*別紙!$E6/10^3</f>
        <v>153128.66986139948</v>
      </c>
      <c r="P20" s="617">
        <f>P7*別紙!$C6/100*別紙!$E6/10^3</f>
        <v>181498.96178939944</v>
      </c>
      <c r="Q20" s="617">
        <f>Q7*別紙!$C6/100*別紙!$E6/10^3</f>
        <v>181958.35633739945</v>
      </c>
      <c r="R20" s="634">
        <f>R7*別紙!$C6/100*別紙!$E6/10^3</f>
        <v>183848.44810139944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206385.6</v>
      </c>
      <c r="K21" s="617">
        <f>K8*別紙!$C7/100*別紙!$E7/10^3</f>
        <v>206385.6</v>
      </c>
      <c r="L21" s="617">
        <f>L8*別紙!$C7/100*別紙!$E7/10^3</f>
        <v>206427.96335999999</v>
      </c>
      <c r="M21" s="617">
        <f>M8*別紙!$C7/100*別紙!$E7/10^3</f>
        <v>209687.7696</v>
      </c>
      <c r="N21" s="617">
        <f>N8*別紙!$C7/100*別紙!$E7/10^3</f>
        <v>209686.68336</v>
      </c>
      <c r="O21" s="617">
        <f>O8*別紙!$C7/100*別紙!$E7/10^3</f>
        <v>209686.68336</v>
      </c>
      <c r="P21" s="617">
        <f>P8*別紙!$C7/100*別紙!$E7/10^3</f>
        <v>209686.68336</v>
      </c>
      <c r="Q21" s="617">
        <f>Q8*別紙!$C7/100*別紙!$E7/10^3</f>
        <v>209686.68336</v>
      </c>
      <c r="R21" s="634">
        <f>R8*別紙!$C7/100*別紙!$E7/10^3</f>
        <v>209686.68336</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262.8</v>
      </c>
      <c r="N22" s="617">
        <f>N9*別紙!$C8/100*別紙!$E8/10^3</f>
        <v>262.27440000000001</v>
      </c>
      <c r="O22" s="617">
        <f>O9*別紙!$C8/100*別紙!$E8/10^3</f>
        <v>262.27440000000001</v>
      </c>
      <c r="P22" s="617">
        <f>P9*別紙!$C8/100*別紙!$E8/10^3</f>
        <v>262.27440000000001</v>
      </c>
      <c r="Q22" s="617">
        <f>Q9*別紙!$C8/100*別紙!$E8/10^3</f>
        <v>262.27440000000001</v>
      </c>
      <c r="R22" s="634">
        <f>R9*別紙!$C8/100*別紙!$E8/10^3</f>
        <v>262.27440000000001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11317.92</v>
      </c>
      <c r="K24" s="654">
        <f>K11*別紙!$C10/100*別紙!$E10/10^3</f>
        <v>11317.92</v>
      </c>
      <c r="L24" s="654">
        <f>L11*別紙!$C10/100*別紙!$E10/10^3</f>
        <v>11317.92</v>
      </c>
      <c r="M24" s="654">
        <f>M11*別紙!$C10/100*別紙!$E10/10^3</f>
        <v>11317.92</v>
      </c>
      <c r="N24" s="654">
        <f>N11*別紙!$C10/100*別紙!$E10/10^3</f>
        <v>13420.32</v>
      </c>
      <c r="O24" s="654">
        <f>O11*別紙!$C10/100*別紙!$E10/10^3</f>
        <v>26034.720000000001</v>
      </c>
      <c r="P24" s="654">
        <f>P11*別紙!$C10/100*別紙!$E10/10^3</f>
        <v>551494.56000000006</v>
      </c>
      <c r="Q24" s="654">
        <f>Q11*別紙!$C10/100*別紙!$E10/10^3</f>
        <v>551494.56000000006</v>
      </c>
      <c r="R24" s="655">
        <f>R11*別紙!$C10/100*別紙!$E10/10^3</f>
        <v>551494.56000000006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313539.80796395999</v>
      </c>
      <c r="K25" s="657">
        <f t="shared" si="3"/>
        <v>335214.03728987998</v>
      </c>
      <c r="L25" s="657">
        <f t="shared" si="3"/>
        <v>341241.08905595989</v>
      </c>
      <c r="M25" s="657">
        <f t="shared" si="3"/>
        <v>367892.16466199991</v>
      </c>
      <c r="N25" s="657">
        <f t="shared" si="3"/>
        <v>391930.46572620008</v>
      </c>
      <c r="O25" s="657">
        <f t="shared" si="3"/>
        <v>419317.92667727941</v>
      </c>
      <c r="P25" s="657">
        <f t="shared" si="3"/>
        <v>974845.30071251944</v>
      </c>
      <c r="Q25" s="657">
        <f t="shared" si="3"/>
        <v>978162.33219563938</v>
      </c>
      <c r="R25" s="658">
        <f t="shared" ref="R25" si="4">SUM(R19:R24)</f>
        <v>983265.01318643952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2008528.7070610106</v>
      </c>
      <c r="K26" s="654">
        <f>(VLOOKUP(年度マスタ!$K$4&amp;"_"&amp;K$18,データシート1!$A:$BT,MATCH("da_合計",データシート1!$A$1:$BT$1,0),0))/10^3</f>
        <v>1911342.9458489444</v>
      </c>
      <c r="L26" s="654">
        <f>(VLOOKUP(年度マスタ!$K$4&amp;"_"&amp;L$18,データシート1!$A:$BT,MATCH("da_合計",データシート1!$A$1:$BT$1,0),0))/10^3</f>
        <v>1990781.8727479486</v>
      </c>
      <c r="M26" s="654">
        <f>(VLOOKUP(年度マスタ!$K$4&amp;"_"&amp;M$18,データシート1!$A:$BT,MATCH("da_合計",データシート1!$A$1:$BT$1,0),0))/10^3</f>
        <v>1897012.884751162</v>
      </c>
      <c r="N26" s="654">
        <f>(VLOOKUP(年度マスタ!$K$4&amp;"_"&amp;N$18,データシート1!$A:$BT,MATCH("da_合計",データシート1!$A$1:$BT$1,0),0))/10^3</f>
        <v>1803802.0537191217</v>
      </c>
      <c r="O26" s="654">
        <f>(VLOOKUP(年度マスタ!$K$4&amp;"_"&amp;O$18,データシート1!$A:$BT,MATCH("da_合計",データシート1!$A$1:$BT$1,0),0))/10^3</f>
        <v>1884253.6139520069</v>
      </c>
      <c r="P26" s="654">
        <f>(VLOOKUP(年度マスタ!$K$4&amp;"_"&amp;P$18,データシート1!$A:$BT,MATCH("da_合計",データシート1!$A$1:$BT$1,0),0))/10^3</f>
        <v>1956236.9549459734</v>
      </c>
      <c r="Q26" s="654">
        <f>(VLOOKUP(年度マスタ!$K$4&amp;"_"&amp;Q$18,データシート1!$A:$BT,MATCH("da_合計",データシート1!$A$1:$BT$1,0),0))/10^3</f>
        <v>1897204.8191230653</v>
      </c>
      <c r="R26" s="655">
        <f>Q26</f>
        <v>1897204.8191230653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0.15610422039859645</v>
      </c>
      <c r="K27" s="839">
        <f t="shared" ref="K27:P27" si="5">K25/K26</f>
        <v>0.17538141860826076</v>
      </c>
      <c r="L27" s="839">
        <f t="shared" si="5"/>
        <v>0.17141058682884852</v>
      </c>
      <c r="M27" s="839">
        <f t="shared" si="5"/>
        <v>0.1939323489150985</v>
      </c>
      <c r="N27" s="839">
        <f t="shared" si="5"/>
        <v>0.21728019708044383</v>
      </c>
      <c r="O27" s="839">
        <f t="shared" si="5"/>
        <v>0.22253794477156816</v>
      </c>
      <c r="P27" s="839">
        <f t="shared" si="5"/>
        <v>0.49832679944411046</v>
      </c>
      <c r="Q27" s="839">
        <f>Q25/Q26</f>
        <v>0.51558077564222615</v>
      </c>
      <c r="R27" s="840">
        <f>R25/R26</f>
        <v>0.51827035398367205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0.51827035398367205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2.9129957273429796</v>
      </c>
      <c r="AA52" s="173"/>
      <c r="AB52" s="678" t="s">
        <v>413</v>
      </c>
      <c r="AC52" s="679">
        <f>$AD6</f>
        <v>4494574.608</v>
      </c>
      <c r="AD52" s="680">
        <f>R19+R20</f>
        <v>221821.49542643945</v>
      </c>
      <c r="AE52" s="681">
        <f t="shared" ref="AE52:AE54" si="6">IFERROR(AD52/AC52,"-")</f>
        <v>4.9353167935317861E-2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3629344.7128769346</v>
      </c>
      <c r="Z53" s="1130"/>
      <c r="AA53" s="173"/>
      <c r="AB53" s="678" t="s">
        <v>377</v>
      </c>
      <c r="AC53" s="679">
        <f>$AD9</f>
        <v>1027696.05</v>
      </c>
      <c r="AD53" s="680">
        <f>R21</f>
        <v>209686.68336</v>
      </c>
      <c r="AE53" s="681">
        <f t="shared" si="6"/>
        <v>0.20403570039993826</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4278.8739999999998</v>
      </c>
      <c r="AD54" s="679">
        <f>R22</f>
        <v>262.27440000000001</v>
      </c>
      <c r="AE54" s="681">
        <f t="shared" si="6"/>
        <v>6.1295191211519676E-2</v>
      </c>
      <c r="AF54" s="473"/>
      <c r="AG54" s="41"/>
      <c r="AH54" s="420"/>
      <c r="AI54" s="442" t="s">
        <v>440</v>
      </c>
      <c r="AJ54" s="443">
        <f>VLOOKUP(年度マスタ!$K$4&amp;"_"&amp;AJ$53,データシート1!$A$1:$BT$2000,MATCH("ca_太陽光発電（10kW未満）",データシート1!$A$1:$BT$1,0),0)</f>
        <v>4431</v>
      </c>
      <c r="AK54" s="443">
        <f>VLOOKUP(年度マスタ!$K$4&amp;"_"&amp;AK$53,データシート1!$A$1:$BT$2000,MATCH("ca_太陽光発電（10kW未満）",データシート1!$A$1:$BT$1,0),0)</f>
        <v>4715</v>
      </c>
      <c r="AL54" s="443">
        <f>VLOOKUP(年度マスタ!$K$4&amp;"_"&amp;AL$53,データシート1!$A$1:$BT$2000,MATCH("ca_太陽光発電（10kW未満）",データシート1!$A$1:$BT$1,0),0)</f>
        <v>4984</v>
      </c>
      <c r="AM54" s="443">
        <f>VLOOKUP(年度マスタ!$K$4&amp;"_"&amp;AM$53,データシート1!$A$1:$BT$2000,MATCH("ca_太陽光発電（10kW未満）",データシート1!$A$1:$BT$1,0),0)</f>
        <v>5285</v>
      </c>
      <c r="AN54" s="443">
        <f>VLOOKUP(年度マスタ!$K$4&amp;"_"&amp;AN$53,データシート1!$A$1:$BT$2000,MATCH("ca_太陽光発電（10kW未満）",データシート1!$A$1:$BT$1,0),0)</f>
        <v>5578</v>
      </c>
      <c r="AO54" s="443">
        <f>VLOOKUP(年度マスタ!$K$4&amp;"_"&amp;AO$53,データシート1!$A$1:$BT$2000,MATCH("ca_太陽光発電（10kW未満）",データシート1!$A$1:$BT$1,0),0)</f>
        <v>5858</v>
      </c>
      <c r="AP54" s="443">
        <f>VLOOKUP(年度マスタ!$K$4&amp;"_"&amp;AP$53,データシート1!$A$1:$BT$2000,MATCH("ca_太陽光発電（10kW未満）",データシート1!$A$1:$BT$1,0),0)</f>
        <v>6122</v>
      </c>
      <c r="AQ54" s="443">
        <f>VLOOKUP(年度マスタ!$K$4&amp;"_"&amp;AQ$53,データシート1!$A$1:$BT$2000,MATCH("ca_太陽光発電（10kW未満）",データシート1!$A$1:$BT$1,0),0)</f>
        <v>6557</v>
      </c>
      <c r="AR54" s="443">
        <f>VLOOKUP(年度マスタ!$K$4&amp;"_"&amp;AR$53,データシート1!$A$1:$BT$2000,MATCH("ca_太陽光発電（10kW未満）",データシート1!$A$1:$BT$1,0),0)</f>
        <v>7059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下関市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山口県</v>
      </c>
      <c r="AY12" s="1023" t="str">
        <f>年度マスタ!$J4</f>
        <v>下関市</v>
      </c>
      <c r="AZ12" s="1023" t="str">
        <f>年度マスタ!$K4</f>
        <v>35201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13107</v>
      </c>
      <c r="AY21" s="18" t="str">
        <f>IF(IFERROR(比較地域マスタ!$Z6,"")=0,"",IFERROR(比較地域マスタ!$Z6,""))</f>
        <v>墨田区</v>
      </c>
      <c r="BB21" s="110" t="str">
        <f t="shared" ref="BB21:BC68" si="0">AX21</f>
        <v>13107</v>
      </c>
      <c r="BC21" s="1031" t="str">
        <f t="shared" si="0"/>
        <v>墨田区</v>
      </c>
      <c r="BD21" s="34">
        <f>SUM(BE21,BI21:BK21,BQ21)</f>
        <v>1183.8205802961554</v>
      </c>
      <c r="BE21" s="34">
        <f>SUM(BF21:BH21)</f>
        <v>171.30991707457758</v>
      </c>
      <c r="BF21" s="34">
        <f>VLOOKUP($AX21&amp;"_"&amp;$BC$14,データシート1!$A:$BT,MATCH($BC$12&amp;"_"&amp;BF$20,データシート1!$A$1:$BT$1,0),0)</f>
        <v>144.4753640778396</v>
      </c>
      <c r="BG21" s="34">
        <f>VLOOKUP($AX21&amp;"_"&amp;$BC$14,データシート1!$A:$BT,MATCH($BC$12&amp;"_"&amp;BG$20,データシート1!$A$1:$BT$1,0),0)</f>
        <v>21.128223567296466</v>
      </c>
      <c r="BH21" s="34">
        <f>VLOOKUP($AX21&amp;"_"&amp;$BC$14,データシート1!$A:$BT,MATCH($BC$12&amp;"_"&amp;BH$20,データシート1!$A$1:$BT$1,0),0)</f>
        <v>5.7063294294415163</v>
      </c>
      <c r="BI21" s="34">
        <f>VLOOKUP($AX21&amp;"_"&amp;$BC$14,データシート1!$A:$BT,MATCH($BC$12&amp;"_"&amp;BI$20,データシート1!$A$1:$BT$1,0),0)</f>
        <v>461.66323038501366</v>
      </c>
      <c r="BJ21" s="34">
        <f>VLOOKUP($AX21&amp;"_"&amp;$BC$14,データシート1!$A:$BT,MATCH($BC$12&amp;"_"&amp;BJ$20,データシート1!$A$1:$BT$1,0),0)</f>
        <v>362.91872827422299</v>
      </c>
      <c r="BK21" s="34">
        <f t="shared" ref="BK21:BK68" si="1">SUM(BL21,BO21:BP21)</f>
        <v>147.28178025872327</v>
      </c>
      <c r="BL21" s="34">
        <f t="shared" ref="BL21:BL67" si="2">SUM(BM21:BN21)</f>
        <v>131.18305345867267</v>
      </c>
      <c r="BM21" s="34">
        <f>VLOOKUP($AX21&amp;"_"&amp;$BC$14,データシート1!$A:$BT,MATCH($BC$12&amp;"_"&amp;BM$20,データシート1!$A$1:$BT$1,0),0)</f>
        <v>61.112176142123239</v>
      </c>
      <c r="BN21" s="34">
        <f>VLOOKUP($AX21&amp;"_"&amp;$BC$14,データシート1!$A:$BT,MATCH($BC$12&amp;"_"&amp;BN$20,データシート1!$A$1:$BT$1,0),0)</f>
        <v>70.070877316549428</v>
      </c>
      <c r="BO21" s="34">
        <f>VLOOKUP($AX21&amp;"_"&amp;$BC$14,データシート1!$A:$BT,MATCH($BC$12&amp;"_"&amp;BO$20,データシート1!$A$1:$BT$1,0),0)</f>
        <v>16.098726800050599</v>
      </c>
      <c r="BP21" s="34">
        <f>VLOOKUP($AX21&amp;"_"&amp;$BC$14,データシート1!$A:$BT,MATCH($BC$12&amp;"_"&amp;BP$20,データシート1!$A$1:$BT$1,0),0)</f>
        <v>0</v>
      </c>
      <c r="BQ21" s="34">
        <f>VLOOKUP($AX21&amp;"_"&amp;$BC$14,データシート1!$A:$BT,MATCH($BC$12&amp;"_"&amp;BQ$20,データシート1!$A$1:$BT$1,0),0)</f>
        <v>40.64692430361783</v>
      </c>
      <c r="BR21" s="35">
        <f t="shared" ref="BR21:BR68" si="3">BD21</f>
        <v>1183.8205802961554</v>
      </c>
      <c r="BT21" s="111" t="str">
        <f t="shared" ref="BT21:BT68" si="4">AY21</f>
        <v>墨田区</v>
      </c>
      <c r="BU21" s="34">
        <f>BD21</f>
        <v>1183.8205802961554</v>
      </c>
      <c r="BV21" s="60">
        <f>BE21/$BR21</f>
        <v>0.1447093587710066</v>
      </c>
      <c r="BW21" s="60">
        <f t="shared" ref="BW21:CH42" si="5">BF21/$BR21</f>
        <v>0.12204160536024498</v>
      </c>
      <c r="BX21" s="60">
        <f t="shared" si="5"/>
        <v>1.7847487971539434E-2</v>
      </c>
      <c r="BY21" s="60">
        <f t="shared" si="5"/>
        <v>4.8202654392221905E-3</v>
      </c>
      <c r="BZ21" s="60">
        <f t="shared" si="5"/>
        <v>0.38997736487189616</v>
      </c>
      <c r="CA21" s="60">
        <f t="shared" si="5"/>
        <v>0.30656565218982079</v>
      </c>
      <c r="CB21" s="60">
        <f t="shared" si="5"/>
        <v>0.12441224853674863</v>
      </c>
      <c r="CC21" s="60">
        <f t="shared" si="5"/>
        <v>0.11081329015741112</v>
      </c>
      <c r="CD21" s="60">
        <f t="shared" si="5"/>
        <v>5.1622836398768177E-2</v>
      </c>
      <c r="CE21" s="60">
        <f t="shared" si="5"/>
        <v>5.919045375864293E-2</v>
      </c>
      <c r="CF21" s="60">
        <f t="shared" si="5"/>
        <v>1.3598958379337512E-2</v>
      </c>
      <c r="CG21" s="60">
        <f t="shared" si="5"/>
        <v>0</v>
      </c>
      <c r="CH21" s="60">
        <f>BQ21/$BR21</f>
        <v>3.4335375630527749E-2</v>
      </c>
      <c r="CI21" s="112">
        <f t="shared" ref="CI21:CI68" si="6">BR21/$BR21</f>
        <v>1</v>
      </c>
      <c r="CK21" s="113" t="str">
        <f t="shared" ref="CK21:CK68" si="7">AY21</f>
        <v>墨田区</v>
      </c>
      <c r="CL21" s="114">
        <f>CN21+CP21+CR21</f>
        <v>171.30991707457758</v>
      </c>
      <c r="CM21" s="61">
        <f>IF(IF(CL21=0,0,CW21/CL21)&gt;1,1,IF(CL21=0,0,CW21/CL21))</f>
        <v>0.18956287268449762</v>
      </c>
      <c r="CN21" s="62">
        <f>BF21</f>
        <v>144.4753640778396</v>
      </c>
      <c r="CO21" s="61">
        <f>IF(IF(CN21=0,0,CX21/CN21)&gt;1,1,IF(CN21=0,0,CX21/CN21))</f>
        <v>0.22477188555485378</v>
      </c>
      <c r="CP21" s="62">
        <f t="shared" ref="CP21:CP68" si="8">BG21</f>
        <v>21.128223567296466</v>
      </c>
      <c r="CQ21" s="61">
        <f>IF(IF(CP21=0,0,CY21/CP21)&gt;1,1,IF(CP21=0,0,CY21/CP21))</f>
        <v>0</v>
      </c>
      <c r="CR21" s="62">
        <f t="shared" ref="CR21:CR68" si="9">BH21</f>
        <v>5.7063294294415163</v>
      </c>
      <c r="CS21" s="61">
        <f>IF(IF(CR21=0,0,CZ21/CR21)&gt;1,1,IF(CR21=0,0,CZ21/CR21))</f>
        <v>0</v>
      </c>
      <c r="CT21" s="62">
        <f t="shared" ref="CT21:CT68" si="10">BI21</f>
        <v>461.66323038501366</v>
      </c>
      <c r="CU21" s="63">
        <f>IF(IF(CT21=0,0,DA21/CT21)&gt;1,1,IF(CT21=0,0,DA21/CT21))</f>
        <v>0.36650958721336507</v>
      </c>
      <c r="CV21" s="16"/>
      <c r="CW21" s="956">
        <f>SUM(CX21:CZ21)</f>
        <v>32.473999999999997</v>
      </c>
      <c r="CX21" s="957">
        <f>VLOOKUP($AX21&amp;"_"&amp;$CW$14,データシート1!$A:$BT,MATCH($CW$12&amp;"_"&amp;CX$20,データシート1!$A$1:$BT$1,0),0)</f>
        <v>32.473999999999997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169.20400000000001</v>
      </c>
      <c r="DB21" s="957">
        <f>VLOOKUP($AX21&amp;"_"&amp;$CW$14,データシート1!$A:$BT,MATCH($CW$12&amp;"_"&amp;DB$20,データシート1!$A$1:$BT$1,0),0)</f>
        <v>0.41499999999999998</v>
      </c>
      <c r="DC21" s="957">
        <f>VLOOKUP($AX21&amp;"_"&amp;$CW$14,データシート1!$A:$BT,MATCH($CW$12&amp;"_"&amp;DC$20,データシート1!$A$1:$BT$1,0),0)</f>
        <v>0</v>
      </c>
      <c r="DD21" s="958">
        <f t="shared" ref="DD21:DD68" si="11">SUM(CX21:DC21)</f>
        <v>202.09299999999999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15</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23</v>
      </c>
      <c r="DM21" s="16"/>
      <c r="DN21" s="118">
        <f>IF($DD21=0,0,ROUND(CX21/$DD21,2))</f>
        <v>0.16</v>
      </c>
      <c r="DO21" s="119">
        <f>IF($DD21=0,0,ROUND(CY21/$DD21,2))</f>
        <v>0</v>
      </c>
      <c r="DP21" s="119">
        <f t="shared" ref="DP21:DR36" si="13">IF($DD21=0,0,ROUND(CZ21/$DD21,2))</f>
        <v>0</v>
      </c>
      <c r="DQ21" s="119">
        <f t="shared" si="13"/>
        <v>0.84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03201</v>
      </c>
      <c r="AY22" s="18" t="str">
        <f>IF(IFERROR(比較地域マスタ!$Z7,"")=0,"",IFERROR(比較地域マスタ!$Z7,""))</f>
        <v>盛岡市</v>
      </c>
      <c r="BB22" s="110" t="str">
        <f t="shared" si="0"/>
        <v>03201</v>
      </c>
      <c r="BC22" s="1031" t="str">
        <f t="shared" si="0"/>
        <v>盛岡市</v>
      </c>
      <c r="BD22" s="34">
        <f t="shared" ref="BD22:BD68" si="14">SUM(BE22,BI22:BK22,BQ22)</f>
        <v>1740.0486425747181</v>
      </c>
      <c r="BE22" s="34">
        <f t="shared" ref="BE22:BE67" si="15">SUM(BF22:BH22)</f>
        <v>195.66698203597548</v>
      </c>
      <c r="BF22" s="34">
        <f>VLOOKUP($AX22&amp;"_"&amp;$BC$14,データシート1!$A:$BT,MATCH($BC$12&amp;"_"&amp;BF$20,データシート1!$A$1:$BT$1,0),0)</f>
        <v>122.45575231295587</v>
      </c>
      <c r="BG22" s="34">
        <f>VLOOKUP($AX22&amp;"_"&amp;$BC$14,データシート1!$A:$BT,MATCH($BC$12&amp;"_"&amp;BG$20,データシート1!$A$1:$BT$1,0),0)</f>
        <v>34.47812127540233</v>
      </c>
      <c r="BH22" s="34">
        <f>VLOOKUP($AX22&amp;"_"&amp;$BC$14,データシート1!$A:$BT,MATCH($BC$12&amp;"_"&amp;BH$20,データシート1!$A$1:$BT$1,0),0)</f>
        <v>38.733108447617262</v>
      </c>
      <c r="BI22" s="34">
        <f>VLOOKUP($AX22&amp;"_"&amp;$BC$14,データシート1!$A:$BT,MATCH($BC$12&amp;"_"&amp;BI$20,データシート1!$A$1:$BT$1,0),0)</f>
        <v>567.08853735613593</v>
      </c>
      <c r="BJ22" s="34">
        <f>VLOOKUP($AX22&amp;"_"&amp;$BC$14,データシート1!$A:$BT,MATCH($BC$12&amp;"_"&amp;BJ$20,データシート1!$A$1:$BT$1,0),0)</f>
        <v>547.01515566146213</v>
      </c>
      <c r="BK22" s="34">
        <f t="shared" si="1"/>
        <v>396.1177318212612</v>
      </c>
      <c r="BL22" s="34">
        <f t="shared" si="2"/>
        <v>379.46164169399469</v>
      </c>
      <c r="BM22" s="34">
        <f>VLOOKUP($AX22&amp;"_"&amp;$BC$14,データシート1!$A:$BT,MATCH($BC$12&amp;"_"&amp;BM$20,データシート1!$A$1:$BT$1,0),0)</f>
        <v>227.15506233843388</v>
      </c>
      <c r="BN22" s="34">
        <f>VLOOKUP($AX22&amp;"_"&amp;$BC$14,データシート1!$A:$BT,MATCH($BC$12&amp;"_"&amp;BN$20,データシート1!$A$1:$BT$1,0),0)</f>
        <v>152.30657935556081</v>
      </c>
      <c r="BO22" s="34">
        <f>VLOOKUP($AX22&amp;"_"&amp;$BC$14,データシート1!$A:$BT,MATCH($BC$12&amp;"_"&amp;BO$20,データシート1!$A$1:$BT$1,0),0)</f>
        <v>16.656090127266499</v>
      </c>
      <c r="BP22" s="34">
        <f>VLOOKUP($AX22&amp;"_"&amp;$BC$14,データシート1!$A:$BT,MATCH($BC$12&amp;"_"&amp;BP$20,データシート1!$A$1:$BT$1,0),0)</f>
        <v>0</v>
      </c>
      <c r="BQ22" s="34">
        <f>VLOOKUP($AX22&amp;"_"&amp;$BC$14,データシート1!$A:$BT,MATCH($BC$12&amp;"_"&amp;BQ$20,データシート1!$A$1:$BT$1,0),0)</f>
        <v>34.160235699883287</v>
      </c>
      <c r="BR22" s="35">
        <f t="shared" si="3"/>
        <v>1740.0486425747181</v>
      </c>
      <c r="BT22" s="121" t="str">
        <f t="shared" si="4"/>
        <v>盛岡市</v>
      </c>
      <c r="BU22" s="33">
        <f>BD22</f>
        <v>1740.0486425747181</v>
      </c>
      <c r="BV22" s="59">
        <f t="shared" ref="BV22:BZ68" si="16">BE22/$BR22</f>
        <v>0.11244914495404601</v>
      </c>
      <c r="BW22" s="59">
        <f t="shared" si="5"/>
        <v>7.0374901779619414E-2</v>
      </c>
      <c r="BX22" s="59">
        <f t="shared" si="5"/>
        <v>1.981445830409987E-2</v>
      </c>
      <c r="BY22" s="59">
        <f t="shared" si="5"/>
        <v>2.2259784870326722E-2</v>
      </c>
      <c r="BZ22" s="59">
        <f t="shared" si="5"/>
        <v>0.32590384169779613</v>
      </c>
      <c r="CA22" s="59">
        <f t="shared" si="5"/>
        <v>0.31436773793406936</v>
      </c>
      <c r="CB22" s="59">
        <f t="shared" si="5"/>
        <v>0.22764750486235433</v>
      </c>
      <c r="CC22" s="59">
        <f t="shared" si="5"/>
        <v>0.21807530686757828</v>
      </c>
      <c r="CD22" s="59">
        <f t="shared" si="5"/>
        <v>0.13054523694367343</v>
      </c>
      <c r="CE22" s="59">
        <f t="shared" si="5"/>
        <v>8.7530069923904857E-2</v>
      </c>
      <c r="CF22" s="59">
        <f t="shared" si="5"/>
        <v>9.5721979947760473E-3</v>
      </c>
      <c r="CG22" s="59">
        <f t="shared" si="5"/>
        <v>0</v>
      </c>
      <c r="CH22" s="59">
        <f t="shared" si="5"/>
        <v>1.9631770551734123E-2</v>
      </c>
      <c r="CI22" s="122">
        <f t="shared" si="6"/>
        <v>1</v>
      </c>
      <c r="CK22" s="123" t="str">
        <f t="shared" si="7"/>
        <v>盛岡市</v>
      </c>
      <c r="CL22" s="124">
        <f t="shared" ref="CL22:CL68" si="17">CN22+CP22+CR22</f>
        <v>195.66698203597548</v>
      </c>
      <c r="CM22" s="65">
        <f t="shared" ref="CM22:CM68" si="18">IF(IF(CL22=0,0,CW22/CL22)&gt;1,1,IF(CL22=0,0,CW22/CL22))</f>
        <v>7.3185571990715917E-2</v>
      </c>
      <c r="CN22" s="66">
        <f t="shared" ref="CN22:CN68" si="19">BF22</f>
        <v>122.45575231295587</v>
      </c>
      <c r="CO22" s="65">
        <f t="shared" ref="CO22:CO68" si="20">IF(IF(CN22=0,0,CX22/CN22)&gt;1,1,IF(CN22=0,0,CX22/CN22))</f>
        <v>0.11694019863928384</v>
      </c>
      <c r="CP22" s="66">
        <f t="shared" si="8"/>
        <v>34.47812127540233</v>
      </c>
      <c r="CQ22" s="65">
        <f t="shared" ref="CQ22:CQ68" si="21">IF(IF(CP22=0,0,CY22/CP22)&gt;1,1,IF(CP22=0,0,CY22/CP22))</f>
        <v>0</v>
      </c>
      <c r="CR22" s="66">
        <f t="shared" si="9"/>
        <v>38.733108447617262</v>
      </c>
      <c r="CS22" s="65">
        <f t="shared" ref="CS22:CS68" si="22">IF(IF(CR22=0,0,CZ22/CR22)&gt;1,1,IF(CR22=0,0,CZ22/CR22))</f>
        <v>0</v>
      </c>
      <c r="CT22" s="66">
        <f t="shared" si="10"/>
        <v>567.08853735613593</v>
      </c>
      <c r="CU22" s="67">
        <f t="shared" ref="CU22:CU68" si="23">IF(IF(CT22=0,0,DA22/CT22)&gt;1,1,IF(CT22=0,0,DA22/CT22))</f>
        <v>0.16140689499163197</v>
      </c>
      <c r="CV22" s="16"/>
      <c r="CW22" s="959">
        <f t="shared" ref="CW22:CW68" si="24">SUM(CX22:CZ22)</f>
        <v>14.32</v>
      </c>
      <c r="CX22" s="960">
        <f>VLOOKUP($AX22&amp;"_"&amp;$CW$14,データシート1!$A:$BT,MATCH($CW$12&amp;"_"&amp;CX$20,データシート1!$A$1:$BT$1,0),0)</f>
        <v>14.32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91.531999999999996</v>
      </c>
      <c r="DB22" s="960">
        <f>VLOOKUP($AX22&amp;"_"&amp;$CW$14,データシート1!$A:$BT,MATCH($CW$12&amp;"_"&amp;DB$20,データシート1!$A$1:$BT$1,0),0)</f>
        <v>0</v>
      </c>
      <c r="DC22" s="960">
        <f>VLOOKUP($AX22&amp;"_"&amp;$CW$14,データシート1!$A:$BT,MATCH($CW$12&amp;"_"&amp;DC$20,データシート1!$A$1:$BT$1,0),0)</f>
        <v>0</v>
      </c>
      <c r="DD22" s="961">
        <f t="shared" si="11"/>
        <v>105.852</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13</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0.14000000000000001</v>
      </c>
      <c r="DO22" s="127">
        <f>IF($DD22=0,0,ROUND(CY22/$DD22,2))</f>
        <v>0</v>
      </c>
      <c r="DP22" s="127">
        <f t="shared" si="13"/>
        <v>0</v>
      </c>
      <c r="DQ22" s="127">
        <f t="shared" si="13"/>
        <v>0.86</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13110</v>
      </c>
      <c r="AY23" s="18" t="str">
        <f>IF(IFERROR(比較地域マスタ!$Z8,"")=0,"",IFERROR(比較地域マスタ!$Z8,""))</f>
        <v>目黒区</v>
      </c>
      <c r="BB23" s="110" t="str">
        <f t="shared" si="0"/>
        <v>13110</v>
      </c>
      <c r="BC23" s="1031" t="str">
        <f t="shared" si="0"/>
        <v>目黒区</v>
      </c>
      <c r="BD23" s="34">
        <f t="shared" si="14"/>
        <v>1007.6573864631214</v>
      </c>
      <c r="BE23" s="34">
        <f t="shared" si="15"/>
        <v>37.974151985778029</v>
      </c>
      <c r="BF23" s="34">
        <f>VLOOKUP($AX23&amp;"_"&amp;$BC$14,データシート1!$A:$BT,MATCH($BC$12&amp;"_"&amp;BF$20,データシート1!$A$1:$BT$1,0),0)</f>
        <v>24.07826794624286</v>
      </c>
      <c r="BG23" s="34">
        <f>VLOOKUP($AX23&amp;"_"&amp;$BC$14,データシート1!$A:$BT,MATCH($BC$12&amp;"_"&amp;BG$20,データシート1!$A$1:$BT$1,0),0)</f>
        <v>10.403951105100811</v>
      </c>
      <c r="BH23" s="34">
        <f>VLOOKUP($AX23&amp;"_"&amp;$BC$14,データシート1!$A:$BT,MATCH($BC$12&amp;"_"&amp;BH$20,データシート1!$A$1:$BT$1,0),0)</f>
        <v>3.4919329344343608</v>
      </c>
      <c r="BI23" s="34">
        <f>VLOOKUP($AX23&amp;"_"&amp;$BC$14,データシート1!$A:$BT,MATCH($BC$12&amp;"_"&amp;BI$20,データシート1!$A$1:$BT$1,0),0)</f>
        <v>439.64800428682804</v>
      </c>
      <c r="BJ23" s="34">
        <f>VLOOKUP($AX23&amp;"_"&amp;$BC$14,データシート1!$A:$BT,MATCH($BC$12&amp;"_"&amp;BJ$20,データシート1!$A$1:$BT$1,0),0)</f>
        <v>362.67603511453257</v>
      </c>
      <c r="BK23" s="34">
        <f t="shared" si="1"/>
        <v>126.00868126263997</v>
      </c>
      <c r="BL23" s="34">
        <f t="shared" si="2"/>
        <v>109.76095056451106</v>
      </c>
      <c r="BM23" s="34">
        <f>VLOOKUP($AX23&amp;"_"&amp;$BC$14,データシート1!$A:$BT,MATCH($BC$12&amp;"_"&amp;BM$20,データシート1!$A$1:$BT$1,0),0)</f>
        <v>75.078654258760068</v>
      </c>
      <c r="BN23" s="34">
        <f>VLOOKUP($AX23&amp;"_"&amp;$BC$14,データシート1!$A:$BT,MATCH($BC$12&amp;"_"&amp;BN$20,データシート1!$A$1:$BT$1,0),0)</f>
        <v>34.682296305750988</v>
      </c>
      <c r="BO23" s="34">
        <f>VLOOKUP($AX23&amp;"_"&amp;$BC$14,データシート1!$A:$BT,MATCH($BC$12&amp;"_"&amp;BO$20,データシート1!$A$1:$BT$1,0),0)</f>
        <v>16.247730698128901</v>
      </c>
      <c r="BP23" s="34">
        <f>VLOOKUP($AX23&amp;"_"&amp;$BC$14,データシート1!$A:$BT,MATCH($BC$12&amp;"_"&amp;BP$20,データシート1!$A$1:$BT$1,0),0)</f>
        <v>0</v>
      </c>
      <c r="BQ23" s="34">
        <f>VLOOKUP($AX23&amp;"_"&amp;$BC$14,データシート1!$A:$BT,MATCH($BC$12&amp;"_"&amp;BQ$20,データシート1!$A$1:$BT$1,0),0)</f>
        <v>41.350513813342857</v>
      </c>
      <c r="BR23" s="35">
        <f t="shared" si="3"/>
        <v>1007.6573864631214</v>
      </c>
      <c r="BT23" s="121" t="str">
        <f t="shared" si="4"/>
        <v>目黒区</v>
      </c>
      <c r="BU23" s="33">
        <f t="shared" ref="BU23:BU68" si="25">BD23</f>
        <v>1007.6573864631214</v>
      </c>
      <c r="BV23" s="59">
        <f t="shared" si="16"/>
        <v>3.7685578943719496E-2</v>
      </c>
      <c r="BW23" s="59">
        <f t="shared" si="5"/>
        <v>2.3895292457248401E-2</v>
      </c>
      <c r="BX23" s="59">
        <f t="shared" si="5"/>
        <v>1.0324889436496558E-2</v>
      </c>
      <c r="BY23" s="59">
        <f t="shared" si="5"/>
        <v>3.4653970499745452E-3</v>
      </c>
      <c r="BZ23" s="59">
        <f t="shared" si="5"/>
        <v>0.43630703272070781</v>
      </c>
      <c r="CA23" s="59">
        <f t="shared" si="5"/>
        <v>0.35991998866551844</v>
      </c>
      <c r="CB23" s="59">
        <f t="shared" si="5"/>
        <v>0.12505111653568143</v>
      </c>
      <c r="CC23" s="59">
        <f t="shared" si="5"/>
        <v>0.10892685553546343</v>
      </c>
      <c r="CD23" s="59">
        <f t="shared" si="5"/>
        <v>7.4508116813678346E-2</v>
      </c>
      <c r="CE23" s="59">
        <f t="shared" si="5"/>
        <v>3.441873872178508E-2</v>
      </c>
      <c r="CF23" s="59">
        <f t="shared" si="5"/>
        <v>1.6124261000217997E-2</v>
      </c>
      <c r="CG23" s="59">
        <f t="shared" si="5"/>
        <v>0</v>
      </c>
      <c r="CH23" s="59">
        <f t="shared" si="5"/>
        <v>4.1036283134372895E-2</v>
      </c>
      <c r="CI23" s="122">
        <f t="shared" si="6"/>
        <v>1</v>
      </c>
      <c r="CK23" s="123" t="str">
        <f t="shared" si="7"/>
        <v>目黒区</v>
      </c>
      <c r="CL23" s="124">
        <f t="shared" si="17"/>
        <v>37.974151985778029</v>
      </c>
      <c r="CM23" s="65">
        <f t="shared" si="18"/>
        <v>0</v>
      </c>
      <c r="CN23" s="66">
        <f t="shared" si="19"/>
        <v>24.07826794624286</v>
      </c>
      <c r="CO23" s="65">
        <f t="shared" si="20"/>
        <v>0</v>
      </c>
      <c r="CP23" s="66">
        <f t="shared" si="8"/>
        <v>10.403951105100811</v>
      </c>
      <c r="CQ23" s="65">
        <f t="shared" si="21"/>
        <v>0</v>
      </c>
      <c r="CR23" s="66">
        <f t="shared" si="9"/>
        <v>3.4919329344343608</v>
      </c>
      <c r="CS23" s="65">
        <f t="shared" si="22"/>
        <v>0</v>
      </c>
      <c r="CT23" s="66">
        <f t="shared" si="10"/>
        <v>439.64800428682804</v>
      </c>
      <c r="CU23" s="67">
        <f t="shared" si="23"/>
        <v>0.26306954398124432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115.658</v>
      </c>
      <c r="DB23" s="962">
        <f>VLOOKUP($AX23&amp;"_"&amp;$CW$14,データシート1!$A:$BT,MATCH($CW$12&amp;"_"&amp;DB$20,データシート1!$A$1:$BT$1,0),0)</f>
        <v>0</v>
      </c>
      <c r="DC23" s="962">
        <f>VLOOKUP($AX23&amp;"_"&amp;$CW$14,データシート1!$A:$BT,MATCH($CW$12&amp;"_"&amp;DC$20,データシート1!$A$1:$BT$1,0),0)</f>
        <v>0</v>
      </c>
      <c r="DD23" s="961">
        <f t="shared" si="11"/>
        <v>115.658</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17</v>
      </c>
      <c r="DJ23" s="64">
        <f>VLOOKUP($AX23&amp;"_"&amp;$DF$14,データシート1!$A:$BT,MATCH($DF$12&amp;"_"&amp;DJ$20,データシート1!$A$1:$BT$1,0),0)</f>
        <v>0</v>
      </c>
      <c r="DK23" s="64">
        <f>VLOOKUP($AX23&amp;"_"&amp;$DF$14,データシート1!$A:$BT,MATCH($DF$12&amp;"_"&amp;DK$20,データシート1!$A$1:$BT$1,0),0)</f>
        <v>0</v>
      </c>
      <c r="DL23" s="68">
        <f t="shared" si="12"/>
        <v>17</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24201</v>
      </c>
      <c r="AY24" s="18" t="str">
        <f>IF(IFERROR(比較地域マスタ!$Z9,"")=0,"",IFERROR(比較地域マスタ!$Z9,""))</f>
        <v>津市</v>
      </c>
      <c r="BB24" s="110" t="str">
        <f t="shared" si="0"/>
        <v>24201</v>
      </c>
      <c r="BC24" s="1031" t="str">
        <f t="shared" si="0"/>
        <v>津市</v>
      </c>
      <c r="BD24" s="34">
        <f t="shared" si="14"/>
        <v>2374.5915102624904</v>
      </c>
      <c r="BE24" s="34">
        <f t="shared" si="15"/>
        <v>1045.8599552478133</v>
      </c>
      <c r="BF24" s="34">
        <f>VLOOKUP($AX24&amp;"_"&amp;$BC$14,データシート1!$A:$BT,MATCH($BC$12&amp;"_"&amp;BF$20,データシート1!$A$1:$BT$1,0),0)</f>
        <v>979.1374630561894</v>
      </c>
      <c r="BG24" s="34">
        <f>VLOOKUP($AX24&amp;"_"&amp;$BC$14,データシート1!$A:$BT,MATCH($BC$12&amp;"_"&amp;BG$20,データシート1!$A$1:$BT$1,0),0)</f>
        <v>18.398571797569844</v>
      </c>
      <c r="BH24" s="34">
        <f>VLOOKUP($AX24&amp;"_"&amp;$BC$14,データシート1!$A:$BT,MATCH($BC$12&amp;"_"&amp;BH$20,データシート1!$A$1:$BT$1,0),0)</f>
        <v>48.323920394054191</v>
      </c>
      <c r="BI24" s="34">
        <f>VLOOKUP($AX24&amp;"_"&amp;$BC$14,データシート1!$A:$BT,MATCH($BC$12&amp;"_"&amp;BI$20,データシート1!$A$1:$BT$1,0),0)</f>
        <v>448.66058831315246</v>
      </c>
      <c r="BJ24" s="34">
        <f>VLOOKUP($AX24&amp;"_"&amp;$BC$14,データシート1!$A:$BT,MATCH($BC$12&amp;"_"&amp;BJ$20,データシート1!$A$1:$BT$1,0),0)</f>
        <v>374.76082003671479</v>
      </c>
      <c r="BK24" s="34">
        <f t="shared" si="1"/>
        <v>474.6965893287703</v>
      </c>
      <c r="BL24" s="34">
        <f t="shared" si="2"/>
        <v>455.58413284099788</v>
      </c>
      <c r="BM24" s="34">
        <f>VLOOKUP($AX24&amp;"_"&amp;$BC$14,データシート1!$A:$BT,MATCH($BC$12&amp;"_"&amp;BM$20,データシート1!$A$1:$BT$1,0),0)</f>
        <v>253.09416654785528</v>
      </c>
      <c r="BN24" s="34">
        <f>VLOOKUP($AX24&amp;"_"&amp;$BC$14,データシート1!$A:$BT,MATCH($BC$12&amp;"_"&amp;BN$20,データシート1!$A$1:$BT$1,0),0)</f>
        <v>202.48996629314263</v>
      </c>
      <c r="BO24" s="34">
        <f>VLOOKUP($AX24&amp;"_"&amp;$BC$14,データシート1!$A:$BT,MATCH($BC$12&amp;"_"&amp;BO$20,データシート1!$A$1:$BT$1,0),0)</f>
        <v>16.0018625888783</v>
      </c>
      <c r="BP24" s="34">
        <f>VLOOKUP($AX24&amp;"_"&amp;$BC$14,データシート1!$A:$BT,MATCH($BC$12&amp;"_"&amp;BP$20,データシート1!$A$1:$BT$1,0),0)</f>
        <v>3.1105938988941308</v>
      </c>
      <c r="BQ24" s="34">
        <f>VLOOKUP($AX24&amp;"_"&amp;$BC$14,データシート1!$A:$BT,MATCH($BC$12&amp;"_"&amp;BQ$20,データシート1!$A$1:$BT$1,0),0)</f>
        <v>30.61355733604</v>
      </c>
      <c r="BR24" s="35">
        <f t="shared" si="3"/>
        <v>2374.5915102624904</v>
      </c>
      <c r="BT24" s="121" t="str">
        <f t="shared" si="4"/>
        <v>津市</v>
      </c>
      <c r="BU24" s="33">
        <f t="shared" si="25"/>
        <v>2374.5915102624904</v>
      </c>
      <c r="BV24" s="59">
        <f t="shared" si="16"/>
        <v>0.44043783982542861</v>
      </c>
      <c r="BW24" s="59">
        <f t="shared" si="5"/>
        <v>0.41233932607969037</v>
      </c>
      <c r="BX24" s="59">
        <f t="shared" si="5"/>
        <v>7.7480997123315926E-3</v>
      </c>
      <c r="BY24" s="59">
        <f t="shared" si="5"/>
        <v>2.0350414033406698E-2</v>
      </c>
      <c r="BZ24" s="59">
        <f t="shared" si="5"/>
        <v>0.18894221864018917</v>
      </c>
      <c r="CA24" s="59">
        <f t="shared" si="5"/>
        <v>0.15782117404912657</v>
      </c>
      <c r="CB24" s="59">
        <f t="shared" si="5"/>
        <v>0.19990663121519234</v>
      </c>
      <c r="CC24" s="59">
        <f t="shared" si="5"/>
        <v>0.19185789676753162</v>
      </c>
      <c r="CD24" s="59">
        <f t="shared" si="5"/>
        <v>0.10658429690076586</v>
      </c>
      <c r="CE24" s="59">
        <f t="shared" si="5"/>
        <v>8.5273599866765776E-2</v>
      </c>
      <c r="CF24" s="59">
        <f t="shared" si="5"/>
        <v>6.7387853951812677E-3</v>
      </c>
      <c r="CG24" s="59">
        <f t="shared" si="5"/>
        <v>1.3099490524794649E-3</v>
      </c>
      <c r="CH24" s="59">
        <f t="shared" si="5"/>
        <v>1.2892136270063536E-2</v>
      </c>
      <c r="CI24" s="122">
        <f t="shared" si="6"/>
        <v>1</v>
      </c>
      <c r="CK24" s="123" t="str">
        <f t="shared" si="7"/>
        <v>津市</v>
      </c>
      <c r="CL24" s="124">
        <f t="shared" si="17"/>
        <v>1045.8599552478133</v>
      </c>
      <c r="CM24" s="65">
        <f t="shared" si="18"/>
        <v>0.22154591428552972</v>
      </c>
      <c r="CN24" s="66">
        <f t="shared" si="19"/>
        <v>979.1374630561894</v>
      </c>
      <c r="CO24" s="65">
        <f t="shared" si="20"/>
        <v>0.22754312689107523</v>
      </c>
      <c r="CP24" s="66">
        <f t="shared" si="8"/>
        <v>18.398571797569844</v>
      </c>
      <c r="CQ24" s="65">
        <f t="shared" si="21"/>
        <v>0</v>
      </c>
      <c r="CR24" s="66">
        <f t="shared" si="9"/>
        <v>48.323920394054191</v>
      </c>
      <c r="CS24" s="65">
        <f t="shared" si="22"/>
        <v>0.18438073582076947</v>
      </c>
      <c r="CT24" s="66">
        <f t="shared" si="10"/>
        <v>448.66058831315246</v>
      </c>
      <c r="CU24" s="67">
        <f t="shared" si="23"/>
        <v>0.10961961286796235</v>
      </c>
      <c r="CV24" s="16"/>
      <c r="CW24" s="959">
        <f t="shared" si="24"/>
        <v>231.70599999999999</v>
      </c>
      <c r="CX24" s="962">
        <f>VLOOKUP($AX24&amp;"_"&amp;$CW$14,データシート1!$A:$BT,MATCH($CW$12&amp;"_"&amp;CX$20,データシート1!$A$1:$BT$1,0),0)</f>
        <v>222.79599999999999</v>
      </c>
      <c r="CY24" s="962">
        <f>VLOOKUP($AX24&amp;"_"&amp;$CW$14,データシート1!$A:$BT,MATCH($CW$12&amp;"_"&amp;CY$20,データシート1!$A$1:$BT$1,0),0)</f>
        <v>0</v>
      </c>
      <c r="CZ24" s="962">
        <f>VLOOKUP($AX24&amp;"_"&amp;$CW$14,データシート1!$A:$BT,MATCH($CW$12&amp;"_"&amp;CZ$20,データシート1!$A$1:$BT$1,0),0)</f>
        <v>8.91</v>
      </c>
      <c r="DA24" s="962">
        <f>VLOOKUP($AX24&amp;"_"&amp;$CW$14,データシート1!$A:$BT,MATCH($CW$12&amp;"_"&amp;DA$20,データシート1!$A$1:$BT$1,0),0)</f>
        <v>49.182000000000002</v>
      </c>
      <c r="DB24" s="962">
        <f>VLOOKUP($AX24&amp;"_"&amp;$CW$14,データシート1!$A:$BT,MATCH($CW$12&amp;"_"&amp;DB$20,データシート1!$A$1:$BT$1,0),0)</f>
        <v>0</v>
      </c>
      <c r="DC24" s="962">
        <f>VLOOKUP($AX24&amp;"_"&amp;$CW$14,データシート1!$A:$BT,MATCH($CW$12&amp;"_"&amp;DC$20,データシート1!$A$1:$BT$1,0),0)</f>
        <v>0</v>
      </c>
      <c r="DD24" s="961">
        <f t="shared" si="11"/>
        <v>280.88799999999998</v>
      </c>
      <c r="DE24" s="16"/>
      <c r="DF24" s="125">
        <f>VLOOKUP($AX24&amp;"_"&amp;$DF$14,データシート1!$A:$BT,MATCH($DF$12&amp;"_"&amp;DF$20,データシート1!$A$1:$BT$1,0),0)</f>
        <v>31</v>
      </c>
      <c r="DG24" s="64">
        <f>VLOOKUP($AX24&amp;"_"&amp;$DF$14,データシート1!$A:$BT,MATCH($DF$12&amp;"_"&amp;DG$20,データシート1!$A$1:$BT$1,0),0)</f>
        <v>0</v>
      </c>
      <c r="DH24" s="64">
        <f>VLOOKUP($AX24&amp;"_"&amp;$DF$14,データシート1!$A:$BT,MATCH($DF$12&amp;"_"&amp;DH$20,データシート1!$A$1:$BT$1,0),0)</f>
        <v>2</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40</v>
      </c>
      <c r="DM24" s="16"/>
      <c r="DN24" s="126">
        <f t="shared" si="26"/>
        <v>0.79</v>
      </c>
      <c r="DO24" s="127">
        <f t="shared" si="27"/>
        <v>0</v>
      </c>
      <c r="DP24" s="127">
        <f t="shared" si="13"/>
        <v>0.03</v>
      </c>
      <c r="DQ24" s="127">
        <f t="shared" si="13"/>
        <v>0.18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08201</v>
      </c>
      <c r="AY25" s="18" t="str">
        <f>IF(IFERROR(比較地域マスタ!$Z10,"")=0,"",IFERROR(比較地域マスタ!$Z10,""))</f>
        <v>水戸市</v>
      </c>
      <c r="BB25" s="110" t="str">
        <f t="shared" si="0"/>
        <v>08201</v>
      </c>
      <c r="BC25" s="1031" t="str">
        <f t="shared" si="0"/>
        <v>水戸市</v>
      </c>
      <c r="BD25" s="34">
        <f t="shared" si="14"/>
        <v>1825.5624520683014</v>
      </c>
      <c r="BE25" s="34">
        <f t="shared" si="15"/>
        <v>292.49815148797444</v>
      </c>
      <c r="BF25" s="34">
        <f>VLOOKUP($AX25&amp;"_"&amp;$BC$14,データシート1!$A:$BT,MATCH($BC$12&amp;"_"&amp;BF$20,データシート1!$A$1:$BT$1,0),0)</f>
        <v>249.51608596999156</v>
      </c>
      <c r="BG25" s="34">
        <f>VLOOKUP($AX25&amp;"_"&amp;$BC$14,データシート1!$A:$BT,MATCH($BC$12&amp;"_"&amp;BG$20,データシート1!$A$1:$BT$1,0),0)</f>
        <v>23.978050778943288</v>
      </c>
      <c r="BH25" s="34">
        <f>VLOOKUP($AX25&amp;"_"&amp;$BC$14,データシート1!$A:$BT,MATCH($BC$12&amp;"_"&amp;BH$20,データシート1!$A$1:$BT$1,0),0)</f>
        <v>19.004014739039558</v>
      </c>
      <c r="BI25" s="34">
        <f>VLOOKUP($AX25&amp;"_"&amp;$BC$14,データシート1!$A:$BT,MATCH($BC$12&amp;"_"&amp;BI$20,データシート1!$A$1:$BT$1,0),0)</f>
        <v>588.80984371577358</v>
      </c>
      <c r="BJ25" s="34">
        <f>VLOOKUP($AX25&amp;"_"&amp;$BC$14,データシート1!$A:$BT,MATCH($BC$12&amp;"_"&amp;BJ$20,データシート1!$A$1:$BT$1,0),0)</f>
        <v>415.42662452476543</v>
      </c>
      <c r="BK25" s="34">
        <f t="shared" si="1"/>
        <v>478.68602188570782</v>
      </c>
      <c r="BL25" s="34">
        <f t="shared" si="2"/>
        <v>462.85400739224872</v>
      </c>
      <c r="BM25" s="34">
        <f>VLOOKUP($AX25&amp;"_"&amp;$BC$14,データシート1!$A:$BT,MATCH($BC$12&amp;"_"&amp;BM$20,データシート1!$A$1:$BT$1,0),0)</f>
        <v>265.67976282656844</v>
      </c>
      <c r="BN25" s="34">
        <f>VLOOKUP($AX25&amp;"_"&amp;$BC$14,データシート1!$A:$BT,MATCH($BC$12&amp;"_"&amp;BN$20,データシート1!$A$1:$BT$1,0),0)</f>
        <v>197.17424456568025</v>
      </c>
      <c r="BO25" s="34">
        <f>VLOOKUP($AX25&amp;"_"&amp;$BC$14,データシート1!$A:$BT,MATCH($BC$12&amp;"_"&amp;BO$20,データシート1!$A$1:$BT$1,0),0)</f>
        <v>15.8320144934591</v>
      </c>
      <c r="BP25" s="34">
        <f>VLOOKUP($AX25&amp;"_"&amp;$BC$14,データシート1!$A:$BT,MATCH($BC$12&amp;"_"&amp;BP$20,データシート1!$A$1:$BT$1,0),0)</f>
        <v>0</v>
      </c>
      <c r="BQ25" s="34">
        <f>VLOOKUP($AX25&amp;"_"&amp;$BC$14,データシート1!$A:$BT,MATCH($BC$12&amp;"_"&amp;BQ$20,データシート1!$A$1:$BT$1,0),0)</f>
        <v>50.141810454079987</v>
      </c>
      <c r="BR25" s="35">
        <f t="shared" si="3"/>
        <v>1825.5624520683014</v>
      </c>
      <c r="BT25" s="121" t="str">
        <f t="shared" si="4"/>
        <v>水戸市</v>
      </c>
      <c r="BU25" s="33">
        <f t="shared" si="25"/>
        <v>1825.5624520683014</v>
      </c>
      <c r="BV25" s="59">
        <f t="shared" si="16"/>
        <v>0.16022357994742048</v>
      </c>
      <c r="BW25" s="59">
        <f t="shared" si="5"/>
        <v>0.13667901949193695</v>
      </c>
      <c r="BX25" s="59">
        <f t="shared" si="5"/>
        <v>1.3134609967342918E-2</v>
      </c>
      <c r="BY25" s="59">
        <f t="shared" si="5"/>
        <v>1.0409950488140597E-2</v>
      </c>
      <c r="BZ25" s="59">
        <f t="shared" si="5"/>
        <v>0.3225361274541288</v>
      </c>
      <c r="CA25" s="59">
        <f t="shared" si="5"/>
        <v>0.22756089448164368</v>
      </c>
      <c r="CB25" s="59">
        <f t="shared" si="5"/>
        <v>0.26221289846500323</v>
      </c>
      <c r="CC25" s="59">
        <f t="shared" si="5"/>
        <v>0.25354049480358809</v>
      </c>
      <c r="CD25" s="59">
        <f t="shared" si="5"/>
        <v>0.14553309996355487</v>
      </c>
      <c r="CE25" s="59">
        <f t="shared" si="5"/>
        <v>0.10800739484003323</v>
      </c>
      <c r="CF25" s="59">
        <f t="shared" si="5"/>
        <v>8.6724036614151193E-3</v>
      </c>
      <c r="CG25" s="59">
        <f t="shared" si="5"/>
        <v>0</v>
      </c>
      <c r="CH25" s="59">
        <f t="shared" si="5"/>
        <v>2.7466499651803745E-2</v>
      </c>
      <c r="CI25" s="122">
        <f t="shared" si="6"/>
        <v>1</v>
      </c>
      <c r="CK25" s="123" t="str">
        <f t="shared" si="7"/>
        <v>水戸市</v>
      </c>
      <c r="CL25" s="124">
        <f t="shared" si="17"/>
        <v>292.49815148797444</v>
      </c>
      <c r="CM25" s="65">
        <f t="shared" si="18"/>
        <v>0.13247946970903554</v>
      </c>
      <c r="CN25" s="66">
        <f t="shared" si="19"/>
        <v>249.51608596999156</v>
      </c>
      <c r="CO25" s="65">
        <f t="shared" si="20"/>
        <v>0.15530060857343012</v>
      </c>
      <c r="CP25" s="66">
        <f t="shared" si="8"/>
        <v>23.978050778943288</v>
      </c>
      <c r="CQ25" s="65">
        <f t="shared" si="21"/>
        <v>0</v>
      </c>
      <c r="CR25" s="66">
        <f t="shared" si="9"/>
        <v>19.004014739039558</v>
      </c>
      <c r="CS25" s="65">
        <f t="shared" si="22"/>
        <v>0</v>
      </c>
      <c r="CT25" s="66">
        <f t="shared" si="10"/>
        <v>588.80984371577358</v>
      </c>
      <c r="CU25" s="67">
        <f t="shared" si="23"/>
        <v>0.14966291909096913</v>
      </c>
      <c r="CV25" s="16"/>
      <c r="CW25" s="959">
        <f t="shared" si="24"/>
        <v>38.75</v>
      </c>
      <c r="CX25" s="962">
        <f>VLOOKUP($AX25&amp;"_"&amp;$CW$14,データシート1!$A:$BT,MATCH($CW$12&amp;"_"&amp;CX$20,データシート1!$A$1:$BT$1,0),0)</f>
        <v>38.75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88.123000000000005</v>
      </c>
      <c r="DB25" s="962">
        <f>VLOOKUP($AX25&amp;"_"&amp;$CW$14,データシート1!$A:$BT,MATCH($CW$12&amp;"_"&amp;DB$20,データシート1!$A$1:$BT$1,0),0)</f>
        <v>0</v>
      </c>
      <c r="DC25" s="962">
        <f>VLOOKUP($AX25&amp;"_"&amp;$CW$14,データシート1!$A:$BT,MATCH($CW$12&amp;"_"&amp;DC$20,データシート1!$A$1:$BT$1,0),0)</f>
        <v>0</v>
      </c>
      <c r="DD25" s="961">
        <f t="shared" si="11"/>
        <v>126.873</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11</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0.31</v>
      </c>
      <c r="DO25" s="127">
        <f t="shared" si="27"/>
        <v>0</v>
      </c>
      <c r="DP25" s="127">
        <f t="shared" si="13"/>
        <v>0</v>
      </c>
      <c r="DQ25" s="127">
        <f t="shared" si="13"/>
        <v>0.69</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12219</v>
      </c>
      <c r="AY26" s="18" t="str">
        <f>IF(IFERROR(比較地域マスタ!$Z11,"")=0,"",IFERROR(比較地域マスタ!$Z11,""))</f>
        <v>市原市</v>
      </c>
      <c r="BB26" s="110" t="str">
        <f t="shared" si="0"/>
        <v>12219</v>
      </c>
      <c r="BC26" s="1031" t="str">
        <f t="shared" si="0"/>
        <v>市原市</v>
      </c>
      <c r="BD26" s="34">
        <f t="shared" si="14"/>
        <v>14057.92152093054</v>
      </c>
      <c r="BE26" s="34">
        <f t="shared" si="15"/>
        <v>12839.080341427554</v>
      </c>
      <c r="BF26" s="34">
        <f>VLOOKUP($AX26&amp;"_"&amp;$BC$14,データシート1!$A:$BT,MATCH($BC$12&amp;"_"&amp;BF$20,データシート1!$A$1:$BT$1,0),0)</f>
        <v>12781.325264524121</v>
      </c>
      <c r="BG26" s="34">
        <f>VLOOKUP($AX26&amp;"_"&amp;$BC$14,データシート1!$A:$BT,MATCH($BC$12&amp;"_"&amp;BG$20,データシート1!$A$1:$BT$1,0),0)</f>
        <v>27.791028057803594</v>
      </c>
      <c r="BH26" s="34">
        <f>VLOOKUP($AX26&amp;"_"&amp;$BC$14,データシート1!$A:$BT,MATCH($BC$12&amp;"_"&amp;BH$20,データシート1!$A$1:$BT$1,0),0)</f>
        <v>29.964048845630607</v>
      </c>
      <c r="BI26" s="34">
        <f>VLOOKUP($AX26&amp;"_"&amp;$BC$14,データシート1!$A:$BT,MATCH($BC$12&amp;"_"&amp;BI$20,データシート1!$A$1:$BT$1,0),0)</f>
        <v>358.33475582056093</v>
      </c>
      <c r="BJ26" s="34">
        <f>VLOOKUP($AX26&amp;"_"&amp;$BC$14,データシート1!$A:$BT,MATCH($BC$12&amp;"_"&amp;BJ$20,データシート1!$A$1:$BT$1,0),0)</f>
        <v>309.92782686833618</v>
      </c>
      <c r="BK26" s="34">
        <f t="shared" si="1"/>
        <v>502.23257039773711</v>
      </c>
      <c r="BL26" s="34">
        <f t="shared" si="2"/>
        <v>442.38696375727443</v>
      </c>
      <c r="BM26" s="34">
        <f>VLOOKUP($AX26&amp;"_"&amp;$BC$14,データシート1!$A:$BT,MATCH($BC$12&amp;"_"&amp;BM$20,データシート1!$A$1:$BT$1,0),0)</f>
        <v>228.02490916547237</v>
      </c>
      <c r="BN26" s="34">
        <f>VLOOKUP($AX26&amp;"_"&amp;$BC$14,データシート1!$A:$BT,MATCH($BC$12&amp;"_"&amp;BN$20,データシート1!$A$1:$BT$1,0),0)</f>
        <v>214.36205459180206</v>
      </c>
      <c r="BO26" s="34">
        <f>VLOOKUP($AX26&amp;"_"&amp;$BC$14,データシート1!$A:$BT,MATCH($BC$12&amp;"_"&amp;BO$20,データシート1!$A$1:$BT$1,0),0)</f>
        <v>15.8661125641792</v>
      </c>
      <c r="BP26" s="34">
        <f>VLOOKUP($AX26&amp;"_"&amp;$BC$14,データシート1!$A:$BT,MATCH($BC$12&amp;"_"&amp;BP$20,データシート1!$A$1:$BT$1,0),0)</f>
        <v>43.979494076283473</v>
      </c>
      <c r="BQ26" s="34">
        <f>VLOOKUP($AX26&amp;"_"&amp;$BC$14,データシート1!$A:$BT,MATCH($BC$12&amp;"_"&amp;BQ$20,データシート1!$A$1:$BT$1,0),0)</f>
        <v>48.346026416352991</v>
      </c>
      <c r="BR26" s="35">
        <f t="shared" si="3"/>
        <v>14057.92152093054</v>
      </c>
      <c r="BT26" s="121" t="str">
        <f t="shared" si="4"/>
        <v>市原市</v>
      </c>
      <c r="BU26" s="33">
        <f t="shared" si="25"/>
        <v>14057.92152093054</v>
      </c>
      <c r="BV26" s="59">
        <f t="shared" si="16"/>
        <v>0.9132986211590185</v>
      </c>
      <c r="BW26" s="59">
        <f t="shared" si="5"/>
        <v>0.90919025586351987</v>
      </c>
      <c r="BX26" s="59">
        <f t="shared" si="5"/>
        <v>1.976894522879938E-3</v>
      </c>
      <c r="BY26" s="59">
        <f t="shared" si="5"/>
        <v>2.1314707726186816E-3</v>
      </c>
      <c r="BZ26" s="59">
        <f t="shared" si="5"/>
        <v>2.5489881650501742E-2</v>
      </c>
      <c r="CA26" s="59">
        <f t="shared" si="5"/>
        <v>2.2046490045266737E-2</v>
      </c>
      <c r="CB26" s="59">
        <f t="shared" si="5"/>
        <v>3.5725947797473026E-2</v>
      </c>
      <c r="CC26" s="59">
        <f t="shared" si="5"/>
        <v>3.1468874193003135E-2</v>
      </c>
      <c r="CD26" s="59">
        <f t="shared" si="5"/>
        <v>1.6220385696845079E-2</v>
      </c>
      <c r="CE26" s="59">
        <f t="shared" si="5"/>
        <v>1.5248488496158053E-2</v>
      </c>
      <c r="CF26" s="59">
        <f t="shared" si="5"/>
        <v>1.1286243517974177E-3</v>
      </c>
      <c r="CG26" s="59">
        <f t="shared" si="5"/>
        <v>3.1284492526724764E-3</v>
      </c>
      <c r="CH26" s="59">
        <f t="shared" si="5"/>
        <v>3.4390593477401066E-3</v>
      </c>
      <c r="CI26" s="122">
        <f t="shared" si="6"/>
        <v>1</v>
      </c>
      <c r="CK26" s="123" t="str">
        <f t="shared" si="7"/>
        <v>市原市</v>
      </c>
      <c r="CL26" s="124">
        <f t="shared" si="17"/>
        <v>12839.080341427554</v>
      </c>
      <c r="CM26" s="65">
        <f t="shared" si="18"/>
        <v>0.63841340516828871</v>
      </c>
      <c r="CN26" s="66">
        <f t="shared" si="19"/>
        <v>12781.325264524121</v>
      </c>
      <c r="CO26" s="65">
        <f t="shared" si="20"/>
        <v>0.64129820893852196</v>
      </c>
      <c r="CP26" s="66">
        <f t="shared" si="8"/>
        <v>27.791028057803594</v>
      </c>
      <c r="CQ26" s="65">
        <f t="shared" si="21"/>
        <v>0</v>
      </c>
      <c r="CR26" s="66">
        <f t="shared" si="9"/>
        <v>29.964048845630607</v>
      </c>
      <c r="CS26" s="65">
        <f t="shared" si="22"/>
        <v>0</v>
      </c>
      <c r="CT26" s="66">
        <f t="shared" si="10"/>
        <v>358.33475582056093</v>
      </c>
      <c r="CU26" s="67">
        <f t="shared" si="23"/>
        <v>9.3619163240751702E-2</v>
      </c>
      <c r="CV26" s="16"/>
      <c r="CW26" s="959">
        <f t="shared" si="24"/>
        <v>8196.6409999999996</v>
      </c>
      <c r="CX26" s="962">
        <f>VLOOKUP($AX26&amp;"_"&amp;$CW$14,データシート1!$A:$BT,MATCH($CW$12&amp;"_"&amp;CX$20,データシート1!$A$1:$BT$1,0),0)</f>
        <v>8196.6409999999996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33.546999999999997</v>
      </c>
      <c r="DB26" s="962">
        <f>VLOOKUP($AX26&amp;"_"&amp;$CW$14,データシート1!$A:$BT,MATCH($CW$12&amp;"_"&amp;DB$20,データシート1!$A$1:$BT$1,0),0)</f>
        <v>4046.1080000000002</v>
      </c>
      <c r="DC26" s="962">
        <f>VLOOKUP($AX26&amp;"_"&amp;$CW$14,データシート1!$A:$BT,MATCH($CW$12&amp;"_"&amp;DC$20,データシート1!$A$1:$BT$1,0),0)</f>
        <v>0</v>
      </c>
      <c r="DD26" s="961">
        <f t="shared" si="11"/>
        <v>12276.296</v>
      </c>
      <c r="DE26" s="16"/>
      <c r="DF26" s="125">
        <f>VLOOKUP($AX26&amp;"_"&amp;$DF$14,データシート1!$A:$BT,MATCH($DF$12&amp;"_"&amp;DF$20,データシート1!$A$1:$BT$1,0),0)</f>
        <v>49</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7</v>
      </c>
      <c r="DJ26" s="64">
        <f>VLOOKUP($AX26&amp;"_"&amp;$DF$14,データシート1!$A:$BT,MATCH($DF$12&amp;"_"&amp;DJ$20,データシート1!$A$1:$BT$1,0),0)</f>
        <v>7</v>
      </c>
      <c r="DK26" s="64">
        <f>VLOOKUP($AX26&amp;"_"&amp;$DF$14,データシート1!$A:$BT,MATCH($DF$12&amp;"_"&amp;DK$20,データシート1!$A$1:$BT$1,0),0)</f>
        <v>0</v>
      </c>
      <c r="DL26" s="68">
        <f t="shared" si="12"/>
        <v>63</v>
      </c>
      <c r="DM26" s="16"/>
      <c r="DN26" s="126">
        <f t="shared" si="26"/>
        <v>0.67</v>
      </c>
      <c r="DO26" s="127">
        <f t="shared" si="27"/>
        <v>0</v>
      </c>
      <c r="DP26" s="127">
        <f t="shared" si="13"/>
        <v>0</v>
      </c>
      <c r="DQ26" s="127">
        <f t="shared" si="13"/>
        <v>0</v>
      </c>
      <c r="DR26" s="127">
        <f t="shared" si="13"/>
        <v>0.33</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07201</v>
      </c>
      <c r="AY27" s="18" t="str">
        <f>IF(IFERROR(比較地域マスタ!$Z12,"")=0,"",IFERROR(比較地域マスタ!$Z12,""))</f>
        <v>福島市</v>
      </c>
      <c r="BB27" s="110" t="str">
        <f t="shared" si="0"/>
        <v>07201</v>
      </c>
      <c r="BC27" s="1031" t="str">
        <f t="shared" si="0"/>
        <v>福島市</v>
      </c>
      <c r="BD27" s="34">
        <f t="shared" si="14"/>
        <v>1800.1370639006909</v>
      </c>
      <c r="BE27" s="34">
        <f t="shared" si="15"/>
        <v>390.87250308656439</v>
      </c>
      <c r="BF27" s="34">
        <f>VLOOKUP($AX27&amp;"_"&amp;$BC$14,データシート1!$A:$BT,MATCH($BC$12&amp;"_"&amp;BF$20,データシート1!$A$1:$BT$1,0),0)</f>
        <v>345.2649011561362</v>
      </c>
      <c r="BG27" s="34">
        <f>VLOOKUP($AX27&amp;"_"&amp;$BC$14,データシート1!$A:$BT,MATCH($BC$12&amp;"_"&amp;BG$20,データシート1!$A$1:$BT$1,0),0)</f>
        <v>24.452585446484672</v>
      </c>
      <c r="BH27" s="34">
        <f>VLOOKUP($AX27&amp;"_"&amp;$BC$14,データシート1!$A:$BT,MATCH($BC$12&amp;"_"&amp;BH$20,データシート1!$A$1:$BT$1,0),0)</f>
        <v>21.155016483943516</v>
      </c>
      <c r="BI27" s="34">
        <f>VLOOKUP($AX27&amp;"_"&amp;$BC$14,データシート1!$A:$BT,MATCH($BC$12&amp;"_"&amp;BI$20,データシート1!$A$1:$BT$1,0),0)</f>
        <v>467.02532819284454</v>
      </c>
      <c r="BJ27" s="34">
        <f>VLOOKUP($AX27&amp;"_"&amp;$BC$14,データシート1!$A:$BT,MATCH($BC$12&amp;"_"&amp;BJ$20,データシート1!$A$1:$BT$1,0),0)</f>
        <v>472.2112755741137</v>
      </c>
      <c r="BK27" s="34">
        <f t="shared" si="1"/>
        <v>440.79765537924828</v>
      </c>
      <c r="BL27" s="34">
        <f t="shared" si="2"/>
        <v>424.83765634637399</v>
      </c>
      <c r="BM27" s="34">
        <f>VLOOKUP($AX27&amp;"_"&amp;$BC$14,データシート1!$A:$BT,MATCH($BC$12&amp;"_"&amp;BM$20,データシート1!$A$1:$BT$1,0),0)</f>
        <v>247.23493268635065</v>
      </c>
      <c r="BN27" s="34">
        <f>VLOOKUP($AX27&amp;"_"&amp;$BC$14,データシート1!$A:$BT,MATCH($BC$12&amp;"_"&amp;BN$20,データシート1!$A$1:$BT$1,0),0)</f>
        <v>177.60272366002334</v>
      </c>
      <c r="BO27" s="34">
        <f>VLOOKUP($AX27&amp;"_"&amp;$BC$14,データシート1!$A:$BT,MATCH($BC$12&amp;"_"&amp;BO$20,データシート1!$A$1:$BT$1,0),0)</f>
        <v>15.9599990328743</v>
      </c>
      <c r="BP27" s="34">
        <f>VLOOKUP($AX27&amp;"_"&amp;$BC$14,データシート1!$A:$BT,MATCH($BC$12&amp;"_"&amp;BP$20,データシート1!$A$1:$BT$1,0),0)</f>
        <v>0</v>
      </c>
      <c r="BQ27" s="34">
        <f>VLOOKUP($AX27&amp;"_"&amp;$BC$14,データシート1!$A:$BT,MATCH($BC$12&amp;"_"&amp;BQ$20,データシート1!$A$1:$BT$1,0),0)</f>
        <v>29.230301667919999</v>
      </c>
      <c r="BR27" s="35">
        <f t="shared" si="3"/>
        <v>1800.1370639006909</v>
      </c>
      <c r="BT27" s="121" t="str">
        <f t="shared" si="4"/>
        <v>福島市</v>
      </c>
      <c r="BU27" s="33">
        <f t="shared" si="25"/>
        <v>1800.1370639006909</v>
      </c>
      <c r="BV27" s="59">
        <f t="shared" si="16"/>
        <v>0.21713485652008543</v>
      </c>
      <c r="BW27" s="59">
        <f t="shared" si="5"/>
        <v>0.19179922911424682</v>
      </c>
      <c r="BX27" s="59">
        <f t="shared" si="5"/>
        <v>1.3583735337074122E-2</v>
      </c>
      <c r="BY27" s="59">
        <f t="shared" si="5"/>
        <v>1.1751892068764485E-2</v>
      </c>
      <c r="BZ27" s="59">
        <f t="shared" si="5"/>
        <v>0.25943876028020563</v>
      </c>
      <c r="CA27" s="59">
        <f t="shared" si="5"/>
        <v>0.26231962279077015</v>
      </c>
      <c r="CB27" s="59">
        <f t="shared" si="5"/>
        <v>0.24486894038173418</v>
      </c>
      <c r="CC27" s="59">
        <f t="shared" si="5"/>
        <v>0.23600294936753285</v>
      </c>
      <c r="CD27" s="59">
        <f t="shared" si="5"/>
        <v>0.13734228223189898</v>
      </c>
      <c r="CE27" s="59">
        <f t="shared" si="5"/>
        <v>9.8660667135633873E-2</v>
      </c>
      <c r="CF27" s="59">
        <f t="shared" si="5"/>
        <v>8.8659910142013347E-3</v>
      </c>
      <c r="CG27" s="59">
        <f t="shared" si="5"/>
        <v>0</v>
      </c>
      <c r="CH27" s="59">
        <f t="shared" si="5"/>
        <v>1.6237820027204641E-2</v>
      </c>
      <c r="CI27" s="122">
        <f t="shared" si="6"/>
        <v>1</v>
      </c>
      <c r="CK27" s="123" t="str">
        <f t="shared" si="7"/>
        <v>福島市</v>
      </c>
      <c r="CL27" s="124">
        <f t="shared" si="17"/>
        <v>390.87250308656439</v>
      </c>
      <c r="CM27" s="65">
        <f t="shared" si="18"/>
        <v>0.56917536599070939</v>
      </c>
      <c r="CN27" s="66">
        <f t="shared" si="19"/>
        <v>345.2649011561362</v>
      </c>
      <c r="CO27" s="65">
        <f t="shared" si="20"/>
        <v>0.6443603136462227</v>
      </c>
      <c r="CP27" s="66">
        <f t="shared" si="8"/>
        <v>24.452585446484672</v>
      </c>
      <c r="CQ27" s="65">
        <f t="shared" si="21"/>
        <v>0</v>
      </c>
      <c r="CR27" s="66">
        <f t="shared" si="9"/>
        <v>21.155016483943516</v>
      </c>
      <c r="CS27" s="65">
        <f t="shared" si="22"/>
        <v>0</v>
      </c>
      <c r="CT27" s="66">
        <f t="shared" si="10"/>
        <v>467.02532819284454</v>
      </c>
      <c r="CU27" s="67">
        <f t="shared" si="23"/>
        <v>0.22629821900442967</v>
      </c>
      <c r="CV27" s="16"/>
      <c r="CW27" s="959">
        <f t="shared" si="24"/>
        <v>222.47499999999999</v>
      </c>
      <c r="CX27" s="962">
        <f>VLOOKUP($AX27&amp;"_"&amp;$CW$14,データシート1!$A:$BT,MATCH($CW$12&amp;"_"&amp;CX$20,データシート1!$A$1:$BT$1,0),0)</f>
        <v>222.47499999999999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105.68699999999998</v>
      </c>
      <c r="DB27" s="962">
        <f>VLOOKUP($AX27&amp;"_"&amp;$CW$14,データシート1!$A:$BT,MATCH($CW$12&amp;"_"&amp;DB$20,データシート1!$A$1:$BT$1,0),0)</f>
        <v>0</v>
      </c>
      <c r="DC27" s="962">
        <f>VLOOKUP($AX27&amp;"_"&amp;$CW$14,データシート1!$A:$BT,MATCH($CW$12&amp;"_"&amp;DC$20,データシート1!$A$1:$BT$1,0),0)</f>
        <v>0</v>
      </c>
      <c r="DD27" s="961">
        <f t="shared" si="11"/>
        <v>328.16199999999998</v>
      </c>
      <c r="DE27" s="16"/>
      <c r="DF27" s="125">
        <f>VLOOKUP($AX27&amp;"_"&amp;$DF$14,データシート1!$A:$BT,MATCH($DF$12&amp;"_"&amp;DF$20,データシート1!$A$1:$BT$1,0),0)</f>
        <v>20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12</v>
      </c>
      <c r="DJ27" s="64">
        <f>VLOOKUP($AX27&amp;"_"&amp;$DF$14,データシート1!$A:$BT,MATCH($DF$12&amp;"_"&amp;DJ$20,データシート1!$A$1:$BT$1,0),0)</f>
        <v>0</v>
      </c>
      <c r="DK27" s="64">
        <f>VLOOKUP($AX27&amp;"_"&amp;$DF$14,データシート1!$A:$BT,MATCH($DF$12&amp;"_"&amp;DK$20,データシート1!$A$1:$BT$1,0),0)</f>
        <v>0</v>
      </c>
      <c r="DL27" s="68">
        <f t="shared" si="12"/>
        <v>32</v>
      </c>
      <c r="DM27" s="16"/>
      <c r="DN27" s="126">
        <f t="shared" si="26"/>
        <v>0.68</v>
      </c>
      <c r="DO27" s="127">
        <f t="shared" si="27"/>
        <v>0</v>
      </c>
      <c r="DP27" s="127">
        <f t="shared" si="13"/>
        <v>0</v>
      </c>
      <c r="DQ27" s="127">
        <f t="shared" si="13"/>
        <v>0.32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02201</v>
      </c>
      <c r="AY28" s="18" t="str">
        <f>IF(IFERROR(比較地域マスタ!$Z13,"")=0,"",IFERROR(比較地域マスタ!$Z13,""))</f>
        <v>青森市</v>
      </c>
      <c r="BB28" s="110" t="str">
        <f t="shared" si="0"/>
        <v>02201</v>
      </c>
      <c r="BC28" s="1031" t="str">
        <f t="shared" si="0"/>
        <v>青森市</v>
      </c>
      <c r="BD28" s="34">
        <f t="shared" si="14"/>
        <v>2063.9813463467231</v>
      </c>
      <c r="BE28" s="34">
        <f t="shared" si="15"/>
        <v>332.20355594176903</v>
      </c>
      <c r="BF28" s="34">
        <f>VLOOKUP($AX28&amp;"_"&amp;$BC$14,データシート1!$A:$BT,MATCH($BC$12&amp;"_"&amp;BF$20,データシート1!$A$1:$BT$1,0),0)</f>
        <v>280.54033891876946</v>
      </c>
      <c r="BG28" s="34">
        <f>VLOOKUP($AX28&amp;"_"&amp;$BC$14,データシート1!$A:$BT,MATCH($BC$12&amp;"_"&amp;BG$20,データシート1!$A$1:$BT$1,0),0)</f>
        <v>35.04068979365028</v>
      </c>
      <c r="BH28" s="34">
        <f>VLOOKUP($AX28&amp;"_"&amp;$BC$14,データシート1!$A:$BT,MATCH($BC$12&amp;"_"&amp;BH$20,データシート1!$A$1:$BT$1,0),0)</f>
        <v>16.622527229349263</v>
      </c>
      <c r="BI28" s="34">
        <f>VLOOKUP($AX28&amp;"_"&amp;$BC$14,データシート1!$A:$BT,MATCH($BC$12&amp;"_"&amp;BI$20,データシート1!$A$1:$BT$1,0),0)</f>
        <v>484.0239834828937</v>
      </c>
      <c r="BJ28" s="34">
        <f>VLOOKUP($AX28&amp;"_"&amp;$BC$14,データシート1!$A:$BT,MATCH($BC$12&amp;"_"&amp;BJ$20,データシート1!$A$1:$BT$1,0),0)</f>
        <v>631.73158485429144</v>
      </c>
      <c r="BK28" s="34">
        <f t="shared" si="1"/>
        <v>583.23288085041008</v>
      </c>
      <c r="BL28" s="34">
        <f t="shared" si="2"/>
        <v>375.98037012475788</v>
      </c>
      <c r="BM28" s="34">
        <f>VLOOKUP($AX28&amp;"_"&amp;$BC$14,データシート1!$A:$BT,MATCH($BC$12&amp;"_"&amp;BM$20,データシート1!$A$1:$BT$1,0),0)</f>
        <v>208.34462470372645</v>
      </c>
      <c r="BN28" s="34">
        <f>VLOOKUP($AX28&amp;"_"&amp;$BC$14,データシート1!$A:$BT,MATCH($BC$12&amp;"_"&amp;BN$20,データシート1!$A$1:$BT$1,0),0)</f>
        <v>167.63574542103143</v>
      </c>
      <c r="BO28" s="34">
        <f>VLOOKUP($AX28&amp;"_"&amp;$BC$14,データシート1!$A:$BT,MATCH($BC$12&amp;"_"&amp;BO$20,データシート1!$A$1:$BT$1,0),0)</f>
        <v>16.062234857927201</v>
      </c>
      <c r="BP28" s="34">
        <f>VLOOKUP($AX28&amp;"_"&amp;$BC$14,データシート1!$A:$BT,MATCH($BC$12&amp;"_"&amp;BP$20,データシート1!$A$1:$BT$1,0),0)</f>
        <v>191.19027586772503</v>
      </c>
      <c r="BQ28" s="34">
        <f>VLOOKUP($AX28&amp;"_"&amp;$BC$14,データシート1!$A:$BT,MATCH($BC$12&amp;"_"&amp;BQ$20,データシート1!$A$1:$BT$1,0),0)</f>
        <v>32.789341217358754</v>
      </c>
      <c r="BR28" s="35">
        <f t="shared" si="3"/>
        <v>2063.9813463467231</v>
      </c>
      <c r="BT28" s="121" t="str">
        <f t="shared" si="4"/>
        <v>青森市</v>
      </c>
      <c r="BU28" s="33">
        <f t="shared" si="25"/>
        <v>2063.9813463467231</v>
      </c>
      <c r="BV28" s="59">
        <f t="shared" si="16"/>
        <v>0.16095278987369444</v>
      </c>
      <c r="BW28" s="59">
        <f t="shared" si="5"/>
        <v>0.13592193525165813</v>
      </c>
      <c r="BX28" s="59">
        <f t="shared" si="5"/>
        <v>1.6977231822212353E-2</v>
      </c>
      <c r="BY28" s="59">
        <f t="shared" si="5"/>
        <v>8.0536227998239309E-3</v>
      </c>
      <c r="BZ28" s="59">
        <f t="shared" si="5"/>
        <v>0.23450986334717761</v>
      </c>
      <c r="CA28" s="59">
        <f t="shared" si="5"/>
        <v>0.30607427047364816</v>
      </c>
      <c r="CB28" s="59">
        <f t="shared" si="5"/>
        <v>0.28257662400037709</v>
      </c>
      <c r="CC28" s="59">
        <f t="shared" si="5"/>
        <v>0.18216267835474803</v>
      </c>
      <c r="CD28" s="59">
        <f t="shared" si="5"/>
        <v>0.10094307541708139</v>
      </c>
      <c r="CE28" s="59">
        <f t="shared" si="5"/>
        <v>8.1219602937666627E-2</v>
      </c>
      <c r="CF28" s="59">
        <f t="shared" si="5"/>
        <v>7.7821608641752459E-3</v>
      </c>
      <c r="CG28" s="59">
        <f t="shared" si="5"/>
        <v>9.2631784781453869E-2</v>
      </c>
      <c r="CH28" s="59">
        <f t="shared" si="5"/>
        <v>1.5886452305102643E-2</v>
      </c>
      <c r="CI28" s="122">
        <f t="shared" si="6"/>
        <v>1</v>
      </c>
      <c r="CK28" s="123" t="str">
        <f t="shared" si="7"/>
        <v>青森市</v>
      </c>
      <c r="CL28" s="124">
        <f t="shared" si="17"/>
        <v>332.20355594176903</v>
      </c>
      <c r="CM28" s="65">
        <f t="shared" si="18"/>
        <v>5.0833290908421438E-2</v>
      </c>
      <c r="CN28" s="66">
        <f t="shared" si="19"/>
        <v>280.54033891876946</v>
      </c>
      <c r="CO28" s="65">
        <f t="shared" si="20"/>
        <v>6.0194551931762069E-2</v>
      </c>
      <c r="CP28" s="66">
        <f t="shared" si="8"/>
        <v>35.04068979365028</v>
      </c>
      <c r="CQ28" s="65">
        <f t="shared" si="21"/>
        <v>0</v>
      </c>
      <c r="CR28" s="66">
        <f t="shared" si="9"/>
        <v>16.622527229349263</v>
      </c>
      <c r="CS28" s="65">
        <f t="shared" si="22"/>
        <v>0</v>
      </c>
      <c r="CT28" s="66">
        <f t="shared" si="10"/>
        <v>484.0239834828937</v>
      </c>
      <c r="CU28" s="67">
        <f t="shared" si="23"/>
        <v>0.87425833107494222</v>
      </c>
      <c r="CV28" s="16"/>
      <c r="CW28" s="959">
        <f t="shared" si="24"/>
        <v>16.887</v>
      </c>
      <c r="CX28" s="962">
        <f>VLOOKUP($AX28&amp;"_"&amp;$CW$14,データシート1!$A:$BT,MATCH($CW$12&amp;"_"&amp;CX$20,データシート1!$A$1:$BT$1,0),0)</f>
        <v>16.887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423.16200000000003</v>
      </c>
      <c r="DB28" s="962">
        <f>VLOOKUP($AX28&amp;"_"&amp;$CW$14,データシート1!$A:$BT,MATCH($CW$12&amp;"_"&amp;DB$20,データシート1!$A$1:$BT$1,0),0)</f>
        <v>0</v>
      </c>
      <c r="DC28" s="962">
        <f>VLOOKUP($AX28&amp;"_"&amp;$CW$14,データシート1!$A:$BT,MATCH($CW$12&amp;"_"&amp;DC$20,データシート1!$A$1:$BT$1,0),0)</f>
        <v>0</v>
      </c>
      <c r="DD28" s="961">
        <f t="shared" si="11"/>
        <v>440.04900000000004</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0</v>
      </c>
      <c r="DK28" s="64">
        <f>VLOOKUP($AX28&amp;"_"&amp;$DF$14,データシート1!$A:$BT,MATCH($DF$12&amp;"_"&amp;DK$20,データシート1!$A$1:$BT$1,0),0)</f>
        <v>0</v>
      </c>
      <c r="DL28" s="68">
        <f t="shared" si="12"/>
        <v>20</v>
      </c>
      <c r="DM28" s="16"/>
      <c r="DN28" s="126">
        <f t="shared" si="26"/>
        <v>0.04</v>
      </c>
      <c r="DO28" s="127">
        <f t="shared" si="27"/>
        <v>0</v>
      </c>
      <c r="DP28" s="127">
        <f t="shared" si="13"/>
        <v>0</v>
      </c>
      <c r="DQ28" s="127">
        <f t="shared" si="13"/>
        <v>0.96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13103</v>
      </c>
      <c r="AY29" s="18" t="str">
        <f>IF(IFERROR(比較地域マスタ!$Z14,"")=0,"",IFERROR(比較地域マスタ!$Z14,""))</f>
        <v>港区</v>
      </c>
      <c r="BB29" s="110" t="str">
        <f t="shared" si="0"/>
        <v>13103</v>
      </c>
      <c r="BC29" s="1031" t="str">
        <f t="shared" si="0"/>
        <v>港区</v>
      </c>
      <c r="BD29" s="34">
        <f t="shared" si="14"/>
        <v>4302.755560441542</v>
      </c>
      <c r="BE29" s="34">
        <f t="shared" si="15"/>
        <v>181.95109501588325</v>
      </c>
      <c r="BF29" s="34">
        <f>VLOOKUP($AX29&amp;"_"&amp;$BC$14,データシート1!$A:$BT,MATCH($BC$12&amp;"_"&amp;BF$20,データシート1!$A$1:$BT$1,0),0)</f>
        <v>45.917106146552001</v>
      </c>
      <c r="BG29" s="34">
        <f>VLOOKUP($AX29&amp;"_"&amp;$BC$14,データシート1!$A:$BT,MATCH($BC$12&amp;"_"&amp;BG$20,データシート1!$A$1:$BT$1,0),0)</f>
        <v>110.9091055605962</v>
      </c>
      <c r="BH29" s="34">
        <f>VLOOKUP($AX29&amp;"_"&amp;$BC$14,データシート1!$A:$BT,MATCH($BC$12&amp;"_"&amp;BH$20,データシート1!$A$1:$BT$1,0),0)</f>
        <v>25.124883308735033</v>
      </c>
      <c r="BI29" s="34">
        <f>VLOOKUP($AX29&amp;"_"&amp;$BC$14,データシート1!$A:$BT,MATCH($BC$12&amp;"_"&amp;BI$20,データシート1!$A$1:$BT$1,0),0)</f>
        <v>3499.0372123540797</v>
      </c>
      <c r="BJ29" s="34">
        <f>VLOOKUP($AX29&amp;"_"&amp;$BC$14,データシート1!$A:$BT,MATCH($BC$12&amp;"_"&amp;BJ$20,データシート1!$A$1:$BT$1,0),0)</f>
        <v>337.34580333312817</v>
      </c>
      <c r="BK29" s="34">
        <f t="shared" si="1"/>
        <v>226.84671649248668</v>
      </c>
      <c r="BL29" s="34">
        <f t="shared" si="2"/>
        <v>158.70143506818459</v>
      </c>
      <c r="BM29" s="34">
        <f>VLOOKUP($AX29&amp;"_"&amp;$BC$14,データシート1!$A:$BT,MATCH($BC$12&amp;"_"&amp;BM$20,データシート1!$A$1:$BT$1,0),0)</f>
        <v>100.50264605029457</v>
      </c>
      <c r="BN29" s="34">
        <f>VLOOKUP($AX29&amp;"_"&amp;$BC$14,データシート1!$A:$BT,MATCH($BC$12&amp;"_"&amp;BN$20,データシート1!$A$1:$BT$1,0),0)</f>
        <v>58.198789017890029</v>
      </c>
      <c r="BO29" s="34">
        <f>VLOOKUP($AX29&amp;"_"&amp;$BC$14,データシート1!$A:$BT,MATCH($BC$12&amp;"_"&amp;BO$20,データシート1!$A$1:$BT$1,0),0)</f>
        <v>15.0161714417947</v>
      </c>
      <c r="BP29" s="34">
        <f>VLOOKUP($AX29&amp;"_"&amp;$BC$14,データシート1!$A:$BT,MATCH($BC$12&amp;"_"&amp;BP$20,データシート1!$A$1:$BT$1,0),0)</f>
        <v>53.129109982507373</v>
      </c>
      <c r="BQ29" s="34">
        <f>VLOOKUP($AX29&amp;"_"&amp;$BC$14,データシート1!$A:$BT,MATCH($BC$12&amp;"_"&amp;BQ$20,データシート1!$A$1:$BT$1,0),0)</f>
        <v>57.57473324596377</v>
      </c>
      <c r="BR29" s="35">
        <f t="shared" si="3"/>
        <v>4302.755560441542</v>
      </c>
      <c r="BT29" s="121" t="str">
        <f t="shared" si="4"/>
        <v>港区</v>
      </c>
      <c r="BU29" s="33">
        <f t="shared" si="25"/>
        <v>4302.755560441542</v>
      </c>
      <c r="BV29" s="59">
        <f t="shared" si="16"/>
        <v>4.2287109379090949E-2</v>
      </c>
      <c r="BW29" s="59">
        <f t="shared" si="5"/>
        <v>1.0671558144901928E-2</v>
      </c>
      <c r="BX29" s="59">
        <f t="shared" si="5"/>
        <v>2.5776297073500241E-2</v>
      </c>
      <c r="BY29" s="59">
        <f t="shared" si="5"/>
        <v>5.8392541606887742E-3</v>
      </c>
      <c r="BZ29" s="59">
        <f t="shared" si="5"/>
        <v>0.81320845751112436</v>
      </c>
      <c r="CA29" s="59">
        <f t="shared" si="5"/>
        <v>7.8402270032395305E-2</v>
      </c>
      <c r="CB29" s="59">
        <f t="shared" si="5"/>
        <v>5.2721265083719521E-2</v>
      </c>
      <c r="CC29" s="59">
        <f t="shared" si="5"/>
        <v>3.6883674389325272E-2</v>
      </c>
      <c r="CD29" s="59">
        <f t="shared" si="5"/>
        <v>2.3357740089697578E-2</v>
      </c>
      <c r="CE29" s="59">
        <f t="shared" si="5"/>
        <v>1.3525934299627692E-2</v>
      </c>
      <c r="CF29" s="59">
        <f t="shared" si="5"/>
        <v>3.4898964700318148E-3</v>
      </c>
      <c r="CG29" s="59">
        <f t="shared" si="5"/>
        <v>1.2347694224362432E-2</v>
      </c>
      <c r="CH29" s="59">
        <f t="shared" si="5"/>
        <v>1.3380897993669792E-2</v>
      </c>
      <c r="CI29" s="122">
        <f t="shared" si="6"/>
        <v>1</v>
      </c>
      <c r="CK29" s="123" t="str">
        <f t="shared" si="7"/>
        <v>港区</v>
      </c>
      <c r="CL29" s="124">
        <f t="shared" si="17"/>
        <v>181.95109501588325</v>
      </c>
      <c r="CM29" s="65">
        <f t="shared" si="18"/>
        <v>6.7996293173833322E-2</v>
      </c>
      <c r="CN29" s="66">
        <f t="shared" si="19"/>
        <v>45.917106146552001</v>
      </c>
      <c r="CO29" s="65">
        <f t="shared" si="20"/>
        <v>0.26944206720067954</v>
      </c>
      <c r="CP29" s="66">
        <f t="shared" si="8"/>
        <v>110.9091055605962</v>
      </c>
      <c r="CQ29" s="65">
        <f t="shared" si="21"/>
        <v>0</v>
      </c>
      <c r="CR29" s="66">
        <f t="shared" si="9"/>
        <v>25.124883308735033</v>
      </c>
      <c r="CS29" s="65">
        <f t="shared" si="22"/>
        <v>0</v>
      </c>
      <c r="CT29" s="66">
        <f t="shared" si="10"/>
        <v>3499.0372123540797</v>
      </c>
      <c r="CU29" s="67">
        <f t="shared" si="23"/>
        <v>0.32425948372142843</v>
      </c>
      <c r="CV29" s="16"/>
      <c r="CW29" s="959">
        <f t="shared" si="24"/>
        <v>12.372</v>
      </c>
      <c r="CX29" s="962">
        <f>VLOOKUP($AX29&amp;"_"&amp;$CW$14,データシート1!$A:$BT,MATCH($CW$12&amp;"_"&amp;CX$20,データシート1!$A$1:$BT$1,0),0)</f>
        <v>12.372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1134.596</v>
      </c>
      <c r="DB29" s="962">
        <f>VLOOKUP($AX29&amp;"_"&amp;$CW$14,データシート1!$A:$BT,MATCH($CW$12&amp;"_"&amp;DB$20,データシート1!$A$1:$BT$1,0),0)</f>
        <v>34.119999999999997</v>
      </c>
      <c r="DC29" s="962">
        <f>VLOOKUP($AX29&amp;"_"&amp;$CW$14,データシート1!$A:$BT,MATCH($CW$12&amp;"_"&amp;DC$20,データシート1!$A$1:$BT$1,0),0)</f>
        <v>0</v>
      </c>
      <c r="DD29" s="961">
        <f t="shared" si="11"/>
        <v>1181.088</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148</v>
      </c>
      <c r="DJ29" s="64">
        <f>VLOOKUP($AX29&amp;"_"&amp;$DF$14,データシート1!$A:$BT,MATCH($DF$12&amp;"_"&amp;DJ$20,データシート1!$A$1:$BT$1,0),0)</f>
        <v>18</v>
      </c>
      <c r="DK29" s="64">
        <f>VLOOKUP($AX29&amp;"_"&amp;$DF$14,データシート1!$A:$BT,MATCH($DF$12&amp;"_"&amp;DK$20,データシート1!$A$1:$BT$1,0),0)</f>
        <v>0</v>
      </c>
      <c r="DL29" s="68">
        <f t="shared" si="12"/>
        <v>169</v>
      </c>
      <c r="DM29" s="16"/>
      <c r="DN29" s="126">
        <f t="shared" si="26"/>
        <v>0.01</v>
      </c>
      <c r="DO29" s="127">
        <f t="shared" si="27"/>
        <v>0</v>
      </c>
      <c r="DP29" s="127">
        <f t="shared" si="13"/>
        <v>0</v>
      </c>
      <c r="DQ29" s="127">
        <f t="shared" si="13"/>
        <v>0.96</v>
      </c>
      <c r="DR29" s="127">
        <f t="shared" si="13"/>
        <v>0.03</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27212</v>
      </c>
      <c r="AY30" s="18" t="str">
        <f>IF(IFERROR(比較地域マスタ!$Z15,"")=0,"",IFERROR(比較地域マスタ!$Z15,""))</f>
        <v>八尾市</v>
      </c>
      <c r="BB30" s="110" t="str">
        <f t="shared" si="0"/>
        <v>27212</v>
      </c>
      <c r="BC30" s="1031" t="str">
        <f t="shared" si="0"/>
        <v>八尾市</v>
      </c>
      <c r="BD30" s="34">
        <f t="shared" si="14"/>
        <v>1181.9749127463483</v>
      </c>
      <c r="BE30" s="34">
        <f t="shared" si="15"/>
        <v>416.64713369815956</v>
      </c>
      <c r="BF30" s="34">
        <f>VLOOKUP($AX30&amp;"_"&amp;$BC$14,データシート1!$A:$BT,MATCH($BC$12&amp;"_"&amp;BF$20,データシート1!$A$1:$BT$1,0),0)</f>
        <v>403.31258651339817</v>
      </c>
      <c r="BG30" s="34">
        <f>VLOOKUP($AX30&amp;"_"&amp;$BC$14,データシート1!$A:$BT,MATCH($BC$12&amp;"_"&amp;BG$20,データシート1!$A$1:$BT$1,0),0)</f>
        <v>7.5171296085393182</v>
      </c>
      <c r="BH30" s="34">
        <f>VLOOKUP($AX30&amp;"_"&amp;$BC$14,データシート1!$A:$BT,MATCH($BC$12&amp;"_"&amp;BH$20,データシート1!$A$1:$BT$1,0),0)</f>
        <v>5.8174175762220397</v>
      </c>
      <c r="BI30" s="34">
        <f>VLOOKUP($AX30&amp;"_"&amp;$BC$14,データシート1!$A:$BT,MATCH($BC$12&amp;"_"&amp;BI$20,データシート1!$A$1:$BT$1,0),0)</f>
        <v>213.38441451992094</v>
      </c>
      <c r="BJ30" s="34">
        <f>VLOOKUP($AX30&amp;"_"&amp;$BC$14,データシート1!$A:$BT,MATCH($BC$12&amp;"_"&amp;BJ$20,データシート1!$A$1:$BT$1,0),0)</f>
        <v>246.83657498048595</v>
      </c>
      <c r="BK30" s="34">
        <f t="shared" si="1"/>
        <v>269.92631054454245</v>
      </c>
      <c r="BL30" s="34">
        <f t="shared" si="2"/>
        <v>254.53003903359036</v>
      </c>
      <c r="BM30" s="34">
        <f>VLOOKUP($AX30&amp;"_"&amp;$BC$14,データシート1!$A:$BT,MATCH($BC$12&amp;"_"&amp;BM$20,データシート1!$A$1:$BT$1,0),0)</f>
        <v>128.15154292911348</v>
      </c>
      <c r="BN30" s="34">
        <f>VLOOKUP($AX30&amp;"_"&amp;$BC$14,データシート1!$A:$BT,MATCH($BC$12&amp;"_"&amp;BN$20,データシート1!$A$1:$BT$1,0),0)</f>
        <v>126.37849610447688</v>
      </c>
      <c r="BO30" s="34">
        <f>VLOOKUP($AX30&amp;"_"&amp;$BC$14,データシート1!$A:$BT,MATCH($BC$12&amp;"_"&amp;BO$20,データシート1!$A$1:$BT$1,0),0)</f>
        <v>15.396271510952101</v>
      </c>
      <c r="BP30" s="34">
        <f>VLOOKUP($AX30&amp;"_"&amp;$BC$14,データシート1!$A:$BT,MATCH($BC$12&amp;"_"&amp;BP$20,データシート1!$A$1:$BT$1,0),0)</f>
        <v>0</v>
      </c>
      <c r="BQ30" s="34">
        <f>VLOOKUP($AX30&amp;"_"&amp;$BC$14,データシート1!$A:$BT,MATCH($BC$12&amp;"_"&amp;BQ$20,データシート1!$A$1:$BT$1,0),0)</f>
        <v>35.18047900323959</v>
      </c>
      <c r="BR30" s="35">
        <f t="shared" si="3"/>
        <v>1181.9749127463483</v>
      </c>
      <c r="BT30" s="121" t="str">
        <f t="shared" si="4"/>
        <v>八尾市</v>
      </c>
      <c r="BU30" s="33">
        <f t="shared" si="25"/>
        <v>1181.9749127463483</v>
      </c>
      <c r="BV30" s="59">
        <f t="shared" si="16"/>
        <v>0.3525008265446764</v>
      </c>
      <c r="BW30" s="59">
        <f t="shared" si="5"/>
        <v>0.34121924430383321</v>
      </c>
      <c r="BX30" s="59">
        <f t="shared" si="5"/>
        <v>6.3598047026844923E-3</v>
      </c>
      <c r="BY30" s="59">
        <f t="shared" si="5"/>
        <v>4.9217775381586778E-3</v>
      </c>
      <c r="BZ30" s="59">
        <f t="shared" si="5"/>
        <v>0.18053210116288923</v>
      </c>
      <c r="CA30" s="59">
        <f t="shared" si="5"/>
        <v>0.20883402204108967</v>
      </c>
      <c r="CB30" s="59">
        <f t="shared" si="5"/>
        <v>0.22836889990952677</v>
      </c>
      <c r="CC30" s="59">
        <f t="shared" si="5"/>
        <v>0.2153430130273945</v>
      </c>
      <c r="CD30" s="59">
        <f t="shared" si="5"/>
        <v>0.10842154224013956</v>
      </c>
      <c r="CE30" s="59">
        <f t="shared" si="5"/>
        <v>0.10692147078725493</v>
      </c>
      <c r="CF30" s="59">
        <f t="shared" si="5"/>
        <v>1.3025886882132277E-2</v>
      </c>
      <c r="CG30" s="59">
        <f t="shared" si="5"/>
        <v>0</v>
      </c>
      <c r="CH30" s="59">
        <f t="shared" si="5"/>
        <v>2.9764150341818056E-2</v>
      </c>
      <c r="CI30" s="122">
        <f t="shared" si="6"/>
        <v>1</v>
      </c>
      <c r="CK30" s="123" t="str">
        <f t="shared" si="7"/>
        <v>八尾市</v>
      </c>
      <c r="CL30" s="124">
        <f t="shared" si="17"/>
        <v>416.64713369815956</v>
      </c>
      <c r="CM30" s="65">
        <f t="shared" si="18"/>
        <v>0.23302692409816733</v>
      </c>
      <c r="CN30" s="66">
        <f t="shared" si="19"/>
        <v>403.31258651339817</v>
      </c>
      <c r="CO30" s="65">
        <f t="shared" si="20"/>
        <v>0.24073139110121633</v>
      </c>
      <c r="CP30" s="66">
        <f t="shared" si="8"/>
        <v>7.5171296085393182</v>
      </c>
      <c r="CQ30" s="65">
        <f t="shared" si="21"/>
        <v>0</v>
      </c>
      <c r="CR30" s="66">
        <f t="shared" si="9"/>
        <v>5.8174175762220397</v>
      </c>
      <c r="CS30" s="65">
        <f t="shared" si="22"/>
        <v>0</v>
      </c>
      <c r="CT30" s="66">
        <f t="shared" si="10"/>
        <v>213.38441451992094</v>
      </c>
      <c r="CU30" s="67">
        <f t="shared" si="23"/>
        <v>0.34350681217703005</v>
      </c>
      <c r="CV30" s="16"/>
      <c r="CW30" s="959">
        <f t="shared" si="24"/>
        <v>97.09</v>
      </c>
      <c r="CX30" s="962">
        <f>VLOOKUP($AX30&amp;"_"&amp;$CW$14,データシート1!$A:$BT,MATCH($CW$12&amp;"_"&amp;CX$20,データシート1!$A$1:$BT$1,0),0)</f>
        <v>97.09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73.299000000000007</v>
      </c>
      <c r="DB30" s="962">
        <f>VLOOKUP($AX30&amp;"_"&amp;$CW$14,データシート1!$A:$BT,MATCH($CW$12&amp;"_"&amp;DB$20,データシート1!$A$1:$BT$1,0),0)</f>
        <v>0</v>
      </c>
      <c r="DC30" s="962">
        <f>VLOOKUP($AX30&amp;"_"&amp;$CW$14,データシート1!$A:$BT,MATCH($CW$12&amp;"_"&amp;DC$20,データシート1!$A$1:$BT$1,0),0)</f>
        <v>0</v>
      </c>
      <c r="DD30" s="961">
        <f t="shared" si="11"/>
        <v>170.38900000000001</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7</v>
      </c>
      <c r="DJ30" s="64">
        <f>VLOOKUP($AX30&amp;"_"&amp;$DF$14,データシート1!$A:$BT,MATCH($DF$12&amp;"_"&amp;DJ$20,データシート1!$A$1:$BT$1,0),0)</f>
        <v>0</v>
      </c>
      <c r="DK30" s="64">
        <f>VLOOKUP($AX30&amp;"_"&amp;$DF$14,データシート1!$A:$BT,MATCH($DF$12&amp;"_"&amp;DK$20,データシート1!$A$1:$BT$1,0),0)</f>
        <v>0</v>
      </c>
      <c r="DL30" s="68">
        <f t="shared" si="12"/>
        <v>21</v>
      </c>
      <c r="DM30" s="16"/>
      <c r="DN30" s="126">
        <f t="shared" si="26"/>
        <v>0.56999999999999995</v>
      </c>
      <c r="DO30" s="127">
        <f t="shared" si="27"/>
        <v>0</v>
      </c>
      <c r="DP30" s="127">
        <f t="shared" si="13"/>
        <v>0</v>
      </c>
      <c r="DQ30" s="127">
        <f t="shared" si="13"/>
        <v>0.43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13206</v>
      </c>
      <c r="AY31" s="18" t="str">
        <f>IF(IFERROR(比較地域マスタ!$Z16,"")=0,"",IFERROR(比較地域マスタ!$Z16,""))</f>
        <v>府中市</v>
      </c>
      <c r="BB31" s="110" t="str">
        <f t="shared" si="0"/>
        <v>13206</v>
      </c>
      <c r="BC31" s="1031" t="str">
        <f t="shared" si="0"/>
        <v>府中市</v>
      </c>
      <c r="BD31" s="34">
        <f t="shared" si="14"/>
        <v>1195.4431406720514</v>
      </c>
      <c r="BE31" s="34">
        <f t="shared" si="15"/>
        <v>389.24979804048178</v>
      </c>
      <c r="BF31" s="34">
        <f>VLOOKUP($AX31&amp;"_"&amp;$BC$14,データシート1!$A:$BT,MATCH($BC$12&amp;"_"&amp;BF$20,データシート1!$A$1:$BT$1,0),0)</f>
        <v>361.27947275140752</v>
      </c>
      <c r="BG31" s="34">
        <f>VLOOKUP($AX31&amp;"_"&amp;$BC$14,データシート1!$A:$BT,MATCH($BC$12&amp;"_"&amp;BG$20,データシート1!$A$1:$BT$1,0),0)</f>
        <v>13.832255359413207</v>
      </c>
      <c r="BH31" s="34">
        <f>VLOOKUP($AX31&amp;"_"&amp;$BC$14,データシート1!$A:$BT,MATCH($BC$12&amp;"_"&amp;BH$20,データシート1!$A$1:$BT$1,0),0)</f>
        <v>14.138069929661068</v>
      </c>
      <c r="BI31" s="34">
        <f>VLOOKUP($AX31&amp;"_"&amp;$BC$14,データシート1!$A:$BT,MATCH($BC$12&amp;"_"&amp;BI$20,データシート1!$A$1:$BT$1,0),0)</f>
        <v>315.75470176547424</v>
      </c>
      <c r="BJ31" s="34">
        <f>VLOOKUP($AX31&amp;"_"&amp;$BC$14,データシート1!$A:$BT,MATCH($BC$12&amp;"_"&amp;BJ$20,データシート1!$A$1:$BT$1,0),0)</f>
        <v>295.71352531080356</v>
      </c>
      <c r="BK31" s="34">
        <f t="shared" si="1"/>
        <v>180.82202749832385</v>
      </c>
      <c r="BL31" s="34">
        <f t="shared" si="2"/>
        <v>165.62660763681896</v>
      </c>
      <c r="BM31" s="34">
        <f>VLOOKUP($AX31&amp;"_"&amp;$BC$14,データシート1!$A:$BT,MATCH($BC$12&amp;"_"&amp;BM$20,データシート1!$A$1:$BT$1,0),0)</f>
        <v>96.28524807482512</v>
      </c>
      <c r="BN31" s="34">
        <f>VLOOKUP($AX31&amp;"_"&amp;$BC$14,データシート1!$A:$BT,MATCH($BC$12&amp;"_"&amp;BN$20,データシート1!$A$1:$BT$1,0),0)</f>
        <v>69.341359561993841</v>
      </c>
      <c r="BO31" s="34">
        <f>VLOOKUP($AX31&amp;"_"&amp;$BC$14,データシート1!$A:$BT,MATCH($BC$12&amp;"_"&amp;BO$20,データシート1!$A$1:$BT$1,0),0)</f>
        <v>15.195419861504901</v>
      </c>
      <c r="BP31" s="34">
        <f>VLOOKUP($AX31&amp;"_"&amp;$BC$14,データシート1!$A:$BT,MATCH($BC$12&amp;"_"&amp;BP$20,データシート1!$A$1:$BT$1,0),0)</f>
        <v>0</v>
      </c>
      <c r="BQ31" s="34">
        <f>VLOOKUP($AX31&amp;"_"&amp;$BC$14,データシート1!$A:$BT,MATCH($BC$12&amp;"_"&amp;BQ$20,データシート1!$A$1:$BT$1,0),0)</f>
        <v>13.903088056968061</v>
      </c>
      <c r="BR31" s="35">
        <f t="shared" si="3"/>
        <v>1195.4431406720514</v>
      </c>
      <c r="BT31" s="121" t="str">
        <f t="shared" si="4"/>
        <v>府中市</v>
      </c>
      <c r="BU31" s="33">
        <f t="shared" si="25"/>
        <v>1195.4431406720514</v>
      </c>
      <c r="BV31" s="59">
        <f t="shared" si="16"/>
        <v>0.32561130245111802</v>
      </c>
      <c r="BW31" s="59">
        <f t="shared" si="5"/>
        <v>0.30221384895671766</v>
      </c>
      <c r="BX31" s="59">
        <f t="shared" si="5"/>
        <v>1.1570818292233474E-2</v>
      </c>
      <c r="BY31" s="59">
        <f t="shared" si="5"/>
        <v>1.1826635202166922E-2</v>
      </c>
      <c r="BZ31" s="59">
        <f t="shared" si="5"/>
        <v>0.26413192817181086</v>
      </c>
      <c r="CA31" s="59">
        <f t="shared" si="5"/>
        <v>0.24736728602964758</v>
      </c>
      <c r="CB31" s="59">
        <f t="shared" si="5"/>
        <v>0.15125941280374886</v>
      </c>
      <c r="CC31" s="59">
        <f t="shared" si="5"/>
        <v>0.13854829393534132</v>
      </c>
      <c r="CD31" s="59">
        <f t="shared" si="5"/>
        <v>8.0543561461815488E-2</v>
      </c>
      <c r="CE31" s="59">
        <f t="shared" si="5"/>
        <v>5.8004732473525826E-2</v>
      </c>
      <c r="CF31" s="59">
        <f t="shared" si="5"/>
        <v>1.2711118868407556E-2</v>
      </c>
      <c r="CG31" s="59">
        <f t="shared" si="5"/>
        <v>0</v>
      </c>
      <c r="CH31" s="59">
        <f t="shared" si="5"/>
        <v>1.1630070543674754E-2</v>
      </c>
      <c r="CI31" s="122">
        <f t="shared" si="6"/>
        <v>1</v>
      </c>
      <c r="CK31" s="123" t="str">
        <f t="shared" si="7"/>
        <v>府中市</v>
      </c>
      <c r="CL31" s="124">
        <f t="shared" si="17"/>
        <v>389.24979804048178</v>
      </c>
      <c r="CM31" s="65">
        <f t="shared" si="18"/>
        <v>0.20524095427196981</v>
      </c>
      <c r="CN31" s="66">
        <f t="shared" si="19"/>
        <v>361.27947275140752</v>
      </c>
      <c r="CO31" s="65">
        <f t="shared" si="20"/>
        <v>0.22113074787111262</v>
      </c>
      <c r="CP31" s="66">
        <f t="shared" si="8"/>
        <v>13.832255359413207</v>
      </c>
      <c r="CQ31" s="65">
        <f t="shared" si="21"/>
        <v>0</v>
      </c>
      <c r="CR31" s="66">
        <f t="shared" si="9"/>
        <v>14.138069929661068</v>
      </c>
      <c r="CS31" s="65">
        <f t="shared" si="22"/>
        <v>0</v>
      </c>
      <c r="CT31" s="66">
        <f t="shared" si="10"/>
        <v>315.75470176547424</v>
      </c>
      <c r="CU31" s="67">
        <f t="shared" si="23"/>
        <v>0.56717128517381921</v>
      </c>
      <c r="CV31" s="16"/>
      <c r="CW31" s="959">
        <f t="shared" si="24"/>
        <v>79.89</v>
      </c>
      <c r="CX31" s="962">
        <f>VLOOKUP($AX31&amp;"_"&amp;$CW$14,データシート1!$A:$BT,MATCH($CW$12&amp;"_"&amp;CX$20,データシート1!$A$1:$BT$1,0),0)</f>
        <v>79.89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179.08700000000002</v>
      </c>
      <c r="DB31" s="962">
        <f>VLOOKUP($AX31&amp;"_"&amp;$CW$14,データシート1!$A:$BT,MATCH($CW$12&amp;"_"&amp;DB$20,データシート1!$A$1:$BT$1,0),0)</f>
        <v>0</v>
      </c>
      <c r="DC31" s="962">
        <f>VLOOKUP($AX31&amp;"_"&amp;$CW$14,データシート1!$A:$BT,MATCH($CW$12&amp;"_"&amp;DC$20,データシート1!$A$1:$BT$1,0),0)</f>
        <v>0</v>
      </c>
      <c r="DD31" s="961">
        <f t="shared" si="11"/>
        <v>258.97700000000003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20</v>
      </c>
      <c r="DJ31" s="64">
        <f>VLOOKUP($AX31&amp;"_"&amp;$DF$14,データシート1!$A:$BT,MATCH($DF$12&amp;"_"&amp;DJ$20,データシート1!$A$1:$BT$1,0),0)</f>
        <v>0</v>
      </c>
      <c r="DK31" s="64">
        <f>VLOOKUP($AX31&amp;"_"&amp;$DF$14,データシート1!$A:$BT,MATCH($DF$12&amp;"_"&amp;DK$20,データシート1!$A$1:$BT$1,0),0)</f>
        <v>0</v>
      </c>
      <c r="DL31" s="68">
        <f t="shared" si="12"/>
        <v>25</v>
      </c>
      <c r="DM31" s="16"/>
      <c r="DN31" s="126">
        <f t="shared" si="26"/>
        <v>0.31</v>
      </c>
      <c r="DO31" s="127">
        <f t="shared" si="27"/>
        <v>0</v>
      </c>
      <c r="DP31" s="127">
        <f t="shared" si="13"/>
        <v>0</v>
      </c>
      <c r="DQ31" s="127">
        <f t="shared" si="13"/>
        <v>0.69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28210</v>
      </c>
      <c r="AY32" s="18" t="str">
        <f>IF(IFERROR(比較地域マスタ!$Z17,"")=0,"",IFERROR(比較地域マスタ!$Z17,""))</f>
        <v>加古川市</v>
      </c>
      <c r="AZ32" s="16"/>
      <c r="BA32" s="16"/>
      <c r="BB32" s="110" t="str">
        <f t="shared" si="0"/>
        <v>28210</v>
      </c>
      <c r="BC32" s="1031" t="str">
        <f t="shared" si="0"/>
        <v>加古川市</v>
      </c>
      <c r="BD32" s="34">
        <f t="shared" si="14"/>
        <v>2456.5518511995915</v>
      </c>
      <c r="BE32" s="34">
        <f t="shared" si="15"/>
        <v>1685.7366927237699</v>
      </c>
      <c r="BF32" s="34">
        <f>VLOOKUP($AX32&amp;"_"&amp;$BC$14,データシート1!$A:$BT,MATCH($BC$12&amp;"_"&amp;BF$20,データシート1!$A$1:$BT$1,0),0)</f>
        <v>1656.7684792789476</v>
      </c>
      <c r="BG32" s="34">
        <f>VLOOKUP($AX32&amp;"_"&amp;$BC$14,データシート1!$A:$BT,MATCH($BC$12&amp;"_"&amp;BG$20,データシート1!$A$1:$BT$1,0),0)</f>
        <v>11.122110200670434</v>
      </c>
      <c r="BH32" s="34">
        <f>VLOOKUP($AX32&amp;"_"&amp;$BC$14,データシート1!$A:$BT,MATCH($BC$12&amp;"_"&amp;BH$20,データシート1!$A$1:$BT$1,0),0)</f>
        <v>17.846103244151887</v>
      </c>
      <c r="BI32" s="34">
        <f>VLOOKUP($AX32&amp;"_"&amp;$BC$14,データシート1!$A:$BT,MATCH($BC$12&amp;"_"&amp;BI$20,データシート1!$A$1:$BT$1,0),0)</f>
        <v>208.8095863271885</v>
      </c>
      <c r="BJ32" s="34">
        <f>VLOOKUP($AX32&amp;"_"&amp;$BC$14,データシート1!$A:$BT,MATCH($BC$12&amp;"_"&amp;BJ$20,データシート1!$A$1:$BT$1,0),0)</f>
        <v>210.69360842302726</v>
      </c>
      <c r="BK32" s="34">
        <f t="shared" si="1"/>
        <v>326.41401012816578</v>
      </c>
      <c r="BL32" s="34">
        <f t="shared" si="2"/>
        <v>298.87372625544492</v>
      </c>
      <c r="BM32" s="34">
        <f>VLOOKUP($AX32&amp;"_"&amp;$BC$14,データシート1!$A:$BT,MATCH($BC$12&amp;"_"&amp;BM$20,データシート1!$A$1:$BT$1,0),0)</f>
        <v>188.91170293341958</v>
      </c>
      <c r="BN32" s="34">
        <f>VLOOKUP($AX32&amp;"_"&amp;$BC$14,データシート1!$A:$BT,MATCH($BC$12&amp;"_"&amp;BN$20,データシート1!$A$1:$BT$1,0),0)</f>
        <v>109.96202332202536</v>
      </c>
      <c r="BO32" s="34">
        <f>VLOOKUP($AX32&amp;"_"&amp;$BC$14,データシート1!$A:$BT,MATCH($BC$12&amp;"_"&amp;BO$20,データシート1!$A$1:$BT$1,0),0)</f>
        <v>15.2776289087205</v>
      </c>
      <c r="BP32" s="34">
        <f>VLOOKUP($AX32&amp;"_"&amp;$BC$14,データシート1!$A:$BT,MATCH($BC$12&amp;"_"&amp;BP$20,データシート1!$A$1:$BT$1,0),0)</f>
        <v>12.262654964000401</v>
      </c>
      <c r="BQ32" s="34">
        <f>VLOOKUP($AX32&amp;"_"&amp;$BC$14,データシート1!$A:$BT,MATCH($BC$12&amp;"_"&amp;BQ$20,データシート1!$A$1:$BT$1,0),0)</f>
        <v>24.897953597440001</v>
      </c>
      <c r="BR32" s="35">
        <f t="shared" si="3"/>
        <v>2456.5518511995915</v>
      </c>
      <c r="BS32" s="21"/>
      <c r="BT32" s="121" t="str">
        <f t="shared" si="4"/>
        <v>加古川市</v>
      </c>
      <c r="BU32" s="33">
        <f t="shared" si="25"/>
        <v>2456.5518511995915</v>
      </c>
      <c r="BV32" s="59">
        <f t="shared" si="16"/>
        <v>0.68622068445271589</v>
      </c>
      <c r="BW32" s="59">
        <f t="shared" si="5"/>
        <v>0.67442845892705616</v>
      </c>
      <c r="BX32" s="59">
        <f t="shared" si="5"/>
        <v>4.5275291849586844E-3</v>
      </c>
      <c r="BY32" s="59">
        <f t="shared" si="5"/>
        <v>7.2646963407009789E-3</v>
      </c>
      <c r="BZ32" s="59">
        <f t="shared" si="5"/>
        <v>8.5001090542917671E-2</v>
      </c>
      <c r="CA32" s="59">
        <f t="shared" si="5"/>
        <v>8.5768028189651541E-2</v>
      </c>
      <c r="CB32" s="59">
        <f t="shared" si="5"/>
        <v>0.13287487091663472</v>
      </c>
      <c r="CC32" s="59">
        <f t="shared" si="5"/>
        <v>0.12166391933046229</v>
      </c>
      <c r="CD32" s="59">
        <f t="shared" si="5"/>
        <v>7.6901166503434315E-2</v>
      </c>
      <c r="CE32" s="59">
        <f t="shared" si="5"/>
        <v>4.4762752827027991E-2</v>
      </c>
      <c r="CF32" s="59">
        <f t="shared" si="5"/>
        <v>6.2191355339233229E-3</v>
      </c>
      <c r="CG32" s="59">
        <f t="shared" si="5"/>
        <v>4.9918160522491152E-3</v>
      </c>
      <c r="CH32" s="59">
        <f t="shared" si="5"/>
        <v>1.0135325898080168E-2</v>
      </c>
      <c r="CI32" s="122">
        <f t="shared" si="6"/>
        <v>1</v>
      </c>
      <c r="CJ32" s="16"/>
      <c r="CK32" s="123" t="str">
        <f t="shared" si="7"/>
        <v>加古川市</v>
      </c>
      <c r="CL32" s="124">
        <f t="shared" si="17"/>
        <v>1685.7366927237699</v>
      </c>
      <c r="CM32" s="65">
        <f t="shared" si="18"/>
        <v>1</v>
      </c>
      <c r="CN32" s="66">
        <f t="shared" si="19"/>
        <v>1656.7684792789476</v>
      </c>
      <c r="CO32" s="65">
        <f t="shared" si="20"/>
        <v>1</v>
      </c>
      <c r="CP32" s="66">
        <f t="shared" si="8"/>
        <v>11.122110200670434</v>
      </c>
      <c r="CQ32" s="65">
        <f t="shared" si="21"/>
        <v>0</v>
      </c>
      <c r="CR32" s="66">
        <f t="shared" si="9"/>
        <v>17.846103244151887</v>
      </c>
      <c r="CS32" s="65">
        <f t="shared" si="22"/>
        <v>0</v>
      </c>
      <c r="CT32" s="66">
        <f t="shared" si="10"/>
        <v>208.8095863271885</v>
      </c>
      <c r="CU32" s="67">
        <f t="shared" si="23"/>
        <v>0.31085737557226439</v>
      </c>
      <c r="CV32" s="16"/>
      <c r="CW32" s="959">
        <f t="shared" si="24"/>
        <v>13933.994000000001</v>
      </c>
      <c r="CX32" s="962">
        <f>VLOOKUP($AX32&amp;"_"&amp;$CW$14,データシート1!$A:$BT,MATCH($CW$12&amp;"_"&amp;CX$20,データシート1!$A$1:$BT$1,0),0)</f>
        <v>13933.994000000001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64.91</v>
      </c>
      <c r="DB32" s="962">
        <f>VLOOKUP($AX32&amp;"_"&amp;$CW$14,データシート1!$A:$BT,MATCH($CW$12&amp;"_"&amp;DB$20,データシート1!$A$1:$BT$1,0),0)</f>
        <v>532.59299999999996</v>
      </c>
      <c r="DC32" s="962">
        <f>VLOOKUP($AX32&amp;"_"&amp;$CW$14,データシート1!$A:$BT,MATCH($CW$12&amp;"_"&amp;DC$20,データシート1!$A$1:$BT$1,0),0)</f>
        <v>0</v>
      </c>
      <c r="DD32" s="961">
        <f t="shared" si="11"/>
        <v>14531.497000000001</v>
      </c>
      <c r="DE32" s="16"/>
      <c r="DF32" s="125">
        <f>VLOOKUP($AX32&amp;"_"&amp;$DF$14,データシート1!$A:$BT,MATCH($DF$12&amp;"_"&amp;DF$20,データシート1!$A$1:$BT$1,0),0)</f>
        <v>17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9</v>
      </c>
      <c r="DJ32" s="64">
        <f>VLOOKUP($AX32&amp;"_"&amp;$DF$14,データシート1!$A:$BT,MATCH($DF$12&amp;"_"&amp;DJ$20,データシート1!$A$1:$BT$1,0),0)</f>
        <v>1</v>
      </c>
      <c r="DK32" s="64">
        <f>VLOOKUP($AX32&amp;"_"&amp;$DF$14,データシート1!$A:$BT,MATCH($DF$12&amp;"_"&amp;DK$20,データシート1!$A$1:$BT$1,0),0)</f>
        <v>0</v>
      </c>
      <c r="DL32" s="68">
        <f t="shared" si="12"/>
        <v>27</v>
      </c>
      <c r="DM32" s="16"/>
      <c r="DN32" s="126">
        <f t="shared" si="26"/>
        <v>0.96</v>
      </c>
      <c r="DO32" s="127">
        <f t="shared" si="27"/>
        <v>0</v>
      </c>
      <c r="DP32" s="127">
        <f t="shared" si="13"/>
        <v>0</v>
      </c>
      <c r="DQ32" s="127">
        <f t="shared" si="13"/>
        <v>0</v>
      </c>
      <c r="DR32" s="127">
        <f t="shared" si="13"/>
        <v>0.04</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15202</v>
      </c>
      <c r="AY33" s="18" t="str">
        <f>IF(IFERROR(比較地域マスタ!$Z18,"")=0,"",IFERROR(比較地域マスタ!$Z18,""))</f>
        <v>長岡市</v>
      </c>
      <c r="BB33" s="110" t="str">
        <f t="shared" si="0"/>
        <v>15202</v>
      </c>
      <c r="BC33" s="1031" t="str">
        <f t="shared" si="0"/>
        <v>長岡市</v>
      </c>
      <c r="BD33" s="34">
        <f t="shared" si="14"/>
        <v>1997.2336855753351</v>
      </c>
      <c r="BE33" s="34">
        <f t="shared" si="15"/>
        <v>756.16229421053072</v>
      </c>
      <c r="BF33" s="34">
        <f>VLOOKUP($AX33&amp;"_"&amp;$BC$14,データシート1!$A:$BT,MATCH($BC$12&amp;"_"&amp;BF$20,データシート1!$A$1:$BT$1,0),0)</f>
        <v>681.89572803345754</v>
      </c>
      <c r="BG33" s="34">
        <f>VLOOKUP($AX33&amp;"_"&amp;$BC$14,データシート1!$A:$BT,MATCH($BC$12&amp;"_"&amp;BG$20,データシート1!$A$1:$BT$1,0),0)</f>
        <v>37.258563091369972</v>
      </c>
      <c r="BH33" s="34">
        <f>VLOOKUP($AX33&amp;"_"&amp;$BC$14,データシート1!$A:$BT,MATCH($BC$12&amp;"_"&amp;BH$20,データシート1!$A$1:$BT$1,0),0)</f>
        <v>37.008003085703216</v>
      </c>
      <c r="BI33" s="34">
        <f>VLOOKUP($AX33&amp;"_"&amp;$BC$14,データシート1!$A:$BT,MATCH($BC$12&amp;"_"&amp;BI$20,データシート1!$A$1:$BT$1,0),0)</f>
        <v>404.58445026748478</v>
      </c>
      <c r="BJ33" s="34">
        <f>VLOOKUP($AX33&amp;"_"&amp;$BC$14,データシート1!$A:$BT,MATCH($BC$12&amp;"_"&amp;BJ$20,データシート1!$A$1:$BT$1,0),0)</f>
        <v>377.66165403874925</v>
      </c>
      <c r="BK33" s="34">
        <f t="shared" si="1"/>
        <v>442.59940643727066</v>
      </c>
      <c r="BL33" s="34">
        <f t="shared" si="2"/>
        <v>426.67608872630001</v>
      </c>
      <c r="BM33" s="34">
        <f>VLOOKUP($AX33&amp;"_"&amp;$BC$14,データシート1!$A:$BT,MATCH($BC$12&amp;"_"&amp;BM$20,データシート1!$A$1:$BT$1,0),0)</f>
        <v>234.03228881470699</v>
      </c>
      <c r="BN33" s="34">
        <f>VLOOKUP($AX33&amp;"_"&amp;$BC$14,データシート1!$A:$BT,MATCH($BC$12&amp;"_"&amp;BN$20,データシート1!$A$1:$BT$1,0),0)</f>
        <v>192.64379991159302</v>
      </c>
      <c r="BO33" s="34">
        <f>VLOOKUP($AX33&amp;"_"&amp;$BC$14,データシート1!$A:$BT,MATCH($BC$12&amp;"_"&amp;BO$20,データシート1!$A$1:$BT$1,0),0)</f>
        <v>15.398315059711001</v>
      </c>
      <c r="BP33" s="34">
        <f>VLOOKUP($AX33&amp;"_"&amp;$BC$14,データシート1!$A:$BT,MATCH($BC$12&amp;"_"&amp;BP$20,データシート1!$A$1:$BT$1,0),0)</f>
        <v>0.52500265125964563</v>
      </c>
      <c r="BQ33" s="34">
        <f>VLOOKUP($AX33&amp;"_"&amp;$BC$14,データシート1!$A:$BT,MATCH($BC$12&amp;"_"&amp;BQ$20,データシート1!$A$1:$BT$1,0),0)</f>
        <v>16.2258806213</v>
      </c>
      <c r="BR33" s="35">
        <f t="shared" si="3"/>
        <v>1997.2336855753351</v>
      </c>
      <c r="BT33" s="121" t="str">
        <f t="shared" si="4"/>
        <v>長岡市</v>
      </c>
      <c r="BU33" s="33">
        <f t="shared" si="25"/>
        <v>1997.2336855753351</v>
      </c>
      <c r="BV33" s="59">
        <f t="shared" si="16"/>
        <v>0.3786048170886453</v>
      </c>
      <c r="BW33" s="59">
        <f t="shared" si="5"/>
        <v>0.34142010169282044</v>
      </c>
      <c r="BX33" s="59">
        <f t="shared" si="5"/>
        <v>1.8655084460302923E-2</v>
      </c>
      <c r="BY33" s="59">
        <f t="shared" si="5"/>
        <v>1.8529630935521933E-2</v>
      </c>
      <c r="BZ33" s="59">
        <f t="shared" si="5"/>
        <v>0.20257241463005754</v>
      </c>
      <c r="CA33" s="59">
        <f t="shared" si="5"/>
        <v>0.18909237149680747</v>
      </c>
      <c r="CB33" s="59">
        <f t="shared" si="5"/>
        <v>0.22160621945937831</v>
      </c>
      <c r="CC33" s="59">
        <f t="shared" si="5"/>
        <v>0.21363353312528829</v>
      </c>
      <c r="CD33" s="59">
        <f t="shared" si="5"/>
        <v>0.11717822030790065</v>
      </c>
      <c r="CE33" s="59">
        <f t="shared" si="5"/>
        <v>9.6455312817387659E-2</v>
      </c>
      <c r="CF33" s="59">
        <f t="shared" si="5"/>
        <v>7.7098214249652361E-3</v>
      </c>
      <c r="CG33" s="59">
        <f t="shared" si="5"/>
        <v>2.6286490912474784E-4</v>
      </c>
      <c r="CH33" s="59">
        <f t="shared" si="5"/>
        <v>8.1241773251114948E-3</v>
      </c>
      <c r="CI33" s="122">
        <f t="shared" si="6"/>
        <v>1</v>
      </c>
      <c r="CK33" s="123" t="str">
        <f t="shared" si="7"/>
        <v>長岡市</v>
      </c>
      <c r="CL33" s="124">
        <f t="shared" si="17"/>
        <v>756.16229421053072</v>
      </c>
      <c r="CM33" s="65">
        <f t="shared" si="18"/>
        <v>0.60795943347051618</v>
      </c>
      <c r="CN33" s="66">
        <f t="shared" si="19"/>
        <v>681.89572803345754</v>
      </c>
      <c r="CO33" s="65">
        <f t="shared" si="20"/>
        <v>0.40244862772704604</v>
      </c>
      <c r="CP33" s="66">
        <f t="shared" si="8"/>
        <v>37.258563091369972</v>
      </c>
      <c r="CQ33" s="65">
        <f t="shared" si="21"/>
        <v>1</v>
      </c>
      <c r="CR33" s="66">
        <f t="shared" si="9"/>
        <v>37.008003085703216</v>
      </c>
      <c r="CS33" s="65">
        <f t="shared" si="22"/>
        <v>0</v>
      </c>
      <c r="CT33" s="66">
        <f t="shared" si="10"/>
        <v>404.58445026748478</v>
      </c>
      <c r="CU33" s="67">
        <f t="shared" si="23"/>
        <v>0.13453557091483317</v>
      </c>
      <c r="CV33" s="16"/>
      <c r="CW33" s="959">
        <f t="shared" si="24"/>
        <v>459.71600000000001</v>
      </c>
      <c r="CX33" s="962">
        <f>VLOOKUP($AX33&amp;"_"&amp;$CW$14,データシート1!$A:$BT,MATCH($CW$12&amp;"_"&amp;CX$20,データシート1!$A$1:$BT$1,0),0)</f>
        <v>274.428</v>
      </c>
      <c r="CY33" s="962">
        <f>VLOOKUP($AX33&amp;"_"&amp;$CW$14,データシート1!$A:$BT,MATCH($CW$12&amp;"_"&amp;CY$20,データシート1!$A$1:$BT$1,0),0)</f>
        <v>185.28800000000001</v>
      </c>
      <c r="CZ33" s="962">
        <f>VLOOKUP($AX33&amp;"_"&amp;$CW$14,データシート1!$A:$BT,MATCH($CW$12&amp;"_"&amp;CZ$20,データシート1!$A$1:$BT$1,0),0)</f>
        <v>0</v>
      </c>
      <c r="DA33" s="962">
        <f>VLOOKUP($AX33&amp;"_"&amp;$CW$14,データシート1!$A:$BT,MATCH($CW$12&amp;"_"&amp;DA$20,データシート1!$A$1:$BT$1,0),0)</f>
        <v>54.430999999999997</v>
      </c>
      <c r="DB33" s="962">
        <f>VLOOKUP($AX33&amp;"_"&amp;$CW$14,データシート1!$A:$BT,MATCH($CW$12&amp;"_"&amp;DB$20,データシート1!$A$1:$BT$1,0),0)</f>
        <v>7.0640000000000001</v>
      </c>
      <c r="DC33" s="962">
        <f>VLOOKUP($AX33&amp;"_"&amp;$CW$14,データシート1!$A:$BT,MATCH($CW$12&amp;"_"&amp;DC$20,データシート1!$A$1:$BT$1,0),0)</f>
        <v>0</v>
      </c>
      <c r="DD33" s="961">
        <f t="shared" si="11"/>
        <v>521.21100000000001</v>
      </c>
      <c r="DE33" s="16"/>
      <c r="DF33" s="125">
        <f>VLOOKUP($AX33&amp;"_"&amp;$DF$14,データシート1!$A:$BT,MATCH($DF$12&amp;"_"&amp;DF$20,データシート1!$A$1:$BT$1,0),0)</f>
        <v>21</v>
      </c>
      <c r="DG33" s="64">
        <f>VLOOKUP($AX33&amp;"_"&amp;$DF$14,データシート1!$A:$BT,MATCH($DF$12&amp;"_"&amp;DG$20,データシート1!$A$1:$BT$1,0),0)</f>
        <v>2</v>
      </c>
      <c r="DH33" s="64">
        <f>VLOOKUP($AX33&amp;"_"&amp;$DF$14,データシート1!$A:$BT,MATCH($DF$12&amp;"_"&amp;DH$20,データシート1!$A$1:$BT$1,0),0)</f>
        <v>0</v>
      </c>
      <c r="DI33" s="64">
        <f>VLOOKUP($AX33&amp;"_"&amp;$DF$14,データシート1!$A:$BT,MATCH($DF$12&amp;"_"&amp;DI$20,データシート1!$A$1:$BT$1,0),0)</f>
        <v>12</v>
      </c>
      <c r="DJ33" s="64">
        <f>VLOOKUP($AX33&amp;"_"&amp;$DF$14,データシート1!$A:$BT,MATCH($DF$12&amp;"_"&amp;DJ$20,データシート1!$A$1:$BT$1,0),0)</f>
        <v>1</v>
      </c>
      <c r="DK33" s="64">
        <f>VLOOKUP($AX33&amp;"_"&amp;$DF$14,データシート1!$A:$BT,MATCH($DF$12&amp;"_"&amp;DK$20,データシート1!$A$1:$BT$1,0),0)</f>
        <v>0</v>
      </c>
      <c r="DL33" s="68">
        <f t="shared" si="12"/>
        <v>36</v>
      </c>
      <c r="DM33" s="16"/>
      <c r="DN33" s="126">
        <f t="shared" si="26"/>
        <v>0.53</v>
      </c>
      <c r="DO33" s="127">
        <f t="shared" si="27"/>
        <v>0.36</v>
      </c>
      <c r="DP33" s="127">
        <f t="shared" si="13"/>
        <v>0</v>
      </c>
      <c r="DQ33" s="127">
        <f t="shared" si="13"/>
        <v>0.1</v>
      </c>
      <c r="DR33" s="127">
        <f t="shared" si="13"/>
        <v>0.01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14203</v>
      </c>
      <c r="AY34" s="18" t="str">
        <f>IF(IFERROR(比較地域マスタ!$Z19,"")=0,"",IFERROR(比較地域マスタ!$Z19,""))</f>
        <v>平塚市</v>
      </c>
      <c r="BB34" s="110" t="str">
        <f t="shared" si="0"/>
        <v>14203</v>
      </c>
      <c r="BC34" s="1031" t="str">
        <f t="shared" si="0"/>
        <v>平塚市</v>
      </c>
      <c r="BD34" s="34">
        <f t="shared" si="14"/>
        <v>2366.3106507296629</v>
      </c>
      <c r="BE34" s="34">
        <f t="shared" si="15"/>
        <v>1409.8004185127611</v>
      </c>
      <c r="BF34" s="34">
        <f>VLOOKUP($AX34&amp;"_"&amp;$BC$14,データシート1!$A:$BT,MATCH($BC$12&amp;"_"&amp;BF$20,データシート1!$A$1:$BT$1,0),0)</f>
        <v>1363.298825952729</v>
      </c>
      <c r="BG34" s="34">
        <f>VLOOKUP($AX34&amp;"_"&amp;$BC$14,データシート1!$A:$BT,MATCH($BC$12&amp;"_"&amp;BG$20,データシート1!$A$1:$BT$1,0),0)</f>
        <v>14.484053175434955</v>
      </c>
      <c r="BH34" s="34">
        <f>VLOOKUP($AX34&amp;"_"&amp;$BC$14,データシート1!$A:$BT,MATCH($BC$12&amp;"_"&amp;BH$20,データシート1!$A$1:$BT$1,0),0)</f>
        <v>32.017539384597114</v>
      </c>
      <c r="BI34" s="34">
        <f>VLOOKUP($AX34&amp;"_"&amp;$BC$14,データシート1!$A:$BT,MATCH($BC$12&amp;"_"&amp;BI$20,データシート1!$A$1:$BT$1,0),0)</f>
        <v>331.40831163297111</v>
      </c>
      <c r="BJ34" s="34">
        <f>VLOOKUP($AX34&amp;"_"&amp;$BC$14,データシート1!$A:$BT,MATCH($BC$12&amp;"_"&amp;BJ$20,データシート1!$A$1:$BT$1,0),0)</f>
        <v>294.48937999894122</v>
      </c>
      <c r="BK34" s="34">
        <f t="shared" si="1"/>
        <v>302.2793590121891</v>
      </c>
      <c r="BL34" s="34">
        <f t="shared" si="2"/>
        <v>287.3330185508417</v>
      </c>
      <c r="BM34" s="34">
        <f>VLOOKUP($AX34&amp;"_"&amp;$BC$14,データシート1!$A:$BT,MATCH($BC$12&amp;"_"&amp;BM$20,データシート1!$A$1:$BT$1,0),0)</f>
        <v>165.6568916668123</v>
      </c>
      <c r="BN34" s="34">
        <f>VLOOKUP($AX34&amp;"_"&amp;$BC$14,データシート1!$A:$BT,MATCH($BC$12&amp;"_"&amp;BN$20,データシート1!$A$1:$BT$1,0),0)</f>
        <v>121.67612688402939</v>
      </c>
      <c r="BO34" s="34">
        <f>VLOOKUP($AX34&amp;"_"&amp;$BC$14,データシート1!$A:$BT,MATCH($BC$12&amp;"_"&amp;BO$20,データシート1!$A$1:$BT$1,0),0)</f>
        <v>14.9463404613474</v>
      </c>
      <c r="BP34" s="34">
        <f>VLOOKUP($AX34&amp;"_"&amp;$BC$14,データシート1!$A:$BT,MATCH($BC$12&amp;"_"&amp;BP$20,データシート1!$A$1:$BT$1,0),0)</f>
        <v>0</v>
      </c>
      <c r="BQ34" s="34">
        <f>VLOOKUP($AX34&amp;"_"&amp;$BC$14,データシート1!$A:$BT,MATCH($BC$12&amp;"_"&amp;BQ$20,データシート1!$A$1:$BT$1,0),0)</f>
        <v>28.333181572800001</v>
      </c>
      <c r="BR34" s="35">
        <f t="shared" si="3"/>
        <v>2366.3106507296629</v>
      </c>
      <c r="BT34" s="121" t="str">
        <f t="shared" si="4"/>
        <v>平塚市</v>
      </c>
      <c r="BU34" s="33">
        <f t="shared" si="25"/>
        <v>2366.3106507296629</v>
      </c>
      <c r="BV34" s="59">
        <f t="shared" si="16"/>
        <v>0.59577994042246418</v>
      </c>
      <c r="BW34" s="59">
        <f t="shared" si="5"/>
        <v>0.57612842402258102</v>
      </c>
      <c r="BX34" s="59">
        <f t="shared" si="5"/>
        <v>6.1209432375114101E-3</v>
      </c>
      <c r="BY34" s="59">
        <f t="shared" si="5"/>
        <v>1.353057316237171E-2</v>
      </c>
      <c r="BZ34" s="59">
        <f t="shared" si="5"/>
        <v>0.14005274900435402</v>
      </c>
      <c r="CA34" s="59">
        <f t="shared" si="5"/>
        <v>0.12445085344484844</v>
      </c>
      <c r="CB34" s="59">
        <f t="shared" si="5"/>
        <v>0.1277428890914977</v>
      </c>
      <c r="CC34" s="59">
        <f t="shared" si="5"/>
        <v>0.12142658380979743</v>
      </c>
      <c r="CD34" s="59">
        <f t="shared" si="5"/>
        <v>7.0006400730069501E-2</v>
      </c>
      <c r="CE34" s="59">
        <f t="shared" si="5"/>
        <v>5.1420183079727927E-2</v>
      </c>
      <c r="CF34" s="59">
        <f t="shared" si="5"/>
        <v>6.3163052817002815E-3</v>
      </c>
      <c r="CG34" s="59">
        <f t="shared" si="5"/>
        <v>0</v>
      </c>
      <c r="CH34" s="59">
        <f t="shared" si="5"/>
        <v>1.1973568036835457E-2</v>
      </c>
      <c r="CI34" s="122">
        <f t="shared" si="6"/>
        <v>1</v>
      </c>
      <c r="CK34" s="123" t="str">
        <f t="shared" si="7"/>
        <v>平塚市</v>
      </c>
      <c r="CL34" s="124">
        <f t="shared" si="17"/>
        <v>1409.8004185127611</v>
      </c>
      <c r="CM34" s="65">
        <f t="shared" si="18"/>
        <v>0.21688247214634543</v>
      </c>
      <c r="CN34" s="66">
        <f t="shared" si="19"/>
        <v>1363.298825952729</v>
      </c>
      <c r="CO34" s="65">
        <f t="shared" si="20"/>
        <v>0.22428024889284398</v>
      </c>
      <c r="CP34" s="66">
        <f t="shared" si="8"/>
        <v>14.484053175434955</v>
      </c>
      <c r="CQ34" s="65">
        <f t="shared" si="21"/>
        <v>0</v>
      </c>
      <c r="CR34" s="66">
        <f t="shared" si="9"/>
        <v>32.017539384597114</v>
      </c>
      <c r="CS34" s="65">
        <f t="shared" si="22"/>
        <v>0</v>
      </c>
      <c r="CT34" s="66">
        <f t="shared" si="10"/>
        <v>331.40831163297111</v>
      </c>
      <c r="CU34" s="67">
        <f t="shared" si="23"/>
        <v>0.16369233388473314</v>
      </c>
      <c r="CV34" s="16"/>
      <c r="CW34" s="959">
        <f t="shared" si="24"/>
        <v>305.76100000000002</v>
      </c>
      <c r="CX34" s="962">
        <f>VLOOKUP($AX34&amp;"_"&amp;$CW$14,データシート1!$A:$BT,MATCH($CW$12&amp;"_"&amp;CX$20,データシート1!$A$1:$BT$1,0),0)</f>
        <v>305.76100000000002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54.248999999999995</v>
      </c>
      <c r="DB34" s="962">
        <f>VLOOKUP($AX34&amp;"_"&amp;$CW$14,データシート1!$A:$BT,MATCH($CW$12&amp;"_"&amp;DB$20,データシート1!$A$1:$BT$1,0),0)</f>
        <v>0</v>
      </c>
      <c r="DC34" s="962">
        <f>VLOOKUP($AX34&amp;"_"&amp;$CW$14,データシート1!$A:$BT,MATCH($CW$12&amp;"_"&amp;DC$20,データシート1!$A$1:$BT$1,0),0)</f>
        <v>0</v>
      </c>
      <c r="DD34" s="961">
        <f t="shared" si="11"/>
        <v>360.01</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9</v>
      </c>
      <c r="DJ34" s="64">
        <f>VLOOKUP($AX34&amp;"_"&amp;$DF$14,データシート1!$A:$BT,MATCH($DF$12&amp;"_"&amp;DJ$20,データシート1!$A$1:$BT$1,0),0)</f>
        <v>0</v>
      </c>
      <c r="DK34" s="64">
        <f>VLOOKUP($AX34&amp;"_"&amp;$DF$14,データシート1!$A:$BT,MATCH($DF$12&amp;"_"&amp;DK$20,データシート1!$A$1:$BT$1,0),0)</f>
        <v>0</v>
      </c>
      <c r="DL34" s="68">
        <f t="shared" si="12"/>
        <v>34</v>
      </c>
      <c r="DM34" s="16"/>
      <c r="DN34" s="126">
        <f t="shared" si="26"/>
        <v>0.85</v>
      </c>
      <c r="DO34" s="127">
        <f t="shared" si="27"/>
        <v>0</v>
      </c>
      <c r="DP34" s="127">
        <f t="shared" si="13"/>
        <v>0</v>
      </c>
      <c r="DQ34" s="127">
        <f t="shared" si="13"/>
        <v>0.15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18201</v>
      </c>
      <c r="AY35" s="18" t="str">
        <f>IF(IFERROR(比較地域マスタ!$Z20,"")=0,"",IFERROR(比較地域マスタ!$Z20,""))</f>
        <v>福井市</v>
      </c>
      <c r="BB35" s="110" t="str">
        <f t="shared" si="0"/>
        <v>18201</v>
      </c>
      <c r="BC35" s="1031" t="str">
        <f t="shared" si="0"/>
        <v>福井市</v>
      </c>
      <c r="BD35" s="34">
        <f t="shared" si="14"/>
        <v>2031.7855392027075</v>
      </c>
      <c r="BE35" s="34">
        <f t="shared" si="15"/>
        <v>514.69090638944112</v>
      </c>
      <c r="BF35" s="34">
        <f>VLOOKUP($AX35&amp;"_"&amp;$BC$14,データシート1!$A:$BT,MATCH($BC$12&amp;"_"&amp;BF$20,データシート1!$A$1:$BT$1,0),0)</f>
        <v>454.72525416137807</v>
      </c>
      <c r="BG35" s="34">
        <f>VLOOKUP($AX35&amp;"_"&amp;$BC$14,データシート1!$A:$BT,MATCH($BC$12&amp;"_"&amp;BG$20,データシート1!$A$1:$BT$1,0),0)</f>
        <v>24.364852058038878</v>
      </c>
      <c r="BH35" s="34">
        <f>VLOOKUP($AX35&amp;"_"&amp;$BC$14,データシート1!$A:$BT,MATCH($BC$12&amp;"_"&amp;BH$20,データシート1!$A$1:$BT$1,0),0)</f>
        <v>35.600800170024208</v>
      </c>
      <c r="BI35" s="34">
        <f>VLOOKUP($AX35&amp;"_"&amp;$BC$14,データシート1!$A:$BT,MATCH($BC$12&amp;"_"&amp;BI$20,データシート1!$A$1:$BT$1,0),0)</f>
        <v>525.10450437051816</v>
      </c>
      <c r="BJ35" s="34">
        <f>VLOOKUP($AX35&amp;"_"&amp;$BC$14,データシート1!$A:$BT,MATCH($BC$12&amp;"_"&amp;BJ$20,データシート1!$A$1:$BT$1,0),0)</f>
        <v>502.01052262100029</v>
      </c>
      <c r="BK35" s="34">
        <f t="shared" si="1"/>
        <v>461.39775289441286</v>
      </c>
      <c r="BL35" s="34">
        <f t="shared" si="2"/>
        <v>442.98402442267263</v>
      </c>
      <c r="BM35" s="34">
        <f>VLOOKUP($AX35&amp;"_"&amp;$BC$14,データシート1!$A:$BT,MATCH($BC$12&amp;"_"&amp;BM$20,データシート1!$A$1:$BT$1,0),0)</f>
        <v>245.6053290213207</v>
      </c>
      <c r="BN35" s="34">
        <f>VLOOKUP($AX35&amp;"_"&amp;$BC$14,データシート1!$A:$BT,MATCH($BC$12&amp;"_"&amp;BN$20,データシート1!$A$1:$BT$1,0),0)</f>
        <v>197.37869540135191</v>
      </c>
      <c r="BO35" s="34">
        <f>VLOOKUP($AX35&amp;"_"&amp;$BC$14,データシート1!$A:$BT,MATCH($BC$12&amp;"_"&amp;BO$20,データシート1!$A$1:$BT$1,0),0)</f>
        <v>15.159745338884999</v>
      </c>
      <c r="BP35" s="34">
        <f>VLOOKUP($AX35&amp;"_"&amp;$BC$14,データシート1!$A:$BT,MATCH($BC$12&amp;"_"&amp;BP$20,データシート1!$A$1:$BT$1,0),0)</f>
        <v>3.2539831328552276</v>
      </c>
      <c r="BQ35" s="34">
        <f>VLOOKUP($AX35&amp;"_"&amp;$BC$14,データシート1!$A:$BT,MATCH($BC$12&amp;"_"&amp;BQ$20,データシート1!$A$1:$BT$1,0),0)</f>
        <v>28.58185292733485</v>
      </c>
      <c r="BR35" s="35">
        <f t="shared" si="3"/>
        <v>2031.7855392027075</v>
      </c>
      <c r="BT35" s="121" t="str">
        <f t="shared" si="4"/>
        <v>福井市</v>
      </c>
      <c r="BU35" s="33">
        <f t="shared" si="25"/>
        <v>2031.7855392027075</v>
      </c>
      <c r="BV35" s="59">
        <f t="shared" si="16"/>
        <v>0.2533195046714482</v>
      </c>
      <c r="BW35" s="59">
        <f t="shared" si="5"/>
        <v>0.22380573411296978</v>
      </c>
      <c r="BX35" s="59">
        <f t="shared" si="5"/>
        <v>1.1991842440024396E-2</v>
      </c>
      <c r="BY35" s="59">
        <f t="shared" si="5"/>
        <v>1.7521928118454034E-2</v>
      </c>
      <c r="BZ35" s="59">
        <f t="shared" si="5"/>
        <v>0.25844484776507187</v>
      </c>
      <c r="CA35" s="59">
        <f t="shared" si="5"/>
        <v>0.24707849964223791</v>
      </c>
      <c r="CB35" s="59">
        <f t="shared" si="5"/>
        <v>0.22708979072440386</v>
      </c>
      <c r="CC35" s="59">
        <f t="shared" si="5"/>
        <v>0.21802695996965502</v>
      </c>
      <c r="CD35" s="59">
        <f t="shared" si="5"/>
        <v>0.12088152232725242</v>
      </c>
      <c r="CE35" s="59">
        <f t="shared" si="5"/>
        <v>9.7145437642402577E-2</v>
      </c>
      <c r="CF35" s="59">
        <f t="shared" si="5"/>
        <v>7.4612920735885498E-3</v>
      </c>
      <c r="CG35" s="59">
        <f t="shared" si="5"/>
        <v>1.6015386811602775E-3</v>
      </c>
      <c r="CH35" s="59">
        <f t="shared" si="5"/>
        <v>1.4067357196838132E-2</v>
      </c>
      <c r="CI35" s="122">
        <f t="shared" si="6"/>
        <v>1</v>
      </c>
      <c r="CK35" s="123" t="str">
        <f t="shared" si="7"/>
        <v>福井市</v>
      </c>
      <c r="CL35" s="124">
        <f t="shared" si="17"/>
        <v>514.69090638944112</v>
      </c>
      <c r="CM35" s="65">
        <f t="shared" si="18"/>
        <v>0.5627591169851337</v>
      </c>
      <c r="CN35" s="66">
        <f t="shared" si="19"/>
        <v>454.72525416137807</v>
      </c>
      <c r="CO35" s="65">
        <f t="shared" si="20"/>
        <v>0.63697144011536855</v>
      </c>
      <c r="CP35" s="66">
        <f t="shared" si="8"/>
        <v>24.364852058038878</v>
      </c>
      <c r="CQ35" s="65">
        <f t="shared" si="21"/>
        <v>0</v>
      </c>
      <c r="CR35" s="66">
        <f t="shared" si="9"/>
        <v>35.600800170024208</v>
      </c>
      <c r="CS35" s="65">
        <f t="shared" si="22"/>
        <v>0</v>
      </c>
      <c r="CT35" s="66">
        <f t="shared" si="10"/>
        <v>525.10450437051816</v>
      </c>
      <c r="CU35" s="67">
        <f t="shared" si="23"/>
        <v>0.12578829442566189</v>
      </c>
      <c r="CV35" s="16"/>
      <c r="CW35" s="959">
        <f t="shared" si="24"/>
        <v>289.64699999999999</v>
      </c>
      <c r="CX35" s="962">
        <f>VLOOKUP($AX35&amp;"_"&amp;$CW$14,データシート1!$A:$BT,MATCH($CW$12&amp;"_"&amp;CX$20,データシート1!$A$1:$BT$1,0),0)</f>
        <v>289.64699999999999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66.051999999999992</v>
      </c>
      <c r="DB35" s="962">
        <f>VLOOKUP($AX35&amp;"_"&amp;$CW$14,データシート1!$A:$BT,MATCH($CW$12&amp;"_"&amp;DB$20,データシート1!$A$1:$BT$1,0),0)</f>
        <v>0</v>
      </c>
      <c r="DC35" s="962">
        <f>VLOOKUP($AX35&amp;"_"&amp;$CW$14,データシート1!$A:$BT,MATCH($CW$12&amp;"_"&amp;DC$20,データシート1!$A$1:$BT$1,0),0)</f>
        <v>0</v>
      </c>
      <c r="DD35" s="961">
        <f t="shared" si="11"/>
        <v>355.69899999999996</v>
      </c>
      <c r="DE35" s="16"/>
      <c r="DF35" s="125">
        <f>VLOOKUP($AX35&amp;"_"&amp;$DF$14,データシート1!$A:$BT,MATCH($DF$12&amp;"_"&amp;DF$20,データシート1!$A$1:$BT$1,0),0)</f>
        <v>27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11</v>
      </c>
      <c r="DJ35" s="64">
        <f>VLOOKUP($AX35&amp;"_"&amp;$DF$14,データシート1!$A:$BT,MATCH($DF$12&amp;"_"&amp;DJ$20,データシート1!$A$1:$BT$1,0),0)</f>
        <v>0</v>
      </c>
      <c r="DK35" s="64">
        <f>VLOOKUP($AX35&amp;"_"&amp;$DF$14,データシート1!$A:$BT,MATCH($DF$12&amp;"_"&amp;DK$20,データシート1!$A$1:$BT$1,0),0)</f>
        <v>0</v>
      </c>
      <c r="DL35" s="68">
        <f t="shared" si="12"/>
        <v>38</v>
      </c>
      <c r="DM35" s="16"/>
      <c r="DN35" s="126">
        <f t="shared" si="26"/>
        <v>0.81</v>
      </c>
      <c r="DO35" s="127">
        <f t="shared" si="27"/>
        <v>0</v>
      </c>
      <c r="DP35" s="127">
        <f t="shared" si="13"/>
        <v>0</v>
      </c>
      <c r="DQ35" s="127">
        <f t="shared" si="13"/>
        <v>0.19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08220</v>
      </c>
      <c r="AY36" s="18" t="str">
        <f>IF(IFERROR(比較地域マスタ!$Z21,"")=0,"",IFERROR(比較地域マスタ!$Z21,""))</f>
        <v>つくば市</v>
      </c>
      <c r="BB36" s="110" t="str">
        <f t="shared" si="0"/>
        <v>08220</v>
      </c>
      <c r="BC36" s="1031" t="str">
        <f t="shared" si="0"/>
        <v>つくば市</v>
      </c>
      <c r="BD36" s="34">
        <f t="shared" si="14"/>
        <v>2048.5301064797759</v>
      </c>
      <c r="BE36" s="34">
        <f t="shared" si="15"/>
        <v>765.66876508229393</v>
      </c>
      <c r="BF36" s="34">
        <f>VLOOKUP($AX36&amp;"_"&amp;$BC$14,データシート1!$A:$BT,MATCH($BC$12&amp;"_"&amp;BF$20,データシート1!$A$1:$BT$1,0),0)</f>
        <v>725.56934749417201</v>
      </c>
      <c r="BG36" s="34">
        <f>VLOOKUP($AX36&amp;"_"&amp;$BC$14,データシート1!$A:$BT,MATCH($BC$12&amp;"_"&amp;BG$20,データシート1!$A$1:$BT$1,0),0)</f>
        <v>14.17368196352693</v>
      </c>
      <c r="BH36" s="34">
        <f>VLOOKUP($AX36&amp;"_"&amp;$BC$14,データシート1!$A:$BT,MATCH($BC$12&amp;"_"&amp;BH$20,データシート1!$A$1:$BT$1,0),0)</f>
        <v>25.925735624594914</v>
      </c>
      <c r="BI36" s="34">
        <f>VLOOKUP($AX36&amp;"_"&amp;$BC$14,データシート1!$A:$BT,MATCH($BC$12&amp;"_"&amp;BI$20,データシート1!$A$1:$BT$1,0),0)</f>
        <v>503.92467829807913</v>
      </c>
      <c r="BJ36" s="34">
        <f>VLOOKUP($AX36&amp;"_"&amp;$BC$14,データシート1!$A:$BT,MATCH($BC$12&amp;"_"&amp;BJ$20,データシート1!$A$1:$BT$1,0),0)</f>
        <v>355.68326528854618</v>
      </c>
      <c r="BK36" s="34">
        <f t="shared" si="1"/>
        <v>387.7329672386964</v>
      </c>
      <c r="BL36" s="34">
        <f t="shared" si="2"/>
        <v>373.33815139382523</v>
      </c>
      <c r="BM36" s="34">
        <f>VLOOKUP($AX36&amp;"_"&amp;$BC$14,データシート1!$A:$BT,MATCH($BC$12&amp;"_"&amp;BM$20,データシート1!$A$1:$BT$1,0),0)</f>
        <v>219.06140943997414</v>
      </c>
      <c r="BN36" s="34">
        <f>VLOOKUP($AX36&amp;"_"&amp;$BC$14,データシート1!$A:$BT,MATCH($BC$12&amp;"_"&amp;BN$20,データシート1!$A$1:$BT$1,0),0)</f>
        <v>154.27674195385109</v>
      </c>
      <c r="BO36" s="34">
        <f>VLOOKUP($AX36&amp;"_"&amp;$BC$14,データシート1!$A:$BT,MATCH($BC$12&amp;"_"&amp;BO$20,データシート1!$A$1:$BT$1,0),0)</f>
        <v>14.3948158448712</v>
      </c>
      <c r="BP36" s="34">
        <f>VLOOKUP($AX36&amp;"_"&amp;$BC$14,データシート1!$A:$BT,MATCH($BC$12&amp;"_"&amp;BP$20,データシート1!$A$1:$BT$1,0),0)</f>
        <v>0</v>
      </c>
      <c r="BQ36" s="34">
        <f>VLOOKUP($AX36&amp;"_"&amp;$BC$14,データシート1!$A:$BT,MATCH($BC$12&amp;"_"&amp;BQ$20,データシート1!$A$1:$BT$1,0),0)</f>
        <v>35.520430572160002</v>
      </c>
      <c r="BR36" s="35">
        <f t="shared" si="3"/>
        <v>2048.5301064797759</v>
      </c>
      <c r="BT36" s="121" t="str">
        <f t="shared" si="4"/>
        <v>つくば市</v>
      </c>
      <c r="BU36" s="33">
        <f t="shared" si="25"/>
        <v>2048.5301064797759</v>
      </c>
      <c r="BV36" s="59">
        <f t="shared" si="16"/>
        <v>0.37376495598496734</v>
      </c>
      <c r="BW36" s="59">
        <f t="shared" si="5"/>
        <v>0.35419022898374725</v>
      </c>
      <c r="BX36" s="59">
        <f t="shared" si="5"/>
        <v>6.91895223735969E-3</v>
      </c>
      <c r="BY36" s="59">
        <f t="shared" si="5"/>
        <v>1.2655774763860355E-2</v>
      </c>
      <c r="BZ36" s="59">
        <f t="shared" si="5"/>
        <v>0.24599329866038955</v>
      </c>
      <c r="CA36" s="59">
        <f t="shared" si="5"/>
        <v>0.17362852718809074</v>
      </c>
      <c r="CB36" s="59">
        <f t="shared" si="5"/>
        <v>0.18927374609347694</v>
      </c>
      <c r="CC36" s="59">
        <f t="shared" si="5"/>
        <v>0.18224684626938434</v>
      </c>
      <c r="CD36" s="59">
        <f t="shared" si="5"/>
        <v>0.1069358994271324</v>
      </c>
      <c r="CE36" s="59">
        <f t="shared" si="5"/>
        <v>7.5310946842251925E-2</v>
      </c>
      <c r="CF36" s="59">
        <f t="shared" si="5"/>
        <v>7.0268998240926332E-3</v>
      </c>
      <c r="CG36" s="59">
        <f t="shared" si="5"/>
        <v>0</v>
      </c>
      <c r="CH36" s="59">
        <f t="shared" si="5"/>
        <v>1.733947207307528E-2</v>
      </c>
      <c r="CI36" s="122">
        <f t="shared" si="6"/>
        <v>1</v>
      </c>
      <c r="CK36" s="123" t="str">
        <f t="shared" si="7"/>
        <v>つくば市</v>
      </c>
      <c r="CL36" s="124">
        <f t="shared" si="17"/>
        <v>765.66876508229393</v>
      </c>
      <c r="CM36" s="65">
        <f t="shared" si="18"/>
        <v>0.39512255664168805</v>
      </c>
      <c r="CN36" s="66">
        <f t="shared" si="19"/>
        <v>725.56934749417201</v>
      </c>
      <c r="CO36" s="65">
        <f t="shared" si="20"/>
        <v>0.4169594554191528</v>
      </c>
      <c r="CP36" s="66">
        <f t="shared" si="8"/>
        <v>14.17368196352693</v>
      </c>
      <c r="CQ36" s="65">
        <f t="shared" si="21"/>
        <v>0</v>
      </c>
      <c r="CR36" s="66">
        <f t="shared" si="9"/>
        <v>25.925735624594914</v>
      </c>
      <c r="CS36" s="65">
        <f t="shared" si="22"/>
        <v>0</v>
      </c>
      <c r="CT36" s="66">
        <f t="shared" si="10"/>
        <v>503.92467829807913</v>
      </c>
      <c r="CU36" s="67">
        <f t="shared" si="23"/>
        <v>0.96491602999521808</v>
      </c>
      <c r="CV36" s="16"/>
      <c r="CW36" s="959">
        <f t="shared" si="24"/>
        <v>302.53300000000002</v>
      </c>
      <c r="CX36" s="962">
        <f>VLOOKUP($AX36&amp;"_"&amp;$CW$14,データシート1!$A:$BT,MATCH($CW$12&amp;"_"&amp;CX$20,データシート1!$A$1:$BT$1,0),0)</f>
        <v>302.53300000000002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486.24499999999995</v>
      </c>
      <c r="DB36" s="962">
        <f>VLOOKUP($AX36&amp;"_"&amp;$CW$14,データシート1!$A:$BT,MATCH($CW$12&amp;"_"&amp;DB$20,データシート1!$A$1:$BT$1,0),0)</f>
        <v>2.5070000000000001</v>
      </c>
      <c r="DC36" s="962">
        <f>VLOOKUP($AX36&amp;"_"&amp;$CW$14,データシート1!$A:$BT,MATCH($CW$12&amp;"_"&amp;DC$20,データシート1!$A$1:$BT$1,0),0)</f>
        <v>0</v>
      </c>
      <c r="DD36" s="961">
        <f t="shared" si="11"/>
        <v>791.28499999999997</v>
      </c>
      <c r="DE36" s="16"/>
      <c r="DF36" s="125">
        <f>VLOOKUP($AX36&amp;"_"&amp;$DF$14,データシート1!$A:$BT,MATCH($DF$12&amp;"_"&amp;DF$20,データシート1!$A$1:$BT$1,0),0)</f>
        <v>23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36</v>
      </c>
      <c r="DJ36" s="64">
        <f>VLOOKUP($AX36&amp;"_"&amp;$DF$14,データシート1!$A:$BT,MATCH($DF$12&amp;"_"&amp;DJ$20,データシート1!$A$1:$BT$1,0),0)</f>
        <v>1</v>
      </c>
      <c r="DK36" s="64">
        <f>VLOOKUP($AX36&amp;"_"&amp;$DF$14,データシート1!$A:$BT,MATCH($DF$12&amp;"_"&amp;DK$20,データシート1!$A$1:$BT$1,0),0)</f>
        <v>0</v>
      </c>
      <c r="DL36" s="68">
        <f t="shared" si="12"/>
        <v>60</v>
      </c>
      <c r="DM36" s="16"/>
      <c r="DN36" s="126">
        <f t="shared" si="26"/>
        <v>0.38</v>
      </c>
      <c r="DO36" s="127">
        <f t="shared" si="27"/>
        <v>0</v>
      </c>
      <c r="DP36" s="127">
        <f t="shared" si="13"/>
        <v>0</v>
      </c>
      <c r="DQ36" s="127">
        <f t="shared" si="13"/>
        <v>0.61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11221</v>
      </c>
      <c r="AY37" s="18" t="str">
        <f>IF(IFERROR(比較地域マスタ!$Z22,"")=0,"",IFERROR(比較地域マスタ!$Z22,""))</f>
        <v>草加市</v>
      </c>
      <c r="BB37" s="110" t="str">
        <f t="shared" si="0"/>
        <v>11221</v>
      </c>
      <c r="BC37" s="1031" t="str">
        <f t="shared" si="0"/>
        <v>草加市</v>
      </c>
      <c r="BD37" s="34">
        <f t="shared" si="14"/>
        <v>1061.5993846180886</v>
      </c>
      <c r="BE37" s="34">
        <f t="shared" si="15"/>
        <v>287.77024521601339</v>
      </c>
      <c r="BF37" s="34">
        <f>VLOOKUP($AX37&amp;"_"&amp;$BC$14,データシート1!$A:$BT,MATCH($BC$12&amp;"_"&amp;BF$20,データシート1!$A$1:$BT$1,0),0)</f>
        <v>275.01892766222392</v>
      </c>
      <c r="BG37" s="34">
        <f>VLOOKUP($AX37&amp;"_"&amp;$BC$14,データシート1!$A:$BT,MATCH($BC$12&amp;"_"&amp;BG$20,データシート1!$A$1:$BT$1,0),0)</f>
        <v>11.67015286945043</v>
      </c>
      <c r="BH37" s="34">
        <f>VLOOKUP($AX37&amp;"_"&amp;$BC$14,データシート1!$A:$BT,MATCH($BC$12&amp;"_"&amp;BH$20,データシート1!$A$1:$BT$1,0),0)</f>
        <v>1.0811646843390654</v>
      </c>
      <c r="BI37" s="34">
        <f>VLOOKUP($AX37&amp;"_"&amp;$BC$14,データシート1!$A:$BT,MATCH($BC$12&amp;"_"&amp;BI$20,データシート1!$A$1:$BT$1,0),0)</f>
        <v>218.16625231945119</v>
      </c>
      <c r="BJ37" s="34">
        <f>VLOOKUP($AX37&amp;"_"&amp;$BC$14,データシート1!$A:$BT,MATCH($BC$12&amp;"_"&amp;BJ$20,データシート1!$A$1:$BT$1,0),0)</f>
        <v>302.90409729799569</v>
      </c>
      <c r="BK37" s="34">
        <f t="shared" si="1"/>
        <v>225.76685182679904</v>
      </c>
      <c r="BL37" s="34">
        <f t="shared" si="2"/>
        <v>211.12196400094453</v>
      </c>
      <c r="BM37" s="34">
        <f>VLOOKUP($AX37&amp;"_"&amp;$BC$14,データシート1!$A:$BT,MATCH($BC$12&amp;"_"&amp;BM$20,データシート1!$A$1:$BT$1,0),0)</f>
        <v>119.44899725172678</v>
      </c>
      <c r="BN37" s="34">
        <f>VLOOKUP($AX37&amp;"_"&amp;$BC$14,データシート1!$A:$BT,MATCH($BC$12&amp;"_"&amp;BN$20,データシート1!$A$1:$BT$1,0),0)</f>
        <v>91.67296674921775</v>
      </c>
      <c r="BO37" s="34">
        <f>VLOOKUP($AX37&amp;"_"&amp;$BC$14,データシート1!$A:$BT,MATCH($BC$12&amp;"_"&amp;BO$20,データシート1!$A$1:$BT$1,0),0)</f>
        <v>14.6448878258545</v>
      </c>
      <c r="BP37" s="34">
        <f>VLOOKUP($AX37&amp;"_"&amp;$BC$14,データシート1!$A:$BT,MATCH($BC$12&amp;"_"&amp;BP$20,データシート1!$A$1:$BT$1,0),0)</f>
        <v>0</v>
      </c>
      <c r="BQ37" s="34">
        <f>VLOOKUP($AX37&amp;"_"&amp;$BC$14,データシート1!$A:$BT,MATCH($BC$12&amp;"_"&amp;BQ$20,データシート1!$A$1:$BT$1,0),0)</f>
        <v>26.991937957829329</v>
      </c>
      <c r="BR37" s="35">
        <f t="shared" si="3"/>
        <v>1061.5993846180886</v>
      </c>
      <c r="BT37" s="121" t="str">
        <f t="shared" si="4"/>
        <v>草加市</v>
      </c>
      <c r="BU37" s="33">
        <f t="shared" si="25"/>
        <v>1061.5993846180886</v>
      </c>
      <c r="BV37" s="59">
        <f t="shared" si="16"/>
        <v>0.27107235496329812</v>
      </c>
      <c r="BW37" s="59">
        <f t="shared" si="5"/>
        <v>0.25906093357539223</v>
      </c>
      <c r="BX37" s="59">
        <f t="shared" si="5"/>
        <v>1.0992991366181678E-2</v>
      </c>
      <c r="BY37" s="59">
        <f t="shared" si="5"/>
        <v>1.0184300217242642E-3</v>
      </c>
      <c r="BZ37" s="59">
        <f t="shared" si="5"/>
        <v>0.20550713902112586</v>
      </c>
      <c r="CA37" s="59">
        <f t="shared" si="5"/>
        <v>0.28532806413312467</v>
      </c>
      <c r="CB37" s="59">
        <f t="shared" si="5"/>
        <v>0.21266671316696259</v>
      </c>
      <c r="CC37" s="59">
        <f t="shared" si="5"/>
        <v>0.19887159606530466</v>
      </c>
      <c r="CD37" s="59">
        <f t="shared" si="5"/>
        <v>0.11251796014811997</v>
      </c>
      <c r="CE37" s="59">
        <f t="shared" si="5"/>
        <v>8.6353635917184701E-2</v>
      </c>
      <c r="CF37" s="59">
        <f t="shared" si="5"/>
        <v>1.3795117101657903E-2</v>
      </c>
      <c r="CG37" s="59">
        <f t="shared" si="5"/>
        <v>0</v>
      </c>
      <c r="CH37" s="59">
        <f t="shared" si="5"/>
        <v>2.5425728715488757E-2</v>
      </c>
      <c r="CI37" s="122">
        <f t="shared" si="6"/>
        <v>1</v>
      </c>
      <c r="CK37" s="123" t="str">
        <f t="shared" si="7"/>
        <v>草加市</v>
      </c>
      <c r="CL37" s="124">
        <f t="shared" si="17"/>
        <v>287.77024521601339</v>
      </c>
      <c r="CM37" s="65">
        <f t="shared" si="18"/>
        <v>0.93920064528255898</v>
      </c>
      <c r="CN37" s="66">
        <f t="shared" si="19"/>
        <v>275.01892766222392</v>
      </c>
      <c r="CO37" s="65">
        <f t="shared" si="20"/>
        <v>0.98274690508555984</v>
      </c>
      <c r="CP37" s="66">
        <f t="shared" si="8"/>
        <v>11.67015286945043</v>
      </c>
      <c r="CQ37" s="65">
        <f t="shared" si="21"/>
        <v>0</v>
      </c>
      <c r="CR37" s="66">
        <f t="shared" si="9"/>
        <v>1.0811646843390654</v>
      </c>
      <c r="CS37" s="65">
        <f t="shared" si="22"/>
        <v>0</v>
      </c>
      <c r="CT37" s="66">
        <f t="shared" si="10"/>
        <v>218.16625231945119</v>
      </c>
      <c r="CU37" s="67">
        <f t="shared" si="23"/>
        <v>0.20268946058279724</v>
      </c>
      <c r="CV37" s="16"/>
      <c r="CW37" s="959">
        <f t="shared" si="24"/>
        <v>270.274</v>
      </c>
      <c r="CX37" s="962">
        <f>VLOOKUP($AX37&amp;"_"&amp;$CW$14,データシート1!$A:$BT,MATCH($CW$12&amp;"_"&amp;CX$20,データシート1!$A$1:$BT$1,0),0)</f>
        <v>270.274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44.22</v>
      </c>
      <c r="DB37" s="962">
        <f>VLOOKUP($AX37&amp;"_"&amp;$CW$14,データシート1!$A:$BT,MATCH($CW$12&amp;"_"&amp;DB$20,データシート1!$A$1:$BT$1,0),0)</f>
        <v>0</v>
      </c>
      <c r="DC37" s="962">
        <f>VLOOKUP($AX37&amp;"_"&amp;$CW$14,データシート1!$A:$BT,MATCH($CW$12&amp;"_"&amp;DC$20,データシート1!$A$1:$BT$1,0),0)</f>
        <v>0</v>
      </c>
      <c r="DD37" s="961">
        <f t="shared" si="11"/>
        <v>314.49400000000003</v>
      </c>
      <c r="DE37" s="16"/>
      <c r="DF37" s="125">
        <f>VLOOKUP($AX37&amp;"_"&amp;$DF$14,データシート1!$A:$BT,MATCH($DF$12&amp;"_"&amp;DF$20,データシート1!$A$1:$BT$1,0),0)</f>
        <v>12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17</v>
      </c>
      <c r="DM37" s="16"/>
      <c r="DN37" s="126">
        <f t="shared" si="26"/>
        <v>0.86</v>
      </c>
      <c r="DO37" s="127">
        <f t="shared" si="27"/>
        <v>0</v>
      </c>
      <c r="DP37" s="127">
        <f t="shared" ref="DP37:DP68" si="29">IF($DD37=0,0,ROUND(CZ37/$DD37,2))</f>
        <v>0</v>
      </c>
      <c r="DQ37" s="127">
        <f t="shared" ref="DQ37:DQ68" si="30">IF($DD37=0,0,ROUND(DA37/$DD37,2))</f>
        <v>0.14000000000000001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22210</v>
      </c>
      <c r="AY38" s="18" t="str">
        <f>IF(IFERROR(比較地域マスタ!$Z23,"")=0,"",IFERROR(比較地域マスタ!$Z23,""))</f>
        <v>富士市</v>
      </c>
      <c r="BB38" s="110" t="str">
        <f t="shared" si="0"/>
        <v>22210</v>
      </c>
      <c r="BC38" s="1031" t="str">
        <f t="shared" si="0"/>
        <v>富士市</v>
      </c>
      <c r="BD38" s="34">
        <f t="shared" si="14"/>
        <v>1786.307836225415</v>
      </c>
      <c r="BE38" s="34">
        <f t="shared" si="15"/>
        <v>725.9576324962311</v>
      </c>
      <c r="BF38" s="34">
        <f>VLOOKUP($AX38&amp;"_"&amp;$BC$14,データシート1!$A:$BT,MATCH($BC$12&amp;"_"&amp;BF$20,データシート1!$A$1:$BT$1,0),0)</f>
        <v>694.69546027104025</v>
      </c>
      <c r="BG38" s="34">
        <f>VLOOKUP($AX38&amp;"_"&amp;$BC$14,データシート1!$A:$BT,MATCH($BC$12&amp;"_"&amp;BG$20,データシート1!$A$1:$BT$1,0),0)</f>
        <v>16.541123394306602</v>
      </c>
      <c r="BH38" s="34">
        <f>VLOOKUP($AX38&amp;"_"&amp;$BC$14,データシート1!$A:$BT,MATCH($BC$12&amp;"_"&amp;BH$20,データシート1!$A$1:$BT$1,0),0)</f>
        <v>14.721048830884216</v>
      </c>
      <c r="BI38" s="34">
        <f>VLOOKUP($AX38&amp;"_"&amp;$BC$14,データシート1!$A:$BT,MATCH($BC$12&amp;"_"&amp;BI$20,データシート1!$A$1:$BT$1,0),0)</f>
        <v>313.91017419944046</v>
      </c>
      <c r="BJ38" s="34">
        <f>VLOOKUP($AX38&amp;"_"&amp;$BC$14,データシート1!$A:$BT,MATCH($BC$12&amp;"_"&amp;BJ$20,データシート1!$A$1:$BT$1,0),0)</f>
        <v>295.04672899728268</v>
      </c>
      <c r="BK38" s="34">
        <f t="shared" si="1"/>
        <v>428.83936550016074</v>
      </c>
      <c r="BL38" s="34">
        <f t="shared" si="2"/>
        <v>404.60040522116412</v>
      </c>
      <c r="BM38" s="34">
        <f>VLOOKUP($AX38&amp;"_"&amp;$BC$14,データシート1!$A:$BT,MATCH($BC$12&amp;"_"&amp;BM$20,データシート1!$A$1:$BT$1,0),0)</f>
        <v>227.09526036907496</v>
      </c>
      <c r="BN38" s="34">
        <f>VLOOKUP($AX38&amp;"_"&amp;$BC$14,データシート1!$A:$BT,MATCH($BC$12&amp;"_"&amp;BN$20,データシート1!$A$1:$BT$1,0),0)</f>
        <v>177.50514485208916</v>
      </c>
      <c r="BO38" s="34">
        <f>VLOOKUP($AX38&amp;"_"&amp;$BC$14,データシート1!$A:$BT,MATCH($BC$12&amp;"_"&amp;BO$20,データシート1!$A$1:$BT$1,0),0)</f>
        <v>14.6381733085038</v>
      </c>
      <c r="BP38" s="34">
        <f>VLOOKUP($AX38&amp;"_"&amp;$BC$14,データシート1!$A:$BT,MATCH($BC$12&amp;"_"&amp;BP$20,データシート1!$A$1:$BT$1,0),0)</f>
        <v>9.6007869704928144</v>
      </c>
      <c r="BQ38" s="34">
        <f>VLOOKUP($AX38&amp;"_"&amp;$BC$14,データシート1!$A:$BT,MATCH($BC$12&amp;"_"&amp;BQ$20,データシート1!$A$1:$BT$1,0),0)</f>
        <v>22.5539350323</v>
      </c>
      <c r="BR38" s="35">
        <f t="shared" si="3"/>
        <v>1786.307836225415</v>
      </c>
      <c r="BT38" s="121" t="str">
        <f t="shared" si="4"/>
        <v>富士市</v>
      </c>
      <c r="BU38" s="33">
        <f t="shared" si="25"/>
        <v>1786.307836225415</v>
      </c>
      <c r="BV38" s="59">
        <f t="shared" si="16"/>
        <v>0.40640119120242285</v>
      </c>
      <c r="BW38" s="59">
        <f t="shared" si="5"/>
        <v>0.3889001918834869</v>
      </c>
      <c r="BX38" s="59">
        <f t="shared" si="5"/>
        <v>9.2599512015012347E-3</v>
      </c>
      <c r="BY38" s="59">
        <f t="shared" si="5"/>
        <v>8.2410481174346479E-3</v>
      </c>
      <c r="BZ38" s="59">
        <f t="shared" si="5"/>
        <v>0.17573128653051936</v>
      </c>
      <c r="CA38" s="59">
        <f t="shared" si="5"/>
        <v>0.16517126724402423</v>
      </c>
      <c r="CB38" s="59">
        <f t="shared" si="5"/>
        <v>0.2400702481417348</v>
      </c>
      <c r="CC38" s="59">
        <f t="shared" si="5"/>
        <v>0.22650094066435444</v>
      </c>
      <c r="CD38" s="59">
        <f t="shared" si="5"/>
        <v>0.12713108892190836</v>
      </c>
      <c r="CE38" s="59">
        <f t="shared" si="5"/>
        <v>9.9369851742446086E-2</v>
      </c>
      <c r="CF38" s="59">
        <f t="shared" si="5"/>
        <v>8.1946532460134176E-3</v>
      </c>
      <c r="CG38" s="59">
        <f t="shared" si="5"/>
        <v>5.37465423136692E-3</v>
      </c>
      <c r="CH38" s="59">
        <f t="shared" si="5"/>
        <v>1.2626006881298767E-2</v>
      </c>
      <c r="CI38" s="122">
        <f t="shared" si="6"/>
        <v>1</v>
      </c>
      <c r="CK38" s="123" t="str">
        <f t="shared" si="7"/>
        <v>富士市</v>
      </c>
      <c r="CL38" s="124">
        <f t="shared" si="17"/>
        <v>725.9576324962311</v>
      </c>
      <c r="CM38" s="65">
        <f t="shared" si="18"/>
        <v>1</v>
      </c>
      <c r="CN38" s="66">
        <f t="shared" si="19"/>
        <v>694.69546027104025</v>
      </c>
      <c r="CO38" s="65">
        <f t="shared" si="20"/>
        <v>1</v>
      </c>
      <c r="CP38" s="66">
        <f t="shared" si="8"/>
        <v>16.541123394306602</v>
      </c>
      <c r="CQ38" s="65">
        <f t="shared" si="21"/>
        <v>0</v>
      </c>
      <c r="CR38" s="66">
        <f t="shared" si="9"/>
        <v>14.721048830884216</v>
      </c>
      <c r="CS38" s="65">
        <f t="shared" si="22"/>
        <v>0</v>
      </c>
      <c r="CT38" s="66">
        <f t="shared" si="10"/>
        <v>313.91017419944046</v>
      </c>
      <c r="CU38" s="67">
        <f t="shared" si="23"/>
        <v>0.12789327425396829</v>
      </c>
      <c r="CV38" s="16"/>
      <c r="CW38" s="959">
        <f t="shared" si="24"/>
        <v>2733.2719999999999</v>
      </c>
      <c r="CX38" s="962">
        <f>VLOOKUP($AX38&amp;"_"&amp;$CW$14,データシート1!$A:$BT,MATCH($CW$12&amp;"_"&amp;CX$20,データシート1!$A$1:$BT$1,0),0)</f>
        <v>2733.2719999999999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40.146999999999998</v>
      </c>
      <c r="DB38" s="962">
        <f>VLOOKUP($AX38&amp;"_"&amp;$CW$14,データシート1!$A:$BT,MATCH($CW$12&amp;"_"&amp;DB$20,データシート1!$A$1:$BT$1,0),0)</f>
        <v>179.108</v>
      </c>
      <c r="DC38" s="962">
        <f>VLOOKUP($AX38&amp;"_"&amp;$CW$14,データシート1!$A:$BT,MATCH($CW$12&amp;"_"&amp;DC$20,データシート1!$A$1:$BT$1,0),0)</f>
        <v>0</v>
      </c>
      <c r="DD38" s="961">
        <f t="shared" si="11"/>
        <v>2952.527</v>
      </c>
      <c r="DE38" s="16"/>
      <c r="DF38" s="125">
        <f>VLOOKUP($AX38&amp;"_"&amp;$DF$14,データシート1!$A:$BT,MATCH($DF$12&amp;"_"&amp;DF$20,データシート1!$A$1:$BT$1,0),0)</f>
        <v>89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5</v>
      </c>
      <c r="DJ38" s="64">
        <f>VLOOKUP($AX38&amp;"_"&amp;$DF$14,データシート1!$A:$BT,MATCH($DF$12&amp;"_"&amp;DJ$20,データシート1!$A$1:$BT$1,0),0)</f>
        <v>4</v>
      </c>
      <c r="DK38" s="64">
        <f>VLOOKUP($AX38&amp;"_"&amp;$DF$14,データシート1!$A:$BT,MATCH($DF$12&amp;"_"&amp;DK$20,データシート1!$A$1:$BT$1,0),0)</f>
        <v>0</v>
      </c>
      <c r="DL38" s="68">
        <f t="shared" si="12"/>
        <v>98</v>
      </c>
      <c r="DM38" s="16"/>
      <c r="DN38" s="126">
        <f t="shared" si="26"/>
        <v>0.93</v>
      </c>
      <c r="DO38" s="127">
        <f t="shared" si="27"/>
        <v>0</v>
      </c>
      <c r="DP38" s="127">
        <f t="shared" si="29"/>
        <v>0</v>
      </c>
      <c r="DQ38" s="127">
        <f t="shared" si="30"/>
        <v>0.01</v>
      </c>
      <c r="DR38" s="127">
        <f t="shared" si="31"/>
        <v>0.06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14207</v>
      </c>
      <c r="AY39" s="18" t="str">
        <f>IF(IFERROR(比較地域マスタ!$Z24,"")=0,"",IFERROR(比較地域マスタ!$Z24,""))</f>
        <v>茅ヶ崎市</v>
      </c>
      <c r="BB39" s="110" t="str">
        <f t="shared" si="0"/>
        <v>14207</v>
      </c>
      <c r="BC39" s="1031" t="str">
        <f t="shared" si="0"/>
        <v>茅ヶ崎市</v>
      </c>
      <c r="BD39" s="34">
        <f t="shared" si="14"/>
        <v>1119.6693077484242</v>
      </c>
      <c r="BE39" s="34">
        <f t="shared" si="15"/>
        <v>411.28951786235984</v>
      </c>
      <c r="BF39" s="34">
        <f>VLOOKUP($AX39&amp;"_"&amp;$BC$14,データシート1!$A:$BT,MATCH($BC$12&amp;"_"&amp;BF$20,データシート1!$A$1:$BT$1,0),0)</f>
        <v>399.84909121514875</v>
      </c>
      <c r="BG39" s="34">
        <f>VLOOKUP($AX39&amp;"_"&amp;$BC$14,データシート1!$A:$BT,MATCH($BC$12&amp;"_"&amp;BG$20,データシート1!$A$1:$BT$1,0),0)</f>
        <v>8.3993341967027764</v>
      </c>
      <c r="BH39" s="34">
        <f>VLOOKUP($AX39&amp;"_"&amp;$BC$14,データシート1!$A:$BT,MATCH($BC$12&amp;"_"&amp;BH$20,データシート1!$A$1:$BT$1,0),0)</f>
        <v>3.0410924505083279</v>
      </c>
      <c r="BI39" s="34">
        <f>VLOOKUP($AX39&amp;"_"&amp;$BC$14,データシート1!$A:$BT,MATCH($BC$12&amp;"_"&amp;BI$20,データシート1!$A$1:$BT$1,0),0)</f>
        <v>199.16487767720108</v>
      </c>
      <c r="BJ39" s="34">
        <f>VLOOKUP($AX39&amp;"_"&amp;$BC$14,データシート1!$A:$BT,MATCH($BC$12&amp;"_"&amp;BJ$20,データシート1!$A$1:$BT$1,0),0)</f>
        <v>273.24894070509822</v>
      </c>
      <c r="BK39" s="34">
        <f t="shared" si="1"/>
        <v>201.25418677376513</v>
      </c>
      <c r="BL39" s="34">
        <f t="shared" si="2"/>
        <v>186.89959964589073</v>
      </c>
      <c r="BM39" s="34">
        <f>VLOOKUP($AX39&amp;"_"&amp;$BC$14,データシート1!$A:$BT,MATCH($BC$12&amp;"_"&amp;BM$20,データシート1!$A$1:$BT$1,0),0)</f>
        <v>123.3293295817188</v>
      </c>
      <c r="BN39" s="34">
        <f>VLOOKUP($AX39&amp;"_"&amp;$BC$14,データシート1!$A:$BT,MATCH($BC$12&amp;"_"&amp;BN$20,データシート1!$A$1:$BT$1,0),0)</f>
        <v>63.570270064171936</v>
      </c>
      <c r="BO39" s="34">
        <f>VLOOKUP($AX39&amp;"_"&amp;$BC$14,データシート1!$A:$BT,MATCH($BC$12&amp;"_"&amp;BO$20,データシート1!$A$1:$BT$1,0),0)</f>
        <v>14.354587127874399</v>
      </c>
      <c r="BP39" s="34">
        <f>VLOOKUP($AX39&amp;"_"&amp;$BC$14,データシート1!$A:$BT,MATCH($BC$12&amp;"_"&amp;BP$20,データシート1!$A$1:$BT$1,0),0)</f>
        <v>0</v>
      </c>
      <c r="BQ39" s="34">
        <f>VLOOKUP($AX39&amp;"_"&amp;$BC$14,データシート1!$A:$BT,MATCH($BC$12&amp;"_"&amp;BQ$20,データシート1!$A$1:$BT$1,0),0)</f>
        <v>34.711784730000012</v>
      </c>
      <c r="BR39" s="35">
        <f t="shared" si="3"/>
        <v>1119.6693077484242</v>
      </c>
      <c r="BT39" s="121" t="str">
        <f t="shared" si="4"/>
        <v>茅ヶ崎市</v>
      </c>
      <c r="BU39" s="33">
        <f t="shared" si="25"/>
        <v>1119.6693077484242</v>
      </c>
      <c r="BV39" s="59">
        <f t="shared" si="16"/>
        <v>0.36733124237319142</v>
      </c>
      <c r="BW39" s="59">
        <f t="shared" si="5"/>
        <v>0.35711355884106261</v>
      </c>
      <c r="BX39" s="59">
        <f t="shared" si="5"/>
        <v>7.5016204682731222E-3</v>
      </c>
      <c r="BY39" s="59">
        <f t="shared" si="5"/>
        <v>2.7160630638556572E-3</v>
      </c>
      <c r="BZ39" s="59">
        <f t="shared" si="5"/>
        <v>0.17787830415545422</v>
      </c>
      <c r="CA39" s="59">
        <f t="shared" si="5"/>
        <v>0.24404432524330108</v>
      </c>
      <c r="CB39" s="59">
        <f t="shared" si="5"/>
        <v>0.17974430966449645</v>
      </c>
      <c r="CC39" s="59">
        <f t="shared" si="5"/>
        <v>0.16692392865687514</v>
      </c>
      <c r="CD39" s="59">
        <f t="shared" si="5"/>
        <v>0.11014799524131402</v>
      </c>
      <c r="CE39" s="59">
        <f t="shared" si="5"/>
        <v>5.6775933415561114E-2</v>
      </c>
      <c r="CF39" s="59">
        <f t="shared" si="5"/>
        <v>1.2820381007621312E-2</v>
      </c>
      <c r="CG39" s="59">
        <f t="shared" si="5"/>
        <v>0</v>
      </c>
      <c r="CH39" s="59">
        <f t="shared" si="5"/>
        <v>3.100181856355691E-2</v>
      </c>
      <c r="CI39" s="122">
        <f t="shared" si="6"/>
        <v>1</v>
      </c>
      <c r="CK39" s="123" t="str">
        <f t="shared" si="7"/>
        <v>茅ヶ崎市</v>
      </c>
      <c r="CL39" s="124">
        <f t="shared" si="17"/>
        <v>411.28951786235984</v>
      </c>
      <c r="CM39" s="65">
        <f t="shared" si="18"/>
        <v>0.33064786262194606</v>
      </c>
      <c r="CN39" s="66">
        <f t="shared" si="19"/>
        <v>399.84909121514875</v>
      </c>
      <c r="CO39" s="65">
        <f t="shared" si="20"/>
        <v>0.34010831333070635</v>
      </c>
      <c r="CP39" s="66">
        <f t="shared" si="8"/>
        <v>8.3993341967027764</v>
      </c>
      <c r="CQ39" s="65">
        <f t="shared" si="21"/>
        <v>0</v>
      </c>
      <c r="CR39" s="66">
        <f t="shared" si="9"/>
        <v>3.0410924505083279</v>
      </c>
      <c r="CS39" s="65">
        <f t="shared" si="22"/>
        <v>0</v>
      </c>
      <c r="CT39" s="66">
        <f t="shared" si="10"/>
        <v>199.16487767720108</v>
      </c>
      <c r="CU39" s="67">
        <f t="shared" si="23"/>
        <v>0.57280681880517825</v>
      </c>
      <c r="CV39" s="16"/>
      <c r="CW39" s="959">
        <f t="shared" si="24"/>
        <v>135.99199999999999</v>
      </c>
      <c r="CX39" s="962">
        <f>VLOOKUP($AX39&amp;"_"&amp;$CW$14,データシート1!$A:$BT,MATCH($CW$12&amp;"_"&amp;CX$20,データシート1!$A$1:$BT$1,0),0)</f>
        <v>135.99199999999999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114.083</v>
      </c>
      <c r="DB39" s="962">
        <f>VLOOKUP($AX39&amp;"_"&amp;$CW$14,データシート1!$A:$BT,MATCH($CW$12&amp;"_"&amp;DB$20,データシート1!$A$1:$BT$1,0),0)</f>
        <v>0</v>
      </c>
      <c r="DC39" s="962">
        <f>VLOOKUP($AX39&amp;"_"&amp;$CW$14,データシート1!$A:$BT,MATCH($CW$12&amp;"_"&amp;DC$20,データシート1!$A$1:$BT$1,0),0)</f>
        <v>0</v>
      </c>
      <c r="DD39" s="961">
        <f t="shared" si="11"/>
        <v>250.07499999999999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0.54</v>
      </c>
      <c r="DO39" s="127">
        <f t="shared" si="27"/>
        <v>0</v>
      </c>
      <c r="DP39" s="127">
        <f t="shared" si="29"/>
        <v>0</v>
      </c>
      <c r="DQ39" s="127">
        <f t="shared" si="30"/>
        <v>0.46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35201</v>
      </c>
      <c r="AY40" s="18" t="str">
        <f>IF(IFERROR(比較地域マスタ!$Z25,"")=0,"",IFERROR(比較地域マスタ!$Z25,""))</f>
        <v>下関市</v>
      </c>
      <c r="BB40" s="110" t="str">
        <f t="shared" si="0"/>
        <v>35201</v>
      </c>
      <c r="BC40" s="1031" t="str">
        <f t="shared" si="0"/>
        <v>下関市</v>
      </c>
      <c r="BD40" s="34">
        <f t="shared" si="14"/>
        <v>3360.7924307947824</v>
      </c>
      <c r="BE40" s="34">
        <f t="shared" si="15"/>
        <v>2094.8993423472975</v>
      </c>
      <c r="BF40" s="34">
        <f>VLOOKUP($AX40&amp;"_"&amp;$BC$14,データシート1!$A:$BT,MATCH($BC$12&amp;"_"&amp;BF$20,データシート1!$A$1:$BT$1,0),0)</f>
        <v>2031.3624097039005</v>
      </c>
      <c r="BG40" s="34">
        <f>VLOOKUP($AX40&amp;"_"&amp;$BC$14,データシート1!$A:$BT,MATCH($BC$12&amp;"_"&amp;BG$20,データシート1!$A$1:$BT$1,0),0)</f>
        <v>23.243543185479531</v>
      </c>
      <c r="BH40" s="34">
        <f>VLOOKUP($AX40&amp;"_"&amp;$BC$14,データシート1!$A:$BT,MATCH($BC$12&amp;"_"&amp;BH$20,データシート1!$A$1:$BT$1,0),0)</f>
        <v>40.293389457917243</v>
      </c>
      <c r="BI40" s="34">
        <f>VLOOKUP($AX40&amp;"_"&amp;$BC$14,データシート1!$A:$BT,MATCH($BC$12&amp;"_"&amp;BI$20,データシート1!$A$1:$BT$1,0),0)</f>
        <v>371.6728607294649</v>
      </c>
      <c r="BJ40" s="34">
        <f>VLOOKUP($AX40&amp;"_"&amp;$BC$14,データシート1!$A:$BT,MATCH($BC$12&amp;"_"&amp;BJ$20,データシート1!$A$1:$BT$1,0),0)</f>
        <v>461.6220487980886</v>
      </c>
      <c r="BK40" s="34">
        <f t="shared" si="1"/>
        <v>388.64392111449121</v>
      </c>
      <c r="BL40" s="34">
        <f t="shared" si="2"/>
        <v>353.60659444875978</v>
      </c>
      <c r="BM40" s="34">
        <f>VLOOKUP($AX40&amp;"_"&amp;$BC$14,データシート1!$A:$BT,MATCH($BC$12&amp;"_"&amp;BM$20,データシート1!$A$1:$BT$1,0),0)</f>
        <v>201.09091764762573</v>
      </c>
      <c r="BN40" s="34">
        <f>VLOOKUP($AX40&amp;"_"&amp;$BC$14,データシート1!$A:$BT,MATCH($BC$12&amp;"_"&amp;BN$20,データシート1!$A$1:$BT$1,0),0)</f>
        <v>152.51567680113408</v>
      </c>
      <c r="BO40" s="34">
        <f>VLOOKUP($AX40&amp;"_"&amp;$BC$14,データシート1!$A:$BT,MATCH($BC$12&amp;"_"&amp;BO$20,データシート1!$A$1:$BT$1,0),0)</f>
        <v>14.830091730519101</v>
      </c>
      <c r="BP40" s="34">
        <f>VLOOKUP($AX40&amp;"_"&amp;$BC$14,データシート1!$A:$BT,MATCH($BC$12&amp;"_"&amp;BP$20,データシート1!$A$1:$BT$1,0),0)</f>
        <v>20.20723493521232</v>
      </c>
      <c r="BQ40" s="34">
        <f>VLOOKUP($AX40&amp;"_"&amp;$BC$14,データシート1!$A:$BT,MATCH($BC$12&amp;"_"&amp;BQ$20,データシート1!$A$1:$BT$1,0),0)</f>
        <v>43.954257805440008</v>
      </c>
      <c r="BR40" s="35">
        <f t="shared" si="3"/>
        <v>3360.7924307947824</v>
      </c>
      <c r="BT40" s="121" t="str">
        <f t="shared" si="4"/>
        <v>下関市</v>
      </c>
      <c r="BU40" s="33">
        <f t="shared" si="25"/>
        <v>3360.7924307947824</v>
      </c>
      <c r="BV40" s="59">
        <f t="shared" si="16"/>
        <v>0.62333493825796371</v>
      </c>
      <c r="BW40" s="59">
        <f t="shared" si="5"/>
        <v>0.60442959555925646</v>
      </c>
      <c r="BX40" s="59">
        <f t="shared" si="5"/>
        <v>6.9160900781910966E-3</v>
      </c>
      <c r="BY40" s="59">
        <f t="shared" si="5"/>
        <v>1.1989252620516167E-2</v>
      </c>
      <c r="BZ40" s="59">
        <f t="shared" si="5"/>
        <v>0.11059084081594686</v>
      </c>
      <c r="CA40" s="59">
        <f t="shared" si="5"/>
        <v>0.13735512034848316</v>
      </c>
      <c r="CB40" s="59">
        <f t="shared" si="5"/>
        <v>0.11564056070626835</v>
      </c>
      <c r="CC40" s="59">
        <f t="shared" si="5"/>
        <v>0.10521524364571856</v>
      </c>
      <c r="CD40" s="59">
        <f t="shared" si="5"/>
        <v>5.9834375906419913E-2</v>
      </c>
      <c r="CE40" s="59">
        <f t="shared" si="5"/>
        <v>4.5380867739298662E-2</v>
      </c>
      <c r="CF40" s="59">
        <f t="shared" si="5"/>
        <v>4.4126770801527848E-3</v>
      </c>
      <c r="CG40" s="59">
        <f t="shared" si="5"/>
        <v>6.0126399803969981E-3</v>
      </c>
      <c r="CH40" s="59">
        <f t="shared" si="5"/>
        <v>1.3078539871337849E-2</v>
      </c>
      <c r="CI40" s="122">
        <f t="shared" si="6"/>
        <v>1</v>
      </c>
      <c r="CK40" s="123" t="str">
        <f t="shared" si="7"/>
        <v>下関市</v>
      </c>
      <c r="CL40" s="124">
        <f t="shared" si="17"/>
        <v>2094.8993423472975</v>
      </c>
      <c r="CM40" s="65">
        <f t="shared" si="18"/>
        <v>0.29841911129702375</v>
      </c>
      <c r="CN40" s="66">
        <f t="shared" si="19"/>
        <v>2031.3624097039005</v>
      </c>
      <c r="CO40" s="65">
        <f t="shared" si="20"/>
        <v>0.30775306120345386</v>
      </c>
      <c r="CP40" s="66">
        <f t="shared" si="8"/>
        <v>23.243543185479531</v>
      </c>
      <c r="CQ40" s="65">
        <f t="shared" si="21"/>
        <v>0</v>
      </c>
      <c r="CR40" s="66">
        <f t="shared" si="9"/>
        <v>40.293389457917243</v>
      </c>
      <c r="CS40" s="65">
        <f t="shared" si="22"/>
        <v>0</v>
      </c>
      <c r="CT40" s="66">
        <f t="shared" si="10"/>
        <v>371.6728607294649</v>
      </c>
      <c r="CU40" s="67">
        <f t="shared" si="23"/>
        <v>0.25158414799638096</v>
      </c>
      <c r="CV40" s="16"/>
      <c r="CW40" s="959">
        <f t="shared" si="24"/>
        <v>625.15800000000002</v>
      </c>
      <c r="CX40" s="962">
        <f>VLOOKUP($AX40&amp;"_"&amp;$CW$14,データシート1!$A:$BT,MATCH($CW$12&amp;"_"&amp;CX$20,データシート1!$A$1:$BT$1,0),0)</f>
        <v>625.15800000000002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93.506999999999991</v>
      </c>
      <c r="DB40" s="962">
        <f>VLOOKUP($AX40&amp;"_"&amp;$CW$14,データシート1!$A:$BT,MATCH($CW$12&amp;"_"&amp;DB$20,データシート1!$A$1:$BT$1,0),0)</f>
        <v>142.065</v>
      </c>
      <c r="DC40" s="962">
        <f>VLOOKUP($AX40&amp;"_"&amp;$CW$14,データシート1!$A:$BT,MATCH($CW$12&amp;"_"&amp;DC$20,データシート1!$A$1:$BT$1,0),0)</f>
        <v>0</v>
      </c>
      <c r="DD40" s="961">
        <f t="shared" si="11"/>
        <v>860.73</v>
      </c>
      <c r="DE40" s="16"/>
      <c r="DF40" s="125">
        <f>VLOOKUP($AX40&amp;"_"&amp;$DF$14,データシート1!$A:$BT,MATCH($DF$12&amp;"_"&amp;DF$20,データシート1!$A$1:$BT$1,0),0)</f>
        <v>24</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11</v>
      </c>
      <c r="DJ40" s="64">
        <f>VLOOKUP($AX40&amp;"_"&amp;$DF$14,データシート1!$A:$BT,MATCH($DF$12&amp;"_"&amp;DJ$20,データシート1!$A$1:$BT$1,0),0)</f>
        <v>1</v>
      </c>
      <c r="DK40" s="64">
        <f>VLOOKUP($AX40&amp;"_"&amp;$DF$14,データシート1!$A:$BT,MATCH($DF$12&amp;"_"&amp;DK$20,データシート1!$A$1:$BT$1,0),0)</f>
        <v>0</v>
      </c>
      <c r="DL40" s="68">
        <f t="shared" si="12"/>
        <v>36</v>
      </c>
      <c r="DM40" s="16"/>
      <c r="DN40" s="126">
        <f t="shared" si="26"/>
        <v>0.73</v>
      </c>
      <c r="DO40" s="127">
        <f t="shared" si="27"/>
        <v>0</v>
      </c>
      <c r="DP40" s="127">
        <f t="shared" si="29"/>
        <v>0</v>
      </c>
      <c r="DQ40" s="127">
        <f t="shared" si="30"/>
        <v>0.11</v>
      </c>
      <c r="DR40" s="127">
        <f t="shared" si="31"/>
        <v>0.17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36201</v>
      </c>
      <c r="AY41" s="18" t="str">
        <f>IF(IFERROR(比較地域マスタ!$Z26,"")=0,"",IFERROR(比較地域マスタ!$Z26,""))</f>
        <v>徳島市</v>
      </c>
      <c r="BB41" s="110" t="str">
        <f t="shared" si="0"/>
        <v>36201</v>
      </c>
      <c r="BC41" s="1031" t="str">
        <f t="shared" si="0"/>
        <v>徳島市</v>
      </c>
      <c r="BD41" s="34">
        <f t="shared" si="14"/>
        <v>1828.9800412330233</v>
      </c>
      <c r="BE41" s="34">
        <f t="shared" si="15"/>
        <v>449.20467814217602</v>
      </c>
      <c r="BF41" s="34">
        <f>VLOOKUP($AX41&amp;"_"&amp;$BC$14,データシート1!$A:$BT,MATCH($BC$12&amp;"_"&amp;BF$20,データシート1!$A$1:$BT$1,0),0)</f>
        <v>401.92127825727204</v>
      </c>
      <c r="BG41" s="34">
        <f>VLOOKUP($AX41&amp;"_"&amp;$BC$14,データシート1!$A:$BT,MATCH($BC$12&amp;"_"&amp;BG$20,データシート1!$A$1:$BT$1,0),0)</f>
        <v>18.970741393536546</v>
      </c>
      <c r="BH41" s="34">
        <f>VLOOKUP($AX41&amp;"_"&amp;$BC$14,データシート1!$A:$BT,MATCH($BC$12&amp;"_"&amp;BH$20,データシート1!$A$1:$BT$1,0),0)</f>
        <v>28.312658491367387</v>
      </c>
      <c r="BI41" s="34">
        <f>VLOOKUP($AX41&amp;"_"&amp;$BC$14,データシート1!$A:$BT,MATCH($BC$12&amp;"_"&amp;BI$20,データシート1!$A$1:$BT$1,0),0)</f>
        <v>516.73868731181688</v>
      </c>
      <c r="BJ41" s="34">
        <f>VLOOKUP($AX41&amp;"_"&amp;$BC$14,データシート1!$A:$BT,MATCH($BC$12&amp;"_"&amp;BJ$20,データシート1!$A$1:$BT$1,0),0)</f>
        <v>412.14472033293782</v>
      </c>
      <c r="BK41" s="34">
        <f t="shared" si="1"/>
        <v>436.27021854609256</v>
      </c>
      <c r="BL41" s="34">
        <f t="shared" si="2"/>
        <v>375.23732106058713</v>
      </c>
      <c r="BM41" s="34">
        <f>VLOOKUP($AX41&amp;"_"&amp;$BC$14,データシート1!$A:$BT,MATCH($BC$12&amp;"_"&amp;BM$20,データシート1!$A$1:$BT$1,0),0)</f>
        <v>209.50668569922317</v>
      </c>
      <c r="BN41" s="34">
        <f>VLOOKUP($AX41&amp;"_"&amp;$BC$14,データシート1!$A:$BT,MATCH($BC$12&amp;"_"&amp;BN$20,データシート1!$A$1:$BT$1,0),0)</f>
        <v>165.73063536136397</v>
      </c>
      <c r="BO41" s="34">
        <f>VLOOKUP($AX41&amp;"_"&amp;$BC$14,データシート1!$A:$BT,MATCH($BC$12&amp;"_"&amp;BO$20,データシート1!$A$1:$BT$1,0),0)</f>
        <v>14.6389907280073</v>
      </c>
      <c r="BP41" s="34">
        <f>VLOOKUP($AX41&amp;"_"&amp;$BC$14,データシート1!$A:$BT,MATCH($BC$12&amp;"_"&amp;BP$20,データシート1!$A$1:$BT$1,0),0)</f>
        <v>46.393906757498129</v>
      </c>
      <c r="BQ41" s="34">
        <f>VLOOKUP($AX41&amp;"_"&amp;$BC$14,データシート1!$A:$BT,MATCH($BC$12&amp;"_"&amp;BQ$20,データシート1!$A$1:$BT$1,0),0)</f>
        <v>14.6217369</v>
      </c>
      <c r="BR41" s="35">
        <f t="shared" si="3"/>
        <v>1828.9800412330233</v>
      </c>
      <c r="BT41" s="121" t="str">
        <f t="shared" si="4"/>
        <v>徳島市</v>
      </c>
      <c r="BU41" s="33">
        <f t="shared" si="25"/>
        <v>1828.9800412330233</v>
      </c>
      <c r="BV41" s="59">
        <f t="shared" si="16"/>
        <v>0.24560392569365638</v>
      </c>
      <c r="BW41" s="59">
        <f t="shared" si="5"/>
        <v>0.21975159334506089</v>
      </c>
      <c r="BX41" s="59">
        <f t="shared" si="5"/>
        <v>1.037230640348992E-2</v>
      </c>
      <c r="BY41" s="59">
        <f t="shared" si="5"/>
        <v>1.5480025945105532E-2</v>
      </c>
      <c r="BZ41" s="59">
        <f t="shared" si="5"/>
        <v>0.28252833582779441</v>
      </c>
      <c r="CA41" s="59">
        <f t="shared" si="5"/>
        <v>0.22534128915648899</v>
      </c>
      <c r="CB41" s="59">
        <f t="shared" si="5"/>
        <v>0.2385319734008563</v>
      </c>
      <c r="CC41" s="59">
        <f t="shared" si="5"/>
        <v>0.20516206442997462</v>
      </c>
      <c r="CD41" s="59">
        <f t="shared" si="5"/>
        <v>0.11454837175696153</v>
      </c>
      <c r="CE41" s="59">
        <f t="shared" si="5"/>
        <v>9.0613692673013085E-2</v>
      </c>
      <c r="CF41" s="59">
        <f t="shared" si="5"/>
        <v>8.0039095003673708E-3</v>
      </c>
      <c r="CG41" s="59">
        <f t="shared" si="5"/>
        <v>2.5365999470514322E-2</v>
      </c>
      <c r="CH41" s="59">
        <f t="shared" si="5"/>
        <v>7.9944759212039439E-3</v>
      </c>
      <c r="CI41" s="122">
        <f t="shared" si="6"/>
        <v>1</v>
      </c>
      <c r="CK41" s="123" t="str">
        <f t="shared" si="7"/>
        <v>徳島市</v>
      </c>
      <c r="CL41" s="124">
        <f t="shared" si="17"/>
        <v>449.20467814217602</v>
      </c>
      <c r="CM41" s="65">
        <f t="shared" si="18"/>
        <v>0.52177773608541034</v>
      </c>
      <c r="CN41" s="66">
        <f t="shared" si="19"/>
        <v>401.92127825727204</v>
      </c>
      <c r="CO41" s="65">
        <f t="shared" si="20"/>
        <v>0.58316146140928837</v>
      </c>
      <c r="CP41" s="66">
        <f t="shared" si="8"/>
        <v>18.970741393536546</v>
      </c>
      <c r="CQ41" s="65">
        <f t="shared" si="21"/>
        <v>0</v>
      </c>
      <c r="CR41" s="66">
        <f t="shared" si="9"/>
        <v>28.312658491367387</v>
      </c>
      <c r="CS41" s="65">
        <f t="shared" si="22"/>
        <v>0</v>
      </c>
      <c r="CT41" s="66">
        <f t="shared" si="10"/>
        <v>516.73868731181688</v>
      </c>
      <c r="CU41" s="67">
        <f t="shared" si="23"/>
        <v>0.15464876534738325</v>
      </c>
      <c r="CV41" s="16"/>
      <c r="CW41" s="959">
        <f t="shared" si="24"/>
        <v>234.38499999999999</v>
      </c>
      <c r="CX41" s="962">
        <f>VLOOKUP($AX41&amp;"_"&amp;$CW$14,データシート1!$A:$BT,MATCH($CW$12&amp;"_"&amp;CX$20,データシート1!$A$1:$BT$1,0),0)</f>
        <v>234.38499999999999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79.913000000000011</v>
      </c>
      <c r="DB41" s="962">
        <f>VLOOKUP($AX41&amp;"_"&amp;$CW$14,データシート1!$A:$BT,MATCH($CW$12&amp;"_"&amp;DB$20,データシート1!$A$1:$BT$1,0),0)</f>
        <v>0</v>
      </c>
      <c r="DC41" s="962">
        <f>VLOOKUP($AX41&amp;"_"&amp;$CW$14,データシート1!$A:$BT,MATCH($CW$12&amp;"_"&amp;DC$20,データシート1!$A$1:$BT$1,0),0)</f>
        <v>0</v>
      </c>
      <c r="DD41" s="961">
        <f t="shared" si="11"/>
        <v>314.298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0</v>
      </c>
      <c r="DK41" s="64">
        <f>VLOOKUP($AX41&amp;"_"&amp;$DF$14,データシート1!$A:$BT,MATCH($DF$12&amp;"_"&amp;DK$20,データシート1!$A$1:$BT$1,0),0)</f>
        <v>0</v>
      </c>
      <c r="DL41" s="68">
        <f t="shared" si="12"/>
        <v>24</v>
      </c>
      <c r="DM41" s="16"/>
      <c r="DN41" s="126">
        <f t="shared" si="26"/>
        <v>0.75</v>
      </c>
      <c r="DO41" s="127">
        <f t="shared" si="27"/>
        <v>0</v>
      </c>
      <c r="DP41" s="127">
        <f t="shared" si="29"/>
        <v>0</v>
      </c>
      <c r="DQ41" s="127">
        <f t="shared" si="30"/>
        <v>0.25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14213</v>
      </c>
      <c r="AY42" s="18" t="str">
        <f>IF(IFERROR(比較地域マスタ!$Z27,"")=0,"",IFERROR(比較地域マスタ!$Z27,""))</f>
        <v>大和市</v>
      </c>
      <c r="BB42" s="110" t="str">
        <f t="shared" si="0"/>
        <v>14213</v>
      </c>
      <c r="BC42" s="1031" t="str">
        <f t="shared" si="0"/>
        <v>大和市</v>
      </c>
      <c r="BD42" s="34">
        <f t="shared" si="14"/>
        <v>1155.6215708472616</v>
      </c>
      <c r="BE42" s="34">
        <f t="shared" si="15"/>
        <v>398.94086721782736</v>
      </c>
      <c r="BF42" s="34">
        <f>VLOOKUP($AX42&amp;"_"&amp;$BC$14,データシート1!$A:$BT,MATCH($BC$12&amp;"_"&amp;BF$20,データシート1!$A$1:$BT$1,0),0)</f>
        <v>381.8699721850806</v>
      </c>
      <c r="BG42" s="34">
        <f>VLOOKUP($AX42&amp;"_"&amp;$BC$14,データシート1!$A:$BT,MATCH($BC$12&amp;"_"&amp;BG$20,データシート1!$A$1:$BT$1,0),0)</f>
        <v>15.46428015323297</v>
      </c>
      <c r="BH42" s="34">
        <f>VLOOKUP($AX42&amp;"_"&amp;$BC$14,データシート1!$A:$BT,MATCH($BC$12&amp;"_"&amp;BH$20,データシート1!$A$1:$BT$1,0),0)</f>
        <v>1.6066148795138337</v>
      </c>
      <c r="BI42" s="34">
        <f>VLOOKUP($AX42&amp;"_"&amp;$BC$14,データシート1!$A:$BT,MATCH($BC$12&amp;"_"&amp;BI$20,データシート1!$A$1:$BT$1,0),0)</f>
        <v>241.86215296821828</v>
      </c>
      <c r="BJ42" s="34">
        <f>VLOOKUP($AX42&amp;"_"&amp;$BC$14,データシート1!$A:$BT,MATCH($BC$12&amp;"_"&amp;BJ$20,データシート1!$A$1:$BT$1,0),0)</f>
        <v>290.54886824468213</v>
      </c>
      <c r="BK42" s="34">
        <f t="shared" si="1"/>
        <v>203.27316307542986</v>
      </c>
      <c r="BL42" s="34">
        <f t="shared" si="2"/>
        <v>189.08877436561897</v>
      </c>
      <c r="BM42" s="34">
        <f>VLOOKUP($AX42&amp;"_"&amp;$BC$14,データシート1!$A:$BT,MATCH($BC$12&amp;"_"&amp;BM$20,データシート1!$A$1:$BT$1,0),0)</f>
        <v>112.88437197892064</v>
      </c>
      <c r="BN42" s="34">
        <f>VLOOKUP($AX42&amp;"_"&amp;$BC$14,データシート1!$A:$BT,MATCH($BC$12&amp;"_"&amp;BN$20,データシート1!$A$1:$BT$1,0),0)</f>
        <v>76.20440238669832</v>
      </c>
      <c r="BO42" s="34">
        <f>VLOOKUP($AX42&amp;"_"&amp;$BC$14,データシート1!$A:$BT,MATCH($BC$12&amp;"_"&amp;BO$20,データシート1!$A$1:$BT$1,0),0)</f>
        <v>14.1843887098109</v>
      </c>
      <c r="BP42" s="34">
        <f>VLOOKUP($AX42&amp;"_"&amp;$BC$14,データシート1!$A:$BT,MATCH($BC$12&amp;"_"&amp;BP$20,データシート1!$A$1:$BT$1,0),0)</f>
        <v>0</v>
      </c>
      <c r="BQ42" s="34">
        <f>VLOOKUP($AX42&amp;"_"&amp;$BC$14,データシート1!$A:$BT,MATCH($BC$12&amp;"_"&amp;BQ$20,データシート1!$A$1:$BT$1,0),0)</f>
        <v>20.996519341104001</v>
      </c>
      <c r="BR42" s="35">
        <f t="shared" si="3"/>
        <v>1155.6215708472616</v>
      </c>
      <c r="BT42" s="121" t="str">
        <f t="shared" si="4"/>
        <v>大和市</v>
      </c>
      <c r="BU42" s="33">
        <f t="shared" si="25"/>
        <v>1155.6215708472616</v>
      </c>
      <c r="BV42" s="59">
        <f t="shared" si="16"/>
        <v>0.3452175671360459</v>
      </c>
      <c r="BW42" s="59">
        <f t="shared" si="5"/>
        <v>0.33044552111043307</v>
      </c>
      <c r="BX42" s="59">
        <f t="shared" si="5"/>
        <v>1.338178564968729E-2</v>
      </c>
      <c r="BY42" s="59">
        <f t="shared" si="5"/>
        <v>1.390260375925589E-3</v>
      </c>
      <c r="BZ42" s="59">
        <f t="shared" si="5"/>
        <v>0.20929182966954601</v>
      </c>
      <c r="CA42" s="59">
        <f t="shared" ref="CA42:CH68" si="32">BJ42/$BR42</f>
        <v>0.25142215719602895</v>
      </c>
      <c r="CB42" s="59">
        <f t="shared" si="32"/>
        <v>0.17589941915535293</v>
      </c>
      <c r="CC42" s="59">
        <f t="shared" si="32"/>
        <v>0.16362516859821649</v>
      </c>
      <c r="CD42" s="59">
        <f t="shared" si="32"/>
        <v>9.768281834351511E-2</v>
      </c>
      <c r="CE42" s="59">
        <f t="shared" si="32"/>
        <v>6.5942350254701368E-2</v>
      </c>
      <c r="CF42" s="59">
        <f t="shared" si="32"/>
        <v>1.227425055713645E-2</v>
      </c>
      <c r="CG42" s="59">
        <f t="shared" si="32"/>
        <v>0</v>
      </c>
      <c r="CH42" s="59">
        <f t="shared" si="32"/>
        <v>1.8169026843026202E-2</v>
      </c>
      <c r="CI42" s="122">
        <f t="shared" si="6"/>
        <v>1</v>
      </c>
      <c r="CK42" s="123" t="str">
        <f t="shared" si="7"/>
        <v>大和市</v>
      </c>
      <c r="CL42" s="124">
        <f t="shared" si="17"/>
        <v>398.94086721782736</v>
      </c>
      <c r="CM42" s="65">
        <f t="shared" si="18"/>
        <v>0.12238154576763867</v>
      </c>
      <c r="CN42" s="66">
        <f t="shared" si="19"/>
        <v>381.8699721850806</v>
      </c>
      <c r="CO42" s="65">
        <f t="shared" si="20"/>
        <v>0.12785241981879894</v>
      </c>
      <c r="CP42" s="66">
        <f t="shared" si="8"/>
        <v>15.46428015323297</v>
      </c>
      <c r="CQ42" s="65">
        <f t="shared" si="21"/>
        <v>0</v>
      </c>
      <c r="CR42" s="66">
        <f t="shared" si="9"/>
        <v>1.6066148795138337</v>
      </c>
      <c r="CS42" s="65">
        <f t="shared" si="22"/>
        <v>0</v>
      </c>
      <c r="CT42" s="66">
        <f t="shared" si="10"/>
        <v>241.86215296821828</v>
      </c>
      <c r="CU42" s="67">
        <f t="shared" si="23"/>
        <v>0.24697539183755343</v>
      </c>
      <c r="CV42" s="16"/>
      <c r="CW42" s="959">
        <f t="shared" si="24"/>
        <v>48.823</v>
      </c>
      <c r="CX42" s="962">
        <f>VLOOKUP($AX42&amp;"_"&amp;$CW$14,データシート1!$A:$BT,MATCH($CW$12&amp;"_"&amp;CX$20,データシート1!$A$1:$BT$1,0),0)</f>
        <v>48.823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59.733999999999995</v>
      </c>
      <c r="DB42" s="962">
        <f>VLOOKUP($AX42&amp;"_"&amp;$CW$14,データシート1!$A:$BT,MATCH($CW$12&amp;"_"&amp;DB$20,データシート1!$A$1:$BT$1,0),0)</f>
        <v>0</v>
      </c>
      <c r="DC42" s="962">
        <f>VLOOKUP($AX42&amp;"_"&amp;$CW$14,データシート1!$A:$BT,MATCH($CW$12&amp;"_"&amp;DC$20,データシート1!$A$1:$BT$1,0),0)</f>
        <v>0</v>
      </c>
      <c r="DD42" s="961">
        <f t="shared" si="11"/>
        <v>108.55699999999999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19</v>
      </c>
      <c r="DM42" s="16"/>
      <c r="DN42" s="126">
        <f t="shared" si="26"/>
        <v>0.45</v>
      </c>
      <c r="DO42" s="127">
        <f t="shared" si="27"/>
        <v>0</v>
      </c>
      <c r="DP42" s="127">
        <f t="shared" si="29"/>
        <v>0</v>
      </c>
      <c r="DQ42" s="127">
        <f t="shared" si="30"/>
        <v>0.55000000000000004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01202</v>
      </c>
      <c r="AY43" s="18" t="str">
        <f>IF(IFERROR(比較地域マスタ!$Z28,"")=0,"",IFERROR(比較地域マスタ!$Z28,""))</f>
        <v>函館市</v>
      </c>
      <c r="AZ43" s="23"/>
      <c r="BB43" s="110" t="str">
        <f t="shared" si="0"/>
        <v>01202</v>
      </c>
      <c r="BC43" s="1031" t="str">
        <f t="shared" si="0"/>
        <v>函館市</v>
      </c>
      <c r="BD43" s="34">
        <f t="shared" si="14"/>
        <v>2101.3508419161885</v>
      </c>
      <c r="BE43" s="34">
        <f t="shared" si="15"/>
        <v>440.14602056614922</v>
      </c>
      <c r="BF43" s="34">
        <f>VLOOKUP($AX43&amp;"_"&amp;$BC$14,データシート1!$A:$BT,MATCH($BC$12&amp;"_"&amp;BF$20,データシート1!$A$1:$BT$1,0),0)</f>
        <v>392.45586937098335</v>
      </c>
      <c r="BG43" s="34">
        <f>VLOOKUP($AX43&amp;"_"&amp;$BC$14,データシート1!$A:$BT,MATCH($BC$12&amp;"_"&amp;BG$20,データシート1!$A$1:$BT$1,0),0)</f>
        <v>23.391447913879343</v>
      </c>
      <c r="BH43" s="34">
        <f>VLOOKUP($AX43&amp;"_"&amp;$BC$14,データシート1!$A:$BT,MATCH($BC$12&amp;"_"&amp;BH$20,データシート1!$A$1:$BT$1,0),0)</f>
        <v>24.298703281286507</v>
      </c>
      <c r="BI43" s="34">
        <f>VLOOKUP($AX43&amp;"_"&amp;$BC$14,データシート1!$A:$BT,MATCH($BC$12&amp;"_"&amp;BI$20,データシート1!$A$1:$BT$1,0),0)</f>
        <v>445.10949348507137</v>
      </c>
      <c r="BJ43" s="34">
        <f>VLOOKUP($AX43&amp;"_"&amp;$BC$14,データシート1!$A:$BT,MATCH($BC$12&amp;"_"&amp;BJ$20,データシート1!$A$1:$BT$1,0),0)</f>
        <v>617.39949928934186</v>
      </c>
      <c r="BK43" s="34">
        <f t="shared" si="1"/>
        <v>563.93796408211574</v>
      </c>
      <c r="BL43" s="34">
        <f t="shared" si="2"/>
        <v>316.4391268695918</v>
      </c>
      <c r="BM43" s="34">
        <f>VLOOKUP($AX43&amp;"_"&amp;$BC$14,データシート1!$A:$BT,MATCH($BC$12&amp;"_"&amp;BM$20,データシート1!$A$1:$BT$1,0),0)</f>
        <v>193.14133312989424</v>
      </c>
      <c r="BN43" s="34">
        <f>VLOOKUP($AX43&amp;"_"&amp;$BC$14,データシート1!$A:$BT,MATCH($BC$12&amp;"_"&amp;BN$20,データシート1!$A$1:$BT$1,0),0)</f>
        <v>123.29779373969755</v>
      </c>
      <c r="BO43" s="34">
        <f>VLOOKUP($AX43&amp;"_"&amp;$BC$14,データシート1!$A:$BT,MATCH($BC$12&amp;"_"&amp;BO$20,データシート1!$A$1:$BT$1,0),0)</f>
        <v>14.4861916679482</v>
      </c>
      <c r="BP43" s="34">
        <f>VLOOKUP($AX43&amp;"_"&amp;$BC$14,データシート1!$A:$BT,MATCH($BC$12&amp;"_"&amp;BP$20,データシート1!$A$1:$BT$1,0),0)</f>
        <v>233.01264554457575</v>
      </c>
      <c r="BQ43" s="34">
        <f>VLOOKUP($AX43&amp;"_"&amp;$BC$14,データシート1!$A:$BT,MATCH($BC$12&amp;"_"&amp;BQ$20,データシート1!$A$1:$BT$1,0),0)</f>
        <v>34.757864493509999</v>
      </c>
      <c r="BR43" s="35">
        <f t="shared" si="3"/>
        <v>2101.3508419161885</v>
      </c>
      <c r="BT43" s="121" t="str">
        <f t="shared" si="4"/>
        <v>函館市</v>
      </c>
      <c r="BU43" s="33">
        <f t="shared" si="25"/>
        <v>2101.3508419161885</v>
      </c>
      <c r="BV43" s="59">
        <f t="shared" si="16"/>
        <v>0.20945860719040474</v>
      </c>
      <c r="BW43" s="59">
        <f t="shared" si="16"/>
        <v>0.18676361012286224</v>
      </c>
      <c r="BX43" s="59">
        <f t="shared" si="16"/>
        <v>1.113162421395042E-2</v>
      </c>
      <c r="BY43" s="59">
        <f t="shared" si="16"/>
        <v>1.1563372853592076E-2</v>
      </c>
      <c r="BZ43" s="59">
        <f t="shared" si="16"/>
        <v>0.21182064632252606</v>
      </c>
      <c r="CA43" s="59">
        <f t="shared" si="32"/>
        <v>0.29381076542475176</v>
      </c>
      <c r="CB43" s="59">
        <f t="shared" si="32"/>
        <v>0.26836925697180086</v>
      </c>
      <c r="CC43" s="59">
        <f t="shared" si="32"/>
        <v>0.15058843128786431</v>
      </c>
      <c r="CD43" s="59">
        <f t="shared" si="32"/>
        <v>9.1912939656364906E-2</v>
      </c>
      <c r="CE43" s="59">
        <f t="shared" si="32"/>
        <v>5.8675491631499405E-2</v>
      </c>
      <c r="CF43" s="59">
        <f t="shared" si="32"/>
        <v>6.893752047011089E-3</v>
      </c>
      <c r="CG43" s="59">
        <f t="shared" si="32"/>
        <v>0.11088707363692547</v>
      </c>
      <c r="CH43" s="59">
        <f t="shared" si="32"/>
        <v>1.6540724090516389E-2</v>
      </c>
      <c r="CI43" s="122">
        <f t="shared" si="6"/>
        <v>1</v>
      </c>
      <c r="CJ43" s="23"/>
      <c r="CK43" s="123" t="str">
        <f t="shared" si="7"/>
        <v>函館市</v>
      </c>
      <c r="CL43" s="124">
        <f t="shared" si="17"/>
        <v>440.14602056614922</v>
      </c>
      <c r="CM43" s="65">
        <f t="shared" si="18"/>
        <v>0.14147804839835271</v>
      </c>
      <c r="CN43" s="66">
        <f t="shared" si="19"/>
        <v>392.45586937098335</v>
      </c>
      <c r="CO43" s="65">
        <f t="shared" si="20"/>
        <v>0.15867006932475267</v>
      </c>
      <c r="CP43" s="66">
        <f t="shared" si="8"/>
        <v>23.391447913879343</v>
      </c>
      <c r="CQ43" s="65">
        <f t="shared" si="21"/>
        <v>0</v>
      </c>
      <c r="CR43" s="66">
        <f t="shared" si="9"/>
        <v>24.298703281286507</v>
      </c>
      <c r="CS43" s="65">
        <f t="shared" si="22"/>
        <v>0</v>
      </c>
      <c r="CT43" s="66">
        <f t="shared" si="10"/>
        <v>445.10949348507137</v>
      </c>
      <c r="CU43" s="67">
        <f t="shared" si="23"/>
        <v>0.16743295995887256</v>
      </c>
      <c r="CV43" s="16"/>
      <c r="CW43" s="959">
        <f t="shared" si="24"/>
        <v>62.271000000000001</v>
      </c>
      <c r="CX43" s="962">
        <f>VLOOKUP($AX43&amp;"_"&amp;$CW$14,データシート1!$A:$BT,MATCH($CW$12&amp;"_"&amp;CX$20,データシート1!$A$1:$BT$1,0),0)</f>
        <v>62.271000000000001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74.525999999999996</v>
      </c>
      <c r="DB43" s="962">
        <f>VLOOKUP($AX43&amp;"_"&amp;$CW$14,データシート1!$A:$BT,MATCH($CW$12&amp;"_"&amp;DB$20,データシート1!$A$1:$BT$1,0),0)</f>
        <v>0</v>
      </c>
      <c r="DC43" s="962">
        <f>VLOOKUP($AX43&amp;"_"&amp;$CW$14,データシート1!$A:$BT,MATCH($CW$12&amp;"_"&amp;DC$20,データシート1!$A$1:$BT$1,0),0)</f>
        <v>0</v>
      </c>
      <c r="DD43" s="961">
        <f t="shared" si="11"/>
        <v>136.797</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0.46</v>
      </c>
      <c r="DO43" s="127">
        <f t="shared" si="27"/>
        <v>0</v>
      </c>
      <c r="DP43" s="127">
        <f t="shared" si="29"/>
        <v>0</v>
      </c>
      <c r="DQ43" s="127">
        <f t="shared" si="30"/>
        <v>0.54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13208</v>
      </c>
      <c r="AY44" s="18" t="str">
        <f>IF(IFERROR(比較地域マスタ!$Z29,"")=0,"",IFERROR(比較地域マスタ!$Z29,""))</f>
        <v>調布市</v>
      </c>
      <c r="BB44" s="110" t="str">
        <f t="shared" si="0"/>
        <v>13208</v>
      </c>
      <c r="BC44" s="1031" t="str">
        <f t="shared" si="0"/>
        <v>調布市</v>
      </c>
      <c r="BD44" s="34">
        <f t="shared" si="14"/>
        <v>725.20155808418588</v>
      </c>
      <c r="BE44" s="34">
        <f t="shared" si="15"/>
        <v>37.371411297140028</v>
      </c>
      <c r="BF44" s="34">
        <f>VLOOKUP($AX44&amp;"_"&amp;$BC$14,データシート1!$A:$BT,MATCH($BC$12&amp;"_"&amp;BF$20,データシート1!$A$1:$BT$1,0),0)</f>
        <v>24.38267933881415</v>
      </c>
      <c r="BG44" s="34">
        <f>VLOOKUP($AX44&amp;"_"&amp;$BC$14,データシート1!$A:$BT,MATCH($BC$12&amp;"_"&amp;BG$20,データシート1!$A$1:$BT$1,0),0)</f>
        <v>8.5599389683115685</v>
      </c>
      <c r="BH44" s="34">
        <f>VLOOKUP($AX44&amp;"_"&amp;$BC$14,データシート1!$A:$BT,MATCH($BC$12&amp;"_"&amp;BH$20,データシート1!$A$1:$BT$1,0),0)</f>
        <v>4.428792990014311</v>
      </c>
      <c r="BI44" s="34">
        <f>VLOOKUP($AX44&amp;"_"&amp;$BC$14,データシート1!$A:$BT,MATCH($BC$12&amp;"_"&amp;BI$20,データシート1!$A$1:$BT$1,0),0)</f>
        <v>253.26768595536183</v>
      </c>
      <c r="BJ44" s="34">
        <f>VLOOKUP($AX44&amp;"_"&amp;$BC$14,データシート1!$A:$BT,MATCH($BC$12&amp;"_"&amp;BJ$20,データシート1!$A$1:$BT$1,0),0)</f>
        <v>281.48477206266728</v>
      </c>
      <c r="BK44" s="34">
        <f t="shared" si="1"/>
        <v>138.63908437317073</v>
      </c>
      <c r="BL44" s="34">
        <f t="shared" si="2"/>
        <v>124.74651442613222</v>
      </c>
      <c r="BM44" s="34">
        <f>VLOOKUP($AX44&amp;"_"&amp;$BC$14,データシート1!$A:$BT,MATCH($BC$12&amp;"_"&amp;BM$20,データシート1!$A$1:$BT$1,0),0)</f>
        <v>76.863199389856234</v>
      </c>
      <c r="BN44" s="34">
        <f>VLOOKUP($AX44&amp;"_"&amp;$BC$14,データシート1!$A:$BT,MATCH($BC$12&amp;"_"&amp;BN$20,データシート1!$A$1:$BT$1,0),0)</f>
        <v>47.883315036275988</v>
      </c>
      <c r="BO44" s="34">
        <f>VLOOKUP($AX44&amp;"_"&amp;$BC$14,データシート1!$A:$BT,MATCH($BC$12&amp;"_"&amp;BO$20,データシート1!$A$1:$BT$1,0),0)</f>
        <v>13.892569947038499</v>
      </c>
      <c r="BP44" s="34">
        <f>VLOOKUP($AX44&amp;"_"&amp;$BC$14,データシート1!$A:$BT,MATCH($BC$12&amp;"_"&amp;BP$20,データシート1!$A$1:$BT$1,0),0)</f>
        <v>0</v>
      </c>
      <c r="BQ44" s="34">
        <f>VLOOKUP($AX44&amp;"_"&amp;$BC$14,データシート1!$A:$BT,MATCH($BC$12&amp;"_"&amp;BQ$20,データシート1!$A$1:$BT$1,0),0)</f>
        <v>14.438604395846079</v>
      </c>
      <c r="BR44" s="35">
        <f t="shared" si="3"/>
        <v>725.20155808418588</v>
      </c>
      <c r="BT44" s="121" t="str">
        <f t="shared" si="4"/>
        <v>調布市</v>
      </c>
      <c r="BU44" s="33">
        <f t="shared" si="25"/>
        <v>725.20155808418588</v>
      </c>
      <c r="BV44" s="59">
        <f t="shared" si="16"/>
        <v>5.1532447607898997E-2</v>
      </c>
      <c r="BW44" s="59">
        <f t="shared" si="16"/>
        <v>3.3621934573923873E-2</v>
      </c>
      <c r="BX44" s="59">
        <f t="shared" si="16"/>
        <v>1.1803530856890241E-2</v>
      </c>
      <c r="BY44" s="59">
        <f t="shared" si="16"/>
        <v>6.1069821770848836E-3</v>
      </c>
      <c r="BZ44" s="59">
        <f t="shared" si="16"/>
        <v>0.34923764728861895</v>
      </c>
      <c r="CA44" s="59">
        <f t="shared" si="32"/>
        <v>0.38814694883762341</v>
      </c>
      <c r="CB44" s="59">
        <f t="shared" si="32"/>
        <v>0.19117317499899339</v>
      </c>
      <c r="CC44" s="59">
        <f t="shared" si="32"/>
        <v>0.17201633536982952</v>
      </c>
      <c r="CD44" s="59">
        <f t="shared" si="32"/>
        <v>0.10598874000341499</v>
      </c>
      <c r="CE44" s="59">
        <f t="shared" si="32"/>
        <v>6.6027595366414532E-2</v>
      </c>
      <c r="CF44" s="59">
        <f t="shared" si="32"/>
        <v>1.9156839629163848E-2</v>
      </c>
      <c r="CG44" s="59">
        <f t="shared" si="32"/>
        <v>0</v>
      </c>
      <c r="CH44" s="59">
        <f t="shared" si="32"/>
        <v>1.9909781266865337E-2</v>
      </c>
      <c r="CI44" s="122">
        <f t="shared" si="6"/>
        <v>1</v>
      </c>
      <c r="CK44" s="123" t="str">
        <f t="shared" si="7"/>
        <v>調布市</v>
      </c>
      <c r="CL44" s="124">
        <f t="shared" si="17"/>
        <v>37.371411297140028</v>
      </c>
      <c r="CM44" s="65">
        <f t="shared" si="18"/>
        <v>0</v>
      </c>
      <c r="CN44" s="66">
        <f t="shared" si="19"/>
        <v>24.38267933881415</v>
      </c>
      <c r="CO44" s="65">
        <f t="shared" si="20"/>
        <v>0</v>
      </c>
      <c r="CP44" s="66">
        <f t="shared" si="8"/>
        <v>8.5599389683115685</v>
      </c>
      <c r="CQ44" s="65">
        <f t="shared" si="21"/>
        <v>0</v>
      </c>
      <c r="CR44" s="66">
        <f t="shared" si="9"/>
        <v>4.428792990014311</v>
      </c>
      <c r="CS44" s="65">
        <f t="shared" si="22"/>
        <v>0</v>
      </c>
      <c r="CT44" s="66">
        <f t="shared" si="10"/>
        <v>253.26768595536183</v>
      </c>
      <c r="CU44" s="67">
        <f t="shared" si="23"/>
        <v>0.1478396261203227</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37.442999999999998</v>
      </c>
      <c r="DB44" s="962">
        <f>VLOOKUP($AX44&amp;"_"&amp;$CW$14,データシート1!$A:$BT,MATCH($CW$12&amp;"_"&amp;DB$20,データシート1!$A$1:$BT$1,0),0)</f>
        <v>0</v>
      </c>
      <c r="DC44" s="962">
        <f>VLOOKUP($AX44&amp;"_"&amp;$CW$14,データシート1!$A:$BT,MATCH($CW$12&amp;"_"&amp;DC$20,データシート1!$A$1:$BT$1,0),0)</f>
        <v>0</v>
      </c>
      <c r="DD44" s="961">
        <f t="shared" si="11"/>
        <v>37.442999999999998</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7</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06201</v>
      </c>
      <c r="AY45" s="18" t="str">
        <f>IF(IFERROR(比較地域マスタ!$Z30,"")=0,"",IFERROR(比較地域マスタ!$Z30,""))</f>
        <v>山形市</v>
      </c>
      <c r="BB45" s="110" t="str">
        <f t="shared" si="0"/>
        <v>06201</v>
      </c>
      <c r="BC45" s="1031" t="str">
        <f t="shared" si="0"/>
        <v>山形市</v>
      </c>
      <c r="BD45" s="34">
        <f t="shared" si="14"/>
        <v>1476.7254735477818</v>
      </c>
      <c r="BE45" s="34">
        <f t="shared" si="15"/>
        <v>194.10828236292602</v>
      </c>
      <c r="BF45" s="34">
        <f>VLOOKUP($AX45&amp;"_"&amp;$BC$14,データシート1!$A:$BT,MATCH($BC$12&amp;"_"&amp;BF$20,データシート1!$A$1:$BT$1,0),0)</f>
        <v>154.73469384994036</v>
      </c>
      <c r="BG45" s="34">
        <f>VLOOKUP($AX45&amp;"_"&amp;$BC$14,データシート1!$A:$BT,MATCH($BC$12&amp;"_"&amp;BG$20,データシート1!$A$1:$BT$1,0),0)</f>
        <v>21.187074303984886</v>
      </c>
      <c r="BH45" s="34">
        <f>VLOOKUP($AX45&amp;"_"&amp;$BC$14,データシート1!$A:$BT,MATCH($BC$12&amp;"_"&amp;BH$20,データシート1!$A$1:$BT$1,0),0)</f>
        <v>18.186514209000769</v>
      </c>
      <c r="BI45" s="34">
        <f>VLOOKUP($AX45&amp;"_"&amp;$BC$14,データシート1!$A:$BT,MATCH($BC$12&amp;"_"&amp;BI$20,データシート1!$A$1:$BT$1,0),0)</f>
        <v>439.2331996089614</v>
      </c>
      <c r="BJ45" s="34">
        <f>VLOOKUP($AX45&amp;"_"&amp;$BC$14,データシート1!$A:$BT,MATCH($BC$12&amp;"_"&amp;BJ$20,データシート1!$A$1:$BT$1,0),0)</f>
        <v>436.55450802876328</v>
      </c>
      <c r="BK45" s="34">
        <f t="shared" si="1"/>
        <v>381.18750263790338</v>
      </c>
      <c r="BL45" s="34">
        <f t="shared" si="2"/>
        <v>367.04124070922296</v>
      </c>
      <c r="BM45" s="34">
        <f>VLOOKUP($AX45&amp;"_"&amp;$BC$14,データシート1!$A:$BT,MATCH($BC$12&amp;"_"&amp;BM$20,データシート1!$A$1:$BT$1,0),0)</f>
        <v>219.54390260184707</v>
      </c>
      <c r="BN45" s="34">
        <f>VLOOKUP($AX45&amp;"_"&amp;$BC$14,データシート1!$A:$BT,MATCH($BC$12&amp;"_"&amp;BN$20,データシート1!$A$1:$BT$1,0),0)</f>
        <v>147.4973381073759</v>
      </c>
      <c r="BO45" s="34">
        <f>VLOOKUP($AX45&amp;"_"&amp;$BC$14,データシート1!$A:$BT,MATCH($BC$12&amp;"_"&amp;BO$20,データシート1!$A$1:$BT$1,0),0)</f>
        <v>14.146261928680399</v>
      </c>
      <c r="BP45" s="34">
        <f>VLOOKUP($AX45&amp;"_"&amp;$BC$14,データシート1!$A:$BT,MATCH($BC$12&amp;"_"&amp;BP$20,データシート1!$A$1:$BT$1,0),0)</f>
        <v>0</v>
      </c>
      <c r="BQ45" s="34">
        <f>VLOOKUP($AX45&amp;"_"&amp;$BC$14,データシート1!$A:$BT,MATCH($BC$12&amp;"_"&amp;BQ$20,データシート1!$A$1:$BT$1,0),0)</f>
        <v>25.641980909227652</v>
      </c>
      <c r="BR45" s="35">
        <f t="shared" si="3"/>
        <v>1476.7254735477818</v>
      </c>
      <c r="BT45" s="121" t="str">
        <f t="shared" si="4"/>
        <v>山形市</v>
      </c>
      <c r="BU45" s="33">
        <f t="shared" si="25"/>
        <v>1476.7254735477818</v>
      </c>
      <c r="BV45" s="59">
        <f t="shared" si="16"/>
        <v>0.13144506940520745</v>
      </c>
      <c r="BW45" s="59">
        <f t="shared" si="16"/>
        <v>0.10478230153245452</v>
      </c>
      <c r="BX45" s="59">
        <f t="shared" si="16"/>
        <v>1.4347334479904158E-2</v>
      </c>
      <c r="BY45" s="59">
        <f t="shared" si="16"/>
        <v>1.2315433392848773E-2</v>
      </c>
      <c r="BZ45" s="59">
        <f t="shared" si="16"/>
        <v>0.29743727421029642</v>
      </c>
      <c r="CA45" s="59">
        <f t="shared" si="32"/>
        <v>0.29562333409198677</v>
      </c>
      <c r="CB45" s="59">
        <f t="shared" si="32"/>
        <v>0.25813024117618394</v>
      </c>
      <c r="CC45" s="59">
        <f t="shared" si="32"/>
        <v>0.24855076131883816</v>
      </c>
      <c r="CD45" s="59">
        <f t="shared" si="32"/>
        <v>0.14866940845436927</v>
      </c>
      <c r="CE45" s="59">
        <f t="shared" si="32"/>
        <v>9.9881352864468878E-2</v>
      </c>
      <c r="CF45" s="59">
        <f t="shared" si="32"/>
        <v>9.57947985734579E-3</v>
      </c>
      <c r="CG45" s="59">
        <f t="shared" si="32"/>
        <v>0</v>
      </c>
      <c r="CH45" s="59">
        <f t="shared" si="32"/>
        <v>1.7364081116325352E-2</v>
      </c>
      <c r="CI45" s="122">
        <f t="shared" si="6"/>
        <v>1</v>
      </c>
      <c r="CK45" s="123" t="str">
        <f t="shared" si="7"/>
        <v>山形市</v>
      </c>
      <c r="CL45" s="124">
        <f t="shared" si="17"/>
        <v>194.10828236292602</v>
      </c>
      <c r="CM45" s="65">
        <f t="shared" si="18"/>
        <v>0.24424511629728962</v>
      </c>
      <c r="CN45" s="66">
        <f t="shared" si="19"/>
        <v>154.73469384994036</v>
      </c>
      <c r="CO45" s="65">
        <f t="shared" si="20"/>
        <v>0.30639541023668282</v>
      </c>
      <c r="CP45" s="66">
        <f t="shared" si="8"/>
        <v>21.187074303984886</v>
      </c>
      <c r="CQ45" s="65">
        <f t="shared" si="21"/>
        <v>0</v>
      </c>
      <c r="CR45" s="66">
        <f t="shared" si="9"/>
        <v>18.186514209000769</v>
      </c>
      <c r="CS45" s="65">
        <f t="shared" si="22"/>
        <v>0</v>
      </c>
      <c r="CT45" s="66">
        <f t="shared" si="10"/>
        <v>439.2331996089614</v>
      </c>
      <c r="CU45" s="67">
        <f t="shared" si="23"/>
        <v>0.22414972294364635</v>
      </c>
      <c r="CV45" s="16"/>
      <c r="CW45" s="959">
        <f t="shared" si="24"/>
        <v>47.41</v>
      </c>
      <c r="CX45" s="962">
        <f>VLOOKUP($AX45&amp;"_"&amp;$CW$14,データシート1!$A:$BT,MATCH($CW$12&amp;"_"&amp;CX$20,データシート1!$A$1:$BT$1,0),0)</f>
        <v>47.41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98.454000000000008</v>
      </c>
      <c r="DB45" s="962">
        <f>VLOOKUP($AX45&amp;"_"&amp;$CW$14,データシート1!$A:$BT,MATCH($CW$12&amp;"_"&amp;DB$20,データシート1!$A$1:$BT$1,0),0)</f>
        <v>1.1080000000000001</v>
      </c>
      <c r="DC45" s="962">
        <f>VLOOKUP($AX45&amp;"_"&amp;$CW$14,データシート1!$A:$BT,MATCH($CW$12&amp;"_"&amp;DC$20,データシート1!$A$1:$BT$1,0),0)</f>
        <v>0</v>
      </c>
      <c r="DD45" s="961">
        <f t="shared" si="11"/>
        <v>146.97200000000001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9</v>
      </c>
      <c r="DJ45" s="64">
        <f>VLOOKUP($AX45&amp;"_"&amp;$DF$14,データシート1!$A:$BT,MATCH($DF$12&amp;"_"&amp;DJ$20,データシート1!$A$1:$BT$1,0),0)</f>
        <v>1</v>
      </c>
      <c r="DK45" s="64">
        <f>VLOOKUP($AX45&amp;"_"&amp;$DF$14,データシート1!$A:$BT,MATCH($DF$12&amp;"_"&amp;DK$20,データシート1!$A$1:$BT$1,0),0)</f>
        <v>0</v>
      </c>
      <c r="DL45" s="68">
        <f t="shared" si="12"/>
        <v>19</v>
      </c>
      <c r="DM45" s="16"/>
      <c r="DN45" s="126">
        <f t="shared" si="26"/>
        <v>0.32</v>
      </c>
      <c r="DO45" s="127">
        <f t="shared" si="27"/>
        <v>0</v>
      </c>
      <c r="DP45" s="127">
        <f t="shared" si="29"/>
        <v>0</v>
      </c>
      <c r="DQ45" s="127">
        <f t="shared" si="30"/>
        <v>0.67</v>
      </c>
      <c r="DR45" s="127">
        <f t="shared" si="31"/>
        <v>0.01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42202</v>
      </c>
      <c r="AY46" s="18" t="str">
        <f>IF(IFERROR(比較地域マスタ!$Z31,"")=0,"",IFERROR(比較地域マスタ!$Z31,""))</f>
        <v>佐世保市</v>
      </c>
      <c r="BB46" s="110" t="str">
        <f t="shared" si="0"/>
        <v>42202</v>
      </c>
      <c r="BC46" s="1031" t="str">
        <f t="shared" si="0"/>
        <v>佐世保市</v>
      </c>
      <c r="BD46" s="34">
        <f t="shared" si="14"/>
        <v>1100.6791844074544</v>
      </c>
      <c r="BE46" s="34">
        <f t="shared" si="15"/>
        <v>180.44789233028851</v>
      </c>
      <c r="BF46" s="34">
        <f>VLOOKUP($AX46&amp;"_"&amp;$BC$14,データシート1!$A:$BT,MATCH($BC$12&amp;"_"&amp;BF$20,データシート1!$A$1:$BT$1,0),0)</f>
        <v>89.838906537608452</v>
      </c>
      <c r="BG46" s="34">
        <f>VLOOKUP($AX46&amp;"_"&amp;$BC$14,データシート1!$A:$BT,MATCH($BC$12&amp;"_"&amp;BG$20,データシート1!$A$1:$BT$1,0),0)</f>
        <v>15.842667915545608</v>
      </c>
      <c r="BH46" s="34">
        <f>VLOOKUP($AX46&amp;"_"&amp;$BC$14,データシート1!$A:$BT,MATCH($BC$12&amp;"_"&amp;BH$20,データシート1!$A$1:$BT$1,0),0)</f>
        <v>74.766317877134455</v>
      </c>
      <c r="BI46" s="34">
        <f>VLOOKUP($AX46&amp;"_"&amp;$BC$14,データシート1!$A:$BT,MATCH($BC$12&amp;"_"&amp;BI$20,データシート1!$A$1:$BT$1,0),0)</f>
        <v>271.27453007917313</v>
      </c>
      <c r="BJ46" s="34">
        <f>VLOOKUP($AX46&amp;"_"&amp;$BC$14,データシート1!$A:$BT,MATCH($BC$12&amp;"_"&amp;BJ$20,データシート1!$A$1:$BT$1,0),0)</f>
        <v>232.36256189232219</v>
      </c>
      <c r="BK46" s="34">
        <f t="shared" si="1"/>
        <v>386.83900687568052</v>
      </c>
      <c r="BL46" s="34">
        <f t="shared" si="2"/>
        <v>332.10537024500593</v>
      </c>
      <c r="BM46" s="34">
        <f>VLOOKUP($AX46&amp;"_"&amp;$BC$14,データシート1!$A:$BT,MATCH($BC$12&amp;"_"&amp;BM$20,データシート1!$A$1:$BT$1,0),0)</f>
        <v>186.55496168641213</v>
      </c>
      <c r="BN46" s="34">
        <f>VLOOKUP($AX46&amp;"_"&amp;$BC$14,データシート1!$A:$BT,MATCH($BC$12&amp;"_"&amp;BN$20,データシート1!$A$1:$BT$1,0),0)</f>
        <v>145.55040855859377</v>
      </c>
      <c r="BO46" s="34">
        <f>VLOOKUP($AX46&amp;"_"&amp;$BC$14,データシート1!$A:$BT,MATCH($BC$12&amp;"_"&amp;BO$20,データシート1!$A$1:$BT$1,0),0)</f>
        <v>14.1923877435243</v>
      </c>
      <c r="BP46" s="34">
        <f>VLOOKUP($AX46&amp;"_"&amp;$BC$14,データシート1!$A:$BT,MATCH($BC$12&amp;"_"&amp;BP$20,データシート1!$A$1:$BT$1,0),0)</f>
        <v>40.54124888715026</v>
      </c>
      <c r="BQ46" s="34">
        <f>VLOOKUP($AX46&amp;"_"&amp;$BC$14,データシート1!$A:$BT,MATCH($BC$12&amp;"_"&amp;BQ$20,データシート1!$A$1:$BT$1,0),0)</f>
        <v>29.755193229989999</v>
      </c>
      <c r="BR46" s="35">
        <f t="shared" si="3"/>
        <v>1100.6791844074544</v>
      </c>
      <c r="BT46" s="121" t="str">
        <f t="shared" si="4"/>
        <v>佐世保市</v>
      </c>
      <c r="BU46" s="33">
        <f t="shared" si="25"/>
        <v>1100.6791844074544</v>
      </c>
      <c r="BV46" s="59">
        <f t="shared" si="16"/>
        <v>0.1639423138790726</v>
      </c>
      <c r="BW46" s="59">
        <f t="shared" si="16"/>
        <v>8.16213369075139E-2</v>
      </c>
      <c r="BX46" s="59">
        <f t="shared" si="16"/>
        <v>1.4393538226194798E-2</v>
      </c>
      <c r="BY46" s="59">
        <f t="shared" si="16"/>
        <v>6.7927438745363902E-2</v>
      </c>
      <c r="BZ46" s="59">
        <f t="shared" si="16"/>
        <v>0.24646103417065396</v>
      </c>
      <c r="CA46" s="59">
        <f t="shared" si="32"/>
        <v>0.21110834581414703</v>
      </c>
      <c r="CB46" s="59">
        <f t="shared" si="32"/>
        <v>0.3514548220369349</v>
      </c>
      <c r="CC46" s="59">
        <f t="shared" si="32"/>
        <v>0.30172767410314327</v>
      </c>
      <c r="CD46" s="59">
        <f t="shared" si="32"/>
        <v>0.16949076927155948</v>
      </c>
      <c r="CE46" s="59">
        <f t="shared" si="32"/>
        <v>0.13223690483158376</v>
      </c>
      <c r="CF46" s="59">
        <f t="shared" si="32"/>
        <v>1.2894209270582969E-2</v>
      </c>
      <c r="CG46" s="59">
        <f t="shared" si="32"/>
        <v>3.6832938663208623E-2</v>
      </c>
      <c r="CH46" s="59">
        <f t="shared" si="32"/>
        <v>2.7033484099191509E-2</v>
      </c>
      <c r="CI46" s="122">
        <f t="shared" si="6"/>
        <v>1</v>
      </c>
      <c r="CK46" s="123" t="str">
        <f t="shared" si="7"/>
        <v>佐世保市</v>
      </c>
      <c r="CL46" s="124">
        <f t="shared" si="17"/>
        <v>180.44789233028851</v>
      </c>
      <c r="CM46" s="65">
        <f t="shared" si="18"/>
        <v>0.22159305649749766</v>
      </c>
      <c r="CN46" s="66">
        <f t="shared" si="19"/>
        <v>89.838906537608452</v>
      </c>
      <c r="CO46" s="65">
        <f t="shared" si="20"/>
        <v>0.44508555970971236</v>
      </c>
      <c r="CP46" s="66">
        <f t="shared" si="8"/>
        <v>15.842667915545608</v>
      </c>
      <c r="CQ46" s="65">
        <f t="shared" si="21"/>
        <v>0</v>
      </c>
      <c r="CR46" s="66">
        <f t="shared" si="9"/>
        <v>74.766317877134455</v>
      </c>
      <c r="CS46" s="65">
        <f t="shared" si="22"/>
        <v>0</v>
      </c>
      <c r="CT46" s="66">
        <f t="shared" si="10"/>
        <v>271.27453007917313</v>
      </c>
      <c r="CU46" s="67">
        <f t="shared" si="23"/>
        <v>0.29754359901182958</v>
      </c>
      <c r="CV46" s="16"/>
      <c r="CW46" s="959">
        <f t="shared" si="24"/>
        <v>39.985999999999997</v>
      </c>
      <c r="CX46" s="962">
        <f>VLOOKUP($AX46&amp;"_"&amp;$CW$14,データシート1!$A:$BT,MATCH($CW$12&amp;"_"&amp;CX$20,データシート1!$A$1:$BT$1,0),0)</f>
        <v>39.985999999999997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80.715999999999994</v>
      </c>
      <c r="DB46" s="962">
        <f>VLOOKUP($AX46&amp;"_"&amp;$CW$14,データシート1!$A:$BT,MATCH($CW$12&amp;"_"&amp;DB$20,データシート1!$A$1:$BT$1,0),0)</f>
        <v>0.44600000000000001</v>
      </c>
      <c r="DC46" s="962">
        <f>VLOOKUP($AX46&amp;"_"&amp;$CW$14,データシート1!$A:$BT,MATCH($CW$12&amp;"_"&amp;DC$20,データシート1!$A$1:$BT$1,0),0)</f>
        <v>0</v>
      </c>
      <c r="DD46" s="961">
        <f t="shared" si="11"/>
        <v>121.148</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11</v>
      </c>
      <c r="DJ46" s="64">
        <f>VLOOKUP($AX46&amp;"_"&amp;$DF$14,データシート1!$A:$BT,MATCH($DF$12&amp;"_"&amp;DJ$20,データシート1!$A$1:$BT$1,0),0)</f>
        <v>1</v>
      </c>
      <c r="DK46" s="64">
        <f>VLOOKUP($AX46&amp;"_"&amp;$DF$14,データシート1!$A:$BT,MATCH($DF$12&amp;"_"&amp;DK$20,データシート1!$A$1:$BT$1,0),0)</f>
        <v>0</v>
      </c>
      <c r="DL46" s="68">
        <f t="shared" si="12"/>
        <v>18</v>
      </c>
      <c r="DM46" s="16"/>
      <c r="DN46" s="126">
        <f t="shared" si="26"/>
        <v>0.33</v>
      </c>
      <c r="DO46" s="127">
        <f t="shared" si="27"/>
        <v>0</v>
      </c>
      <c r="DP46" s="127">
        <f t="shared" si="29"/>
        <v>0</v>
      </c>
      <c r="DQ46" s="127">
        <f t="shared" si="30"/>
        <v>0.67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20202</v>
      </c>
      <c r="AY47" s="18" t="str">
        <f>IF(IFERROR(比較地域マスタ!$Z32,"")=0,"",IFERROR(比較地域マスタ!$Z32,""))</f>
        <v>松本市</v>
      </c>
      <c r="BB47" s="110" t="str">
        <f t="shared" si="0"/>
        <v>20202</v>
      </c>
      <c r="BC47" s="1031" t="str">
        <f t="shared" si="0"/>
        <v>松本市</v>
      </c>
      <c r="BD47" s="34">
        <f t="shared" si="14"/>
        <v>1543.0846205534367</v>
      </c>
      <c r="BE47" s="34">
        <f t="shared" si="15"/>
        <v>258.97023087028617</v>
      </c>
      <c r="BF47" s="34">
        <f>VLOOKUP($AX47&amp;"_"&amp;$BC$14,データシート1!$A:$BT,MATCH($BC$12&amp;"_"&amp;BF$20,データシート1!$A$1:$BT$1,0),0)</f>
        <v>214.32611821442697</v>
      </c>
      <c r="BG47" s="34">
        <f>VLOOKUP($AX47&amp;"_"&amp;$BC$14,データシート1!$A:$BT,MATCH($BC$12&amp;"_"&amp;BG$20,データシート1!$A$1:$BT$1,0),0)</f>
        <v>18.238598804400844</v>
      </c>
      <c r="BH47" s="34">
        <f>VLOOKUP($AX47&amp;"_"&amp;$BC$14,データシート1!$A:$BT,MATCH($BC$12&amp;"_"&amp;BH$20,データシート1!$A$1:$BT$1,0),0)</f>
        <v>26.405513851458373</v>
      </c>
      <c r="BI47" s="34">
        <f>VLOOKUP($AX47&amp;"_"&amp;$BC$14,データシート1!$A:$BT,MATCH($BC$12&amp;"_"&amp;BI$20,データシート1!$A$1:$BT$1,0),0)</f>
        <v>407.24163486814268</v>
      </c>
      <c r="BJ47" s="34">
        <f>VLOOKUP($AX47&amp;"_"&amp;$BC$14,データシート1!$A:$BT,MATCH($BC$12&amp;"_"&amp;BJ$20,データシート1!$A$1:$BT$1,0),0)</f>
        <v>410.50179467895043</v>
      </c>
      <c r="BK47" s="34">
        <f t="shared" si="1"/>
        <v>431.48777109364266</v>
      </c>
      <c r="BL47" s="34">
        <f t="shared" si="2"/>
        <v>417.65189502788706</v>
      </c>
      <c r="BM47" s="34">
        <f>VLOOKUP($AX47&amp;"_"&amp;$BC$14,データシート1!$A:$BT,MATCH($BC$12&amp;"_"&amp;BM$20,データシート1!$A$1:$BT$1,0),0)</f>
        <v>219.53438865217632</v>
      </c>
      <c r="BN47" s="34">
        <f>VLOOKUP($AX47&amp;"_"&amp;$BC$14,データシート1!$A:$BT,MATCH($BC$12&amp;"_"&amp;BN$20,データシート1!$A$1:$BT$1,0),0)</f>
        <v>198.11750637571075</v>
      </c>
      <c r="BO47" s="34">
        <f>VLOOKUP($AX47&amp;"_"&amp;$BC$14,データシート1!$A:$BT,MATCH($BC$12&amp;"_"&amp;BO$20,データシート1!$A$1:$BT$1,0),0)</f>
        <v>13.835876065755601</v>
      </c>
      <c r="BP47" s="34">
        <f>VLOOKUP($AX47&amp;"_"&amp;$BC$14,データシート1!$A:$BT,MATCH($BC$12&amp;"_"&amp;BP$20,データシート1!$A$1:$BT$1,0),0)</f>
        <v>0</v>
      </c>
      <c r="BQ47" s="34">
        <f>VLOOKUP($AX47&amp;"_"&amp;$BC$14,データシート1!$A:$BT,MATCH($BC$12&amp;"_"&amp;BQ$20,データシート1!$A$1:$BT$1,0),0)</f>
        <v>34.883189042414983</v>
      </c>
      <c r="BR47" s="35">
        <f t="shared" si="3"/>
        <v>1543.0846205534367</v>
      </c>
      <c r="BT47" s="121" t="str">
        <f t="shared" si="4"/>
        <v>松本市</v>
      </c>
      <c r="BU47" s="33">
        <f t="shared" si="25"/>
        <v>1543.0846205534367</v>
      </c>
      <c r="BV47" s="59">
        <f t="shared" si="16"/>
        <v>0.16782633137604919</v>
      </c>
      <c r="BW47" s="59">
        <f t="shared" si="16"/>
        <v>0.13889459810542185</v>
      </c>
      <c r="BX47" s="59">
        <f t="shared" si="16"/>
        <v>1.1819571371179539E-2</v>
      </c>
      <c r="BY47" s="59">
        <f t="shared" si="16"/>
        <v>1.7112161899447791E-2</v>
      </c>
      <c r="BZ47" s="59">
        <f t="shared" si="16"/>
        <v>0.26391400020698996</v>
      </c>
      <c r="CA47" s="59">
        <f t="shared" si="32"/>
        <v>0.26602675524801839</v>
      </c>
      <c r="CB47" s="59">
        <f t="shared" si="32"/>
        <v>0.27962677182207085</v>
      </c>
      <c r="CC47" s="59">
        <f t="shared" si="32"/>
        <v>0.27066039636769479</v>
      </c>
      <c r="CD47" s="59">
        <f t="shared" si="32"/>
        <v>0.14226983130286075</v>
      </c>
      <c r="CE47" s="59">
        <f t="shared" si="32"/>
        <v>0.12839056506483404</v>
      </c>
      <c r="CF47" s="59">
        <f t="shared" si="32"/>
        <v>8.9663754543761048E-3</v>
      </c>
      <c r="CG47" s="59">
        <f t="shared" si="32"/>
        <v>0</v>
      </c>
      <c r="CH47" s="59">
        <f t="shared" si="32"/>
        <v>2.2606141346871771E-2</v>
      </c>
      <c r="CI47" s="122">
        <f t="shared" si="6"/>
        <v>1</v>
      </c>
      <c r="CK47" s="123" t="str">
        <f t="shared" si="7"/>
        <v>松本市</v>
      </c>
      <c r="CL47" s="124">
        <f t="shared" si="17"/>
        <v>258.97023087028617</v>
      </c>
      <c r="CM47" s="65">
        <f t="shared" si="18"/>
        <v>0.97848698342058971</v>
      </c>
      <c r="CN47" s="66">
        <f t="shared" si="19"/>
        <v>214.32611821442697</v>
      </c>
      <c r="CO47" s="65">
        <f t="shared" si="20"/>
        <v>1</v>
      </c>
      <c r="CP47" s="66">
        <f t="shared" si="8"/>
        <v>18.238598804400844</v>
      </c>
      <c r="CQ47" s="65">
        <f t="shared" si="21"/>
        <v>0</v>
      </c>
      <c r="CR47" s="66">
        <f t="shared" si="9"/>
        <v>26.405513851458373</v>
      </c>
      <c r="CS47" s="65">
        <f t="shared" si="22"/>
        <v>0</v>
      </c>
      <c r="CT47" s="66">
        <f t="shared" si="10"/>
        <v>407.24163486814268</v>
      </c>
      <c r="CU47" s="67">
        <f t="shared" si="23"/>
        <v>0.20512882978442945</v>
      </c>
      <c r="CV47" s="16"/>
      <c r="CW47" s="959">
        <f t="shared" si="24"/>
        <v>253.399</v>
      </c>
      <c r="CX47" s="962">
        <f>VLOOKUP($AX47&amp;"_"&amp;$CW$14,データシート1!$A:$BT,MATCH($CW$12&amp;"_"&amp;CX$20,データシート1!$A$1:$BT$1,0),0)</f>
        <v>253.399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83.537000000000006</v>
      </c>
      <c r="DB47" s="962">
        <f>VLOOKUP($AX47&amp;"_"&amp;$CW$14,データシート1!$A:$BT,MATCH($CW$12&amp;"_"&amp;DB$20,データシート1!$A$1:$BT$1,0),0)</f>
        <v>0</v>
      </c>
      <c r="DC47" s="962">
        <f>VLOOKUP($AX47&amp;"_"&amp;$CW$14,データシート1!$A:$BT,MATCH($CW$12&amp;"_"&amp;DC$20,データシート1!$A$1:$BT$1,0),0)</f>
        <v>0</v>
      </c>
      <c r="DD47" s="961">
        <f t="shared" si="11"/>
        <v>336.93600000000004</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27</v>
      </c>
      <c r="DM47" s="16"/>
      <c r="DN47" s="126">
        <f t="shared" si="26"/>
        <v>0.75</v>
      </c>
      <c r="DO47" s="127">
        <f t="shared" si="27"/>
        <v>0</v>
      </c>
      <c r="DP47" s="127">
        <f t="shared" si="29"/>
        <v>0</v>
      </c>
      <c r="DQ47" s="127">
        <f t="shared" si="30"/>
        <v>0.25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13105</v>
      </c>
      <c r="AY48" s="18" t="str">
        <f>IF(IFERROR(比較地域マスタ!$Z33,"")=0,"",IFERROR(比較地域マスタ!$Z33,""))</f>
        <v>文京区</v>
      </c>
      <c r="BB48" s="110" t="str">
        <f t="shared" si="0"/>
        <v>13105</v>
      </c>
      <c r="BC48" s="1031" t="str">
        <f t="shared" si="0"/>
        <v>文京区</v>
      </c>
      <c r="BD48" s="34">
        <f t="shared" si="14"/>
        <v>1143.3874758942343</v>
      </c>
      <c r="BE48" s="34">
        <f t="shared" si="15"/>
        <v>66.119153604034864</v>
      </c>
      <c r="BF48" s="34">
        <f>VLOOKUP($AX48&amp;"_"&amp;$BC$14,データシート1!$A:$BT,MATCH($BC$12&amp;"_"&amp;BF$20,データシート1!$A$1:$BT$1,0),0)</f>
        <v>43.964520758659361</v>
      </c>
      <c r="BG48" s="34">
        <f>VLOOKUP($AX48&amp;"_"&amp;$BC$14,データシート1!$A:$BT,MATCH($BC$12&amp;"_"&amp;BG$20,データシート1!$A$1:$BT$1,0),0)</f>
        <v>19.429221774597458</v>
      </c>
      <c r="BH48" s="34">
        <f>VLOOKUP($AX48&amp;"_"&amp;$BC$14,データシート1!$A:$BT,MATCH($BC$12&amp;"_"&amp;BH$20,データシート1!$A$1:$BT$1,0),0)</f>
        <v>2.7254110707780375</v>
      </c>
      <c r="BI48" s="34">
        <f>VLOOKUP($AX48&amp;"_"&amp;$BC$14,データシート1!$A:$BT,MATCH($BC$12&amp;"_"&amp;BI$20,データシート1!$A$1:$BT$1,0),0)</f>
        <v>671.86335673676786</v>
      </c>
      <c r="BJ48" s="34">
        <f>VLOOKUP($AX48&amp;"_"&amp;$BC$14,データシート1!$A:$BT,MATCH($BC$12&amp;"_"&amp;BJ$20,データシート1!$A$1:$BT$1,0),0)</f>
        <v>284.75766267334973</v>
      </c>
      <c r="BK48" s="34">
        <f t="shared" si="1"/>
        <v>85.367931285284172</v>
      </c>
      <c r="BL48" s="34">
        <f t="shared" si="2"/>
        <v>72.153060493807672</v>
      </c>
      <c r="BM48" s="34">
        <f>VLOOKUP($AX48&amp;"_"&amp;$BC$14,データシート1!$A:$BT,MATCH($BC$12&amp;"_"&amp;BM$20,データシート1!$A$1:$BT$1,0),0)</f>
        <v>43.167507927452547</v>
      </c>
      <c r="BN48" s="34">
        <f>VLOOKUP($AX48&amp;"_"&amp;$BC$14,データシート1!$A:$BT,MATCH($BC$12&amp;"_"&amp;BN$20,データシート1!$A$1:$BT$1,0),0)</f>
        <v>28.985552566355128</v>
      </c>
      <c r="BO48" s="34">
        <f>VLOOKUP($AX48&amp;"_"&amp;$BC$14,データシート1!$A:$BT,MATCH($BC$12&amp;"_"&amp;BO$20,データシート1!$A$1:$BT$1,0),0)</f>
        <v>13.2148707914765</v>
      </c>
      <c r="BP48" s="34">
        <f>VLOOKUP($AX48&amp;"_"&amp;$BC$14,データシート1!$A:$BT,MATCH($BC$12&amp;"_"&amp;BP$20,データシート1!$A$1:$BT$1,0),0)</f>
        <v>0</v>
      </c>
      <c r="BQ48" s="34">
        <f>VLOOKUP($AX48&amp;"_"&amp;$BC$14,データシート1!$A:$BT,MATCH($BC$12&amp;"_"&amp;BQ$20,データシート1!$A$1:$BT$1,0),0)</f>
        <v>35.279371594797588</v>
      </c>
      <c r="BR48" s="35">
        <f t="shared" si="3"/>
        <v>1143.3874758942343</v>
      </c>
      <c r="BT48" s="121" t="str">
        <f t="shared" si="4"/>
        <v>文京区</v>
      </c>
      <c r="BU48" s="33">
        <f t="shared" si="25"/>
        <v>1143.3874758942343</v>
      </c>
      <c r="BV48" s="59">
        <f t="shared" si="16"/>
        <v>5.7827425083805117E-2</v>
      </c>
      <c r="BW48" s="59">
        <f t="shared" si="16"/>
        <v>3.845111275534574E-2</v>
      </c>
      <c r="BX48" s="59">
        <f t="shared" si="16"/>
        <v>1.6992683743891821E-2</v>
      </c>
      <c r="BY48" s="59">
        <f t="shared" si="16"/>
        <v>2.3836285845675502E-3</v>
      </c>
      <c r="BZ48" s="59">
        <f t="shared" si="16"/>
        <v>0.58760776281138538</v>
      </c>
      <c r="CA48" s="59">
        <f t="shared" si="32"/>
        <v>0.24904738653940828</v>
      </c>
      <c r="CB48" s="59">
        <f t="shared" si="32"/>
        <v>7.466229347887389E-2</v>
      </c>
      <c r="CC48" s="59">
        <f t="shared" si="32"/>
        <v>6.3104644763908521E-2</v>
      </c>
      <c r="CD48" s="59">
        <f t="shared" si="32"/>
        <v>3.7754049994024624E-2</v>
      </c>
      <c r="CE48" s="59">
        <f t="shared" si="32"/>
        <v>2.53505947698839E-2</v>
      </c>
      <c r="CF48" s="59">
        <f t="shared" si="32"/>
        <v>1.1557648714965374E-2</v>
      </c>
      <c r="CG48" s="59">
        <f t="shared" si="32"/>
        <v>0</v>
      </c>
      <c r="CH48" s="59">
        <f t="shared" si="32"/>
        <v>3.0855132086527248E-2</v>
      </c>
      <c r="CI48" s="122">
        <f t="shared" si="6"/>
        <v>1</v>
      </c>
      <c r="CK48" s="123" t="str">
        <f t="shared" si="7"/>
        <v>文京区</v>
      </c>
      <c r="CL48" s="124">
        <f t="shared" si="17"/>
        <v>66.119153604034864</v>
      </c>
      <c r="CM48" s="65">
        <f t="shared" si="18"/>
        <v>6.1570661118559307E-2</v>
      </c>
      <c r="CN48" s="66">
        <f t="shared" si="19"/>
        <v>43.964520758659361</v>
      </c>
      <c r="CO48" s="65">
        <f t="shared" si="20"/>
        <v>9.2597392846552648E-2</v>
      </c>
      <c r="CP48" s="66">
        <f t="shared" si="8"/>
        <v>19.429221774597458</v>
      </c>
      <c r="CQ48" s="65">
        <f t="shared" si="21"/>
        <v>0</v>
      </c>
      <c r="CR48" s="66">
        <f t="shared" si="9"/>
        <v>2.7254110707780375</v>
      </c>
      <c r="CS48" s="65">
        <f t="shared" si="22"/>
        <v>0</v>
      </c>
      <c r="CT48" s="66">
        <f t="shared" si="10"/>
        <v>671.86335673676786</v>
      </c>
      <c r="CU48" s="67">
        <f t="shared" si="23"/>
        <v>0.49606961989829351</v>
      </c>
      <c r="CV48" s="16"/>
      <c r="CW48" s="959">
        <f t="shared" si="24"/>
        <v>4.0709999999999997</v>
      </c>
      <c r="CX48" s="962">
        <f>VLOOKUP($AX48&amp;"_"&amp;$CW$14,データシート1!$A:$BT,MATCH($CW$12&amp;"_"&amp;CX$20,データシート1!$A$1:$BT$1,0),0)</f>
        <v>4.0709999999999997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333.291</v>
      </c>
      <c r="DB48" s="962">
        <f>VLOOKUP($AX48&amp;"_"&amp;$CW$14,データシート1!$A:$BT,MATCH($CW$12&amp;"_"&amp;DB$20,データシート1!$A$1:$BT$1,0),0)</f>
        <v>0</v>
      </c>
      <c r="DC48" s="962">
        <f>VLOOKUP($AX48&amp;"_"&amp;$CW$14,データシート1!$A:$BT,MATCH($CW$12&amp;"_"&amp;DC$20,データシート1!$A$1:$BT$1,0),0)</f>
        <v>0</v>
      </c>
      <c r="DD48" s="961">
        <f t="shared" si="11"/>
        <v>337.36200000000002</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29</v>
      </c>
      <c r="DJ48" s="64">
        <f>VLOOKUP($AX48&amp;"_"&amp;$DF$14,データシート1!$A:$BT,MATCH($DF$12&amp;"_"&amp;DJ$20,データシート1!$A$1:$BT$1,0),0)</f>
        <v>0</v>
      </c>
      <c r="DK48" s="64">
        <f>VLOOKUP($AX48&amp;"_"&amp;$DF$14,データシート1!$A:$BT,MATCH($DF$12&amp;"_"&amp;DK$20,データシート1!$A$1:$BT$1,0),0)</f>
        <v>0</v>
      </c>
      <c r="DL48" s="68">
        <f t="shared" si="12"/>
        <v>30</v>
      </c>
      <c r="DM48" s="16"/>
      <c r="DN48" s="126">
        <f t="shared" si="26"/>
        <v>0.01</v>
      </c>
      <c r="DO48" s="127">
        <f t="shared" si="27"/>
        <v>0</v>
      </c>
      <c r="DP48" s="127">
        <f t="shared" si="29"/>
        <v>0</v>
      </c>
      <c r="DQ48" s="127">
        <f t="shared" si="30"/>
        <v>0.99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11214</v>
      </c>
      <c r="AY49" s="18" t="str">
        <f>IF(IFERROR(比較地域マスタ!$Z34,"")=0,"",IFERROR(比較地域マスタ!$Z34,""))</f>
        <v>春日部市</v>
      </c>
      <c r="BB49" s="110" t="str">
        <f t="shared" si="0"/>
        <v>11214</v>
      </c>
      <c r="BC49" s="1031" t="str">
        <f t="shared" si="0"/>
        <v>春日部市</v>
      </c>
      <c r="BD49" s="34">
        <f t="shared" si="14"/>
        <v>909.61622167802318</v>
      </c>
      <c r="BE49" s="34">
        <f t="shared" si="15"/>
        <v>123.64790333798645</v>
      </c>
      <c r="BF49" s="34">
        <f>VLOOKUP($AX49&amp;"_"&amp;$BC$14,データシート1!$A:$BT,MATCH($BC$12&amp;"_"&amp;BF$20,データシート1!$A$1:$BT$1,0),0)</f>
        <v>111.44007459745211</v>
      </c>
      <c r="BG49" s="34">
        <f>VLOOKUP($AX49&amp;"_"&amp;$BC$14,データシート1!$A:$BT,MATCH($BC$12&amp;"_"&amp;BG$20,データシート1!$A$1:$BT$1,0),0)</f>
        <v>8.3588824642872552</v>
      </c>
      <c r="BH49" s="34">
        <f>VLOOKUP($AX49&amp;"_"&amp;$BC$14,データシート1!$A:$BT,MATCH($BC$12&amp;"_"&amp;BH$20,データシート1!$A$1:$BT$1,0),0)</f>
        <v>3.848946276247073</v>
      </c>
      <c r="BI49" s="34">
        <f>VLOOKUP($AX49&amp;"_"&amp;$BC$14,データシート1!$A:$BT,MATCH($BC$12&amp;"_"&amp;BI$20,データシート1!$A$1:$BT$1,0),0)</f>
        <v>232.79091631408679</v>
      </c>
      <c r="BJ49" s="34">
        <f>VLOOKUP($AX49&amp;"_"&amp;$BC$14,データシート1!$A:$BT,MATCH($BC$12&amp;"_"&amp;BJ$20,データシート1!$A$1:$BT$1,0),0)</f>
        <v>273.26521478549762</v>
      </c>
      <c r="BK49" s="34">
        <f t="shared" si="1"/>
        <v>250.19804181803698</v>
      </c>
      <c r="BL49" s="34">
        <f t="shared" si="2"/>
        <v>236.60178644104047</v>
      </c>
      <c r="BM49" s="34">
        <f>VLOOKUP($AX49&amp;"_"&amp;$BC$14,データシート1!$A:$BT,MATCH($BC$12&amp;"_"&amp;BM$20,データシート1!$A$1:$BT$1,0),0)</f>
        <v>145.84884845234507</v>
      </c>
      <c r="BN49" s="34">
        <f>VLOOKUP($AX49&amp;"_"&amp;$BC$14,データシート1!$A:$BT,MATCH($BC$12&amp;"_"&amp;BN$20,データシート1!$A$1:$BT$1,0),0)</f>
        <v>90.752937988695422</v>
      </c>
      <c r="BO49" s="34">
        <f>VLOOKUP($AX49&amp;"_"&amp;$BC$14,データシート1!$A:$BT,MATCH($BC$12&amp;"_"&amp;BO$20,データシート1!$A$1:$BT$1,0),0)</f>
        <v>13.596255376996501</v>
      </c>
      <c r="BP49" s="34">
        <f>VLOOKUP($AX49&amp;"_"&amp;$BC$14,データシート1!$A:$BT,MATCH($BC$12&amp;"_"&amp;BP$20,データシート1!$A$1:$BT$1,0),0)</f>
        <v>0</v>
      </c>
      <c r="BQ49" s="34">
        <f>VLOOKUP($AX49&amp;"_"&amp;$BC$14,データシート1!$A:$BT,MATCH($BC$12&amp;"_"&amp;BQ$20,データシート1!$A$1:$BT$1,0),0)</f>
        <v>29.714145422415299</v>
      </c>
      <c r="BR49" s="35">
        <f t="shared" si="3"/>
        <v>909.61622167802318</v>
      </c>
      <c r="BT49" s="121" t="str">
        <f t="shared" si="4"/>
        <v>春日部市</v>
      </c>
      <c r="BU49" s="33">
        <f t="shared" si="25"/>
        <v>909.61622167802318</v>
      </c>
      <c r="BV49" s="59">
        <f t="shared" si="16"/>
        <v>0.13593414496268086</v>
      </c>
      <c r="BW49" s="59">
        <f t="shared" si="16"/>
        <v>0.12251328850740148</v>
      </c>
      <c r="BX49" s="59">
        <f t="shared" si="16"/>
        <v>9.1894606374401805E-3</v>
      </c>
      <c r="BY49" s="59">
        <f t="shared" si="16"/>
        <v>4.2313958178391902E-3</v>
      </c>
      <c r="BZ49" s="59">
        <f t="shared" si="16"/>
        <v>0.25592212492059951</v>
      </c>
      <c r="CA49" s="59">
        <f t="shared" si="32"/>
        <v>0.30041814148981316</v>
      </c>
      <c r="CB49" s="59">
        <f t="shared" si="32"/>
        <v>0.27505890490440216</v>
      </c>
      <c r="CC49" s="59">
        <f t="shared" si="32"/>
        <v>0.26011166116251433</v>
      </c>
      <c r="CD49" s="59">
        <f t="shared" si="32"/>
        <v>0.1603410811905806</v>
      </c>
      <c r="CE49" s="59">
        <f t="shared" si="32"/>
        <v>9.977057997193374E-2</v>
      </c>
      <c r="CF49" s="59">
        <f t="shared" si="32"/>
        <v>1.4947243741887847E-2</v>
      </c>
      <c r="CG49" s="59">
        <f t="shared" si="32"/>
        <v>0</v>
      </c>
      <c r="CH49" s="59">
        <f t="shared" si="32"/>
        <v>3.2666683722504253E-2</v>
      </c>
      <c r="CI49" s="122">
        <f t="shared" si="6"/>
        <v>1</v>
      </c>
      <c r="CK49" s="123" t="str">
        <f t="shared" si="7"/>
        <v>春日部市</v>
      </c>
      <c r="CL49" s="124">
        <f t="shared" si="17"/>
        <v>123.64790333798645</v>
      </c>
      <c r="CM49" s="65">
        <f t="shared" si="18"/>
        <v>0.38772998737352238</v>
      </c>
      <c r="CN49" s="66">
        <f t="shared" si="19"/>
        <v>111.44007459745211</v>
      </c>
      <c r="CO49" s="65">
        <f t="shared" si="20"/>
        <v>0.43020430642367957</v>
      </c>
      <c r="CP49" s="66">
        <f t="shared" si="8"/>
        <v>8.3588824642872552</v>
      </c>
      <c r="CQ49" s="65">
        <f t="shared" si="21"/>
        <v>0</v>
      </c>
      <c r="CR49" s="66">
        <f t="shared" si="9"/>
        <v>3.848946276247073</v>
      </c>
      <c r="CS49" s="65">
        <f t="shared" si="22"/>
        <v>0</v>
      </c>
      <c r="CT49" s="66">
        <f t="shared" si="10"/>
        <v>232.79091631408679</v>
      </c>
      <c r="CU49" s="67">
        <f t="shared" si="23"/>
        <v>0.20657163415740235</v>
      </c>
      <c r="CV49" s="16"/>
      <c r="CW49" s="959">
        <f t="shared" si="24"/>
        <v>47.942</v>
      </c>
      <c r="CX49" s="962">
        <f>VLOOKUP($AX49&amp;"_"&amp;$CW$14,データシート1!$A:$BT,MATCH($CW$12&amp;"_"&amp;CX$20,データシート1!$A$1:$BT$1,0),0)</f>
        <v>47.942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48.088000000000001</v>
      </c>
      <c r="DB49" s="962">
        <f>VLOOKUP($AX49&amp;"_"&amp;$CW$14,データシート1!$A:$BT,MATCH($CW$12&amp;"_"&amp;DB$20,データシート1!$A$1:$BT$1,0),0)</f>
        <v>4.8339999999999996</v>
      </c>
      <c r="DC49" s="962">
        <f>VLOOKUP($AX49&amp;"_"&amp;$CW$14,データシート1!$A:$BT,MATCH($CW$12&amp;"_"&amp;DC$20,データシート1!$A$1:$BT$1,0),0)</f>
        <v>0</v>
      </c>
      <c r="DD49" s="961">
        <f t="shared" si="11"/>
        <v>100.864</v>
      </c>
      <c r="DE49" s="16"/>
      <c r="DF49" s="125">
        <f>VLOOKUP($AX49&amp;"_"&amp;$DF$14,データシート1!$A:$BT,MATCH($DF$12&amp;"_"&amp;DF$20,データシート1!$A$1:$BT$1,0),0)</f>
        <v>6</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7</v>
      </c>
      <c r="DJ49" s="64">
        <f>VLOOKUP($AX49&amp;"_"&amp;$DF$14,データシート1!$A:$BT,MATCH($DF$12&amp;"_"&amp;DJ$20,データシート1!$A$1:$BT$1,0),0)</f>
        <v>1</v>
      </c>
      <c r="DK49" s="64">
        <f>VLOOKUP($AX49&amp;"_"&amp;$DF$14,データシート1!$A:$BT,MATCH($DF$12&amp;"_"&amp;DK$20,データシート1!$A$1:$BT$1,0),0)</f>
        <v>0</v>
      </c>
      <c r="DL49" s="68">
        <f t="shared" si="12"/>
        <v>14</v>
      </c>
      <c r="DM49" s="16"/>
      <c r="DN49" s="126">
        <f t="shared" si="26"/>
        <v>0.48</v>
      </c>
      <c r="DO49" s="127">
        <f t="shared" si="27"/>
        <v>0</v>
      </c>
      <c r="DP49" s="127">
        <f t="shared" si="29"/>
        <v>0</v>
      </c>
      <c r="DQ49" s="127">
        <f t="shared" si="30"/>
        <v>0.48</v>
      </c>
      <c r="DR49" s="127">
        <f t="shared" si="31"/>
        <v>0.05</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下関市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山口県</v>
      </c>
      <c r="AY4" s="1038" t="str">
        <f>年度マスタ!$J4</f>
        <v>下関市</v>
      </c>
      <c r="AZ4" s="1038" t="str">
        <f>年度マスタ!$K4</f>
        <v>35201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13107</v>
      </c>
      <c r="AY13" s="18" t="str">
        <f>IF(IFERROR(比較地域マスタ!$Z6,"")=0,"",IFERROR(比較地域マスタ!$Z6,""))</f>
        <v>墨田区</v>
      </c>
      <c r="BC13" s="844" t="str">
        <f t="shared" ref="BC13:BC59" si="0">AX13</f>
        <v>13107</v>
      </c>
      <c r="BD13" s="1031" t="str">
        <f>AY13</f>
        <v>墨田区</v>
      </c>
      <c r="BE13" s="34">
        <f>VLOOKUP($BC13&amp;"_"&amp;$AZ$7,データシート1!$A:$BT,MATCH("cb_"&amp;BE$12,データシート1!$A$1:$BT$1,0),0)</f>
        <v>3991.2</v>
      </c>
      <c r="BF13" s="34">
        <f>VLOOKUP($BC13&amp;"_"&amp;$AZ$7,データシート1!$A:$BT,MATCH("cb_"&amp;BF$12,データシート1!$A$1:$BT$1,0),0)</f>
        <v>1112.8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6899.9</v>
      </c>
      <c r="BK13" s="34">
        <f>SUM(BE13:BJ13)</f>
        <v>12003.9</v>
      </c>
      <c r="BL13" s="36"/>
      <c r="BM13" s="844" t="str">
        <f>AX13</f>
        <v>13107</v>
      </c>
      <c r="BN13" s="1031" t="str">
        <f>AY13</f>
        <v>墨田区</v>
      </c>
      <c r="BO13" s="34">
        <f>BE13*VLOOKUP(BO$12,別紙!$B$4:$E$10,MATCH("設備利用率",別紙!$B$4:$E$4,0),0)/100*8760/10^3</f>
        <v>4789.918944</v>
      </c>
      <c r="BP13" s="34">
        <f>BF13*VLOOKUP(BP$12,別紙!$B$4:$E$10,MATCH("設備利用率",別紙!$B$4:$E$4,0),0)/100*8760/10^3</f>
        <v>1471.9673279999997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48354.499200000006</v>
      </c>
      <c r="BU13" s="34">
        <f>SUM(BO13:BT13)</f>
        <v>54616.385472000009</v>
      </c>
      <c r="BV13" s="36"/>
      <c r="BW13" s="33" t="str">
        <f>AX13</f>
        <v>13107</v>
      </c>
      <c r="BX13" s="33" t="str">
        <f>AY13</f>
        <v>墨田区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1545696.8642547773</v>
      </c>
      <c r="BZ13" s="36"/>
      <c r="CA13" s="33" t="str">
        <f>AX13</f>
        <v>13107</v>
      </c>
      <c r="CB13" s="33" t="str">
        <f>AY13</f>
        <v>墨田区</v>
      </c>
      <c r="CC13" s="223">
        <f>BO13/$BY13</f>
        <v>3.0988734303406579E-3</v>
      </c>
      <c r="CD13" s="223">
        <f t="shared" ref="CD13:CH28" si="1">BP13/$BY13</f>
        <v>9.5230013208940257E-4</v>
      </c>
      <c r="CE13" s="223">
        <f t="shared" si="1"/>
        <v>0</v>
      </c>
      <c r="CF13" s="223">
        <f t="shared" si="1"/>
        <v>0</v>
      </c>
      <c r="CG13" s="223">
        <f t="shared" si="1"/>
        <v>0</v>
      </c>
      <c r="CH13" s="223">
        <f t="shared" si="1"/>
        <v>3.1283300314717939E-2</v>
      </c>
      <c r="CI13" s="223">
        <f>BU13/BY13</f>
        <v>3.5334473877147998E-2</v>
      </c>
      <c r="CK13" s="18" t="str">
        <f>AX13</f>
        <v>13107</v>
      </c>
      <c r="CL13" s="18" t="str">
        <f>AY13</f>
        <v>墨田区</v>
      </c>
      <c r="CM13" s="18">
        <f>VLOOKUP($CK13&amp;"_"&amp;$AZ$7,データシート1!$A:$BT,MATCH("ca_太陽光発電（10kW未満）",データシート1!$A$1:$BT$1,0),0)</f>
        <v>1082</v>
      </c>
      <c r="CN13" s="18">
        <f>VLOOKUP($CK13&amp;"_"&amp;$AZ$5,データシート1!$A:$BT,MATCH("ab_家庭",データシート1!$A$1:$BT$1,0),0)</f>
        <v>162280</v>
      </c>
      <c r="CO13" s="223">
        <f>CM13/CN13</f>
        <v>6.6674882918412622E-3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03201</v>
      </c>
      <c r="AY14" s="18" t="str">
        <f>IF(IFERROR(比較地域マスタ!$Z7,"")=0,"",IFERROR(比較地域マスタ!$Z7,""))</f>
        <v>盛岡市</v>
      </c>
      <c r="BC14" s="844" t="str">
        <f t="shared" si="0"/>
        <v>03201</v>
      </c>
      <c r="BD14" s="1031" t="str">
        <f t="shared" ref="BD14:BD60" si="2">AY14</f>
        <v>盛岡市</v>
      </c>
      <c r="BE14" s="34">
        <f>VLOOKUP($BC14&amp;"_"&amp;$AZ$7,データシート1!$A:$BT,MATCH("cb_"&amp;BE$12,データシート1!$A$1:$BT$1,0),0)</f>
        <v>32027.10000000025</v>
      </c>
      <c r="BF14" s="34">
        <f>VLOOKUP($BC14&amp;"_"&amp;$AZ$7,データシート1!$A:$BT,MATCH("cb_"&amp;BF$12,データシート1!$A$1:$BT$1,0),0)</f>
        <v>65972.400000000009</v>
      </c>
      <c r="BG14" s="34">
        <f>VLOOKUP($BC14&amp;"_"&amp;$AZ$7,データシート1!$A:$BT,MATCH("cb_"&amp;BG$12,データシート1!$A$1:$BT$1,0),0)</f>
        <v>0</v>
      </c>
      <c r="BH14" s="34">
        <f>VLOOKUP($BC14&amp;"_"&amp;$AZ$7,データシート1!$A:$BT,MATCH("cb_"&amp;BH$12,データシート1!$A$1:$BT$1,0),0)</f>
        <v>1900</v>
      </c>
      <c r="BI14" s="34">
        <f>VLOOKUP($BC14&amp;"_"&amp;$AZ$7,データシート1!$A:$BT,MATCH("cb_"&amp;BI$12,データシート1!$A$1:$BT$1,0),0)</f>
        <v>0</v>
      </c>
      <c r="BJ14" s="34">
        <f>VLOOKUP($BC14&amp;"_"&amp;$AZ$7,データシート1!$A:$BT,MATCH("cb_"&amp;BJ$12,データシート1!$A$1:$BT$1,0),0)</f>
        <v>894.9</v>
      </c>
      <c r="BK14" s="34">
        <f t="shared" ref="BK14:BK60" si="3">SUM(BE14:BJ14)</f>
        <v>100794.40000000026</v>
      </c>
      <c r="BL14" s="36"/>
      <c r="BM14" s="844" t="str">
        <f t="shared" ref="BM14:BM60" si="4">AX14</f>
        <v>03201</v>
      </c>
      <c r="BN14" s="1031" t="str">
        <f t="shared" ref="BN14:BN60" si="5">AY14</f>
        <v>盛岡市</v>
      </c>
      <c r="BO14" s="34">
        <f>BE14*VLOOKUP(BO$12,別紙!$B$4:$E$10,MATCH("設備利用率",別紙!$B$4:$E$4,0),0)/100*8760/10^3</f>
        <v>38436.363252000294</v>
      </c>
      <c r="BP14" s="34">
        <f>BF14*VLOOKUP(BP$12,別紙!$B$4:$E$10,MATCH("設備利用率",別紙!$B$4:$E$4,0),0)/100*8760/10^3</f>
        <v>87265.651824000015</v>
      </c>
      <c r="BQ14" s="34">
        <f>BG14*VLOOKUP(BQ$12,別紙!$B$4:$E$10,MATCH("設備利用率",別紙!$B$4:$E$4,0),0)/100*8760/10^3</f>
        <v>0</v>
      </c>
      <c r="BR14" s="34">
        <f>BH14*VLOOKUP(BR$12,別紙!$B$4:$E$10,MATCH("設備利用率",別紙!$B$4:$E$4,0),0)/100*8760/10^3</f>
        <v>9986.4</v>
      </c>
      <c r="BS14" s="34">
        <f>BI14*VLOOKUP(BS$12,別紙!$B$4:$E$10,MATCH("設備利用率",別紙!$B$4:$E$4,0),0)/100*8760/10^3</f>
        <v>0</v>
      </c>
      <c r="BT14" s="34">
        <f>BJ14*VLOOKUP(BT$12,別紙!$B$4:$E$10,MATCH("設備利用率",別紙!$B$4:$E$4,0),0)/100*8760/10^3</f>
        <v>6271.4591999999993</v>
      </c>
      <c r="BU14" s="34">
        <f t="shared" ref="BU14:BU60" si="6">SUM(BO14:BT14)</f>
        <v>141959.87427600031</v>
      </c>
      <c r="BV14" s="36"/>
      <c r="BW14" s="33" t="str">
        <f t="shared" ref="BW14:BW60" si="7">AX14</f>
        <v>03201</v>
      </c>
      <c r="BX14" s="33" t="str">
        <f t="shared" ref="BX14:BX60" si="8">AY14</f>
        <v>盛岡市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1681471.4846912797</v>
      </c>
      <c r="BZ14" s="36"/>
      <c r="CA14" s="33" t="str">
        <f t="shared" ref="CA14:CA60" si="9">AX14</f>
        <v>03201</v>
      </c>
      <c r="CB14" s="33" t="str">
        <f t="shared" ref="CB14:CB60" si="10">AY14</f>
        <v>盛岡市</v>
      </c>
      <c r="CC14" s="223">
        <f t="shared" ref="CC14:CC60" si="11">BO14/$BY14</f>
        <v>2.2858766028409489E-2</v>
      </c>
      <c r="CD14" s="223">
        <f t="shared" si="1"/>
        <v>5.1898383421008235E-2</v>
      </c>
      <c r="CE14" s="223">
        <f t="shared" si="1"/>
        <v>0</v>
      </c>
      <c r="CF14" s="223">
        <f t="shared" si="1"/>
        <v>5.9390837673548268E-3</v>
      </c>
      <c r="CG14" s="223">
        <f t="shared" si="1"/>
        <v>0</v>
      </c>
      <c r="CH14" s="223">
        <f t="shared" si="1"/>
        <v>3.7297446058988312E-3</v>
      </c>
      <c r="CI14" s="223">
        <f t="shared" ref="CI14:CI60" si="12">BU14/BY14</f>
        <v>8.4425977822671389E-2</v>
      </c>
      <c r="CK14" s="18" t="str">
        <f t="shared" ref="CK14:CK60" si="13">AX14</f>
        <v>03201</v>
      </c>
      <c r="CL14" s="18" t="str">
        <f t="shared" ref="CL14:CL60" si="14">AY14</f>
        <v>盛岡市</v>
      </c>
      <c r="CM14" s="18">
        <f>VLOOKUP($CK14&amp;"_"&amp;$AZ$7,データシート1!$A:$BT,MATCH("ca_太陽光発電（10kW未満）",データシート1!$A$1:$BT$1,0),0)</f>
        <v>6681</v>
      </c>
      <c r="CN14" s="18">
        <f>VLOOKUP($CK14&amp;"_"&amp;$AZ$5,データシート1!$A:$BT,MATCH("ab_家庭",データシート1!$A$1:$BT$1,0),0)</f>
        <v>138238</v>
      </c>
      <c r="CO14" s="223">
        <f t="shared" ref="CO14:CO60" si="15">CM14/CN14</f>
        <v>4.8329692269853439E-2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13110</v>
      </c>
      <c r="AY15" s="18" t="str">
        <f>IF(IFERROR(比較地域マスタ!$Z8,"")=0,"",IFERROR(比較地域マスタ!$Z8,""))</f>
        <v>目黒区</v>
      </c>
      <c r="BC15" s="844" t="str">
        <f t="shared" si="0"/>
        <v>13110</v>
      </c>
      <c r="BD15" s="1031" t="str">
        <f t="shared" si="2"/>
        <v>目黒区</v>
      </c>
      <c r="BE15" s="34">
        <f>VLOOKUP($BC15&amp;"_"&amp;$AZ$7,データシート1!$A:$BT,MATCH("cb_"&amp;BE$12,データシート1!$A$1:$BT$1,0),0)</f>
        <v>8827.5999999999949</v>
      </c>
      <c r="BF15" s="34">
        <f>VLOOKUP($BC15&amp;"_"&amp;$AZ$7,データシート1!$A:$BT,MATCH("cb_"&amp;BF$12,データシート1!$A$1:$BT$1,0),0)</f>
        <v>1562.8</v>
      </c>
      <c r="BG15" s="34">
        <f>VLOOKUP($BC15&amp;"_"&amp;$AZ$7,データシート1!$A:$BT,MATCH("cb_"&amp;BG$12,データシート1!$A$1:$BT$1,0),0)</f>
        <v>0</v>
      </c>
      <c r="BH15" s="34">
        <f>VLOOKUP($BC15&amp;"_"&amp;$AZ$7,データシート1!$A:$BT,MATCH("cb_"&amp;BH$12,データシート1!$A$1:$BT$1,0),0)</f>
        <v>300</v>
      </c>
      <c r="BI15" s="34">
        <f>VLOOKUP($BC15&amp;"_"&amp;$AZ$7,データシート1!$A:$BT,MATCH("cb_"&amp;BI$12,データシート1!$A$1:$BT$1,0),0)</f>
        <v>0</v>
      </c>
      <c r="BJ15" s="34">
        <f>VLOOKUP($BC15&amp;"_"&amp;$AZ$7,データシート1!$A:$BT,MATCH("cb_"&amp;BJ$12,データシート1!$A$1:$BT$1,0),0)</f>
        <v>0</v>
      </c>
      <c r="BK15" s="34">
        <f t="shared" si="3"/>
        <v>10690.399999999994</v>
      </c>
      <c r="BL15" s="36"/>
      <c r="BM15" s="844" t="str">
        <f t="shared" si="4"/>
        <v>13110</v>
      </c>
      <c r="BN15" s="1031" t="str">
        <f t="shared" si="5"/>
        <v>目黒区</v>
      </c>
      <c r="BO15" s="34">
        <f>BE15*VLOOKUP(BO$12,別紙!$B$4:$E$10,MATCH("設備利用率",別紙!$B$4:$E$4,0),0)/100*8760/10^3</f>
        <v>10594.179311999991</v>
      </c>
      <c r="BP15" s="34">
        <f>BF15*VLOOKUP(BP$12,別紙!$B$4:$E$10,MATCH("設備利用率",別紙!$B$4:$E$4,0),0)/100*8760/10^3</f>
        <v>2067.2093279999999</v>
      </c>
      <c r="BQ15" s="34">
        <f>BG15*VLOOKUP(BQ$12,別紙!$B$4:$E$10,MATCH("設備利用率",別紙!$B$4:$E$4,0),0)/100*8760/10^3</f>
        <v>0</v>
      </c>
      <c r="BR15" s="34">
        <f>BH15*VLOOKUP(BR$12,別紙!$B$4:$E$10,MATCH("設備利用率",別紙!$B$4:$E$4,0),0)/100*8760/10^3</f>
        <v>1576.8</v>
      </c>
      <c r="BS15" s="34">
        <f>BI15*VLOOKUP(BS$12,別紙!$B$4:$E$10,MATCH("設備利用率",別紙!$B$4:$E$4,0),0)/100*8760/10^3</f>
        <v>0</v>
      </c>
      <c r="BT15" s="34">
        <f>BJ15*VLOOKUP(BT$12,別紙!$B$4:$E$10,MATCH("設備利用率",別紙!$B$4:$E$4,0),0)/100*8760/10^3</f>
        <v>0</v>
      </c>
      <c r="BU15" s="34">
        <f t="shared" si="6"/>
        <v>14238.188639999989</v>
      </c>
      <c r="BV15" s="36"/>
      <c r="BW15" s="33" t="str">
        <f t="shared" si="7"/>
        <v>13110</v>
      </c>
      <c r="BX15" s="33" t="str">
        <f t="shared" si="8"/>
        <v>目黒区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1346983.7842836117</v>
      </c>
      <c r="BZ15" s="36"/>
      <c r="CA15" s="33" t="str">
        <f t="shared" si="9"/>
        <v>13110</v>
      </c>
      <c r="CB15" s="33" t="str">
        <f t="shared" si="10"/>
        <v>目黒区</v>
      </c>
      <c r="CC15" s="223">
        <f t="shared" si="11"/>
        <v>7.865112732321768E-3</v>
      </c>
      <c r="CD15" s="223">
        <f t="shared" si="1"/>
        <v>1.5346950365103596E-3</v>
      </c>
      <c r="CE15" s="223">
        <f t="shared" si="1"/>
        <v>0</v>
      </c>
      <c r="CF15" s="223">
        <f t="shared" si="1"/>
        <v>1.1706154286323612E-3</v>
      </c>
      <c r="CG15" s="223">
        <f t="shared" si="1"/>
        <v>0</v>
      </c>
      <c r="CH15" s="223">
        <f t="shared" si="1"/>
        <v>0</v>
      </c>
      <c r="CI15" s="223">
        <f t="shared" si="12"/>
        <v>1.0570423197464486E-2</v>
      </c>
      <c r="CK15" s="18" t="str">
        <f t="shared" si="13"/>
        <v>13110</v>
      </c>
      <c r="CL15" s="18" t="str">
        <f t="shared" si="14"/>
        <v>目黒区</v>
      </c>
      <c r="CM15" s="18">
        <f>VLOOKUP($CK15&amp;"_"&amp;$AZ$7,データシート1!$A:$BT,MATCH("ca_太陽光発電（10kW未満）",データシート1!$A$1:$BT$1,0),0)</f>
        <v>2307</v>
      </c>
      <c r="CN15" s="18">
        <f>VLOOKUP($CK15&amp;"_"&amp;$AZ$5,データシート1!$A:$BT,MATCH("ab_家庭",データシート1!$A$1:$BT$1,0),0)</f>
        <v>157952</v>
      </c>
      <c r="CO15" s="223">
        <f t="shared" si="15"/>
        <v>1.4605702998379254E-2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24201</v>
      </c>
      <c r="AY16" s="18" t="str">
        <f>IF(IFERROR(比較地域マスタ!$Z9,"")=0,"",IFERROR(比較地域マスタ!$Z9,""))</f>
        <v>津市</v>
      </c>
      <c r="BC16" s="844" t="str">
        <f t="shared" si="0"/>
        <v>24201</v>
      </c>
      <c r="BD16" s="1031" t="str">
        <f t="shared" si="2"/>
        <v>津市</v>
      </c>
      <c r="BE16" s="34">
        <f>VLOOKUP($BC16&amp;"_"&amp;$AZ$7,データシート1!$A:$BT,MATCH("cb_"&amp;BE$12,データシート1!$A$1:$BT$1,0),0)</f>
        <v>53893.100000000937</v>
      </c>
      <c r="BF16" s="34">
        <f>VLOOKUP($BC16&amp;"_"&amp;$AZ$7,データシート1!$A:$BT,MATCH("cb_"&amp;BF$12,データシート1!$A$1:$BT$1,0),0)</f>
        <v>438406.10000000254</v>
      </c>
      <c r="BG16" s="34">
        <f>VLOOKUP($BC16&amp;"_"&amp;$AZ$7,データシート1!$A:$BT,MATCH("cb_"&amp;BG$12,データシート1!$A$1:$BT$1,0),0)</f>
        <v>19019.5</v>
      </c>
      <c r="BH16" s="34">
        <f>VLOOKUP($BC16&amp;"_"&amp;$AZ$7,データシート1!$A:$BT,MATCH("cb_"&amp;BH$12,データシート1!$A$1:$BT$1,0),0)</f>
        <v>337.8</v>
      </c>
      <c r="BI16" s="34">
        <f>VLOOKUP($BC16&amp;"_"&amp;$AZ$7,データシート1!$A:$BT,MATCH("cb_"&amp;BI$12,データシート1!$A$1:$BT$1,0),0)</f>
        <v>0</v>
      </c>
      <c r="BJ16" s="34">
        <f>VLOOKUP($BC16&amp;"_"&amp;$AZ$7,データシート1!$A:$BT,MATCH("cb_"&amp;BJ$12,データシート1!$A$1:$BT$1,0),0)</f>
        <v>23713</v>
      </c>
      <c r="BK16" s="34">
        <f t="shared" si="3"/>
        <v>535369.50000000349</v>
      </c>
      <c r="BL16" s="36"/>
      <c r="BM16" s="844" t="str">
        <f t="shared" si="4"/>
        <v>24201</v>
      </c>
      <c r="BN16" s="1031" t="str">
        <f t="shared" si="5"/>
        <v>津市</v>
      </c>
      <c r="BO16" s="34">
        <f>BE16*VLOOKUP(BO$12,別紙!$B$4:$E$10,MATCH("設備利用率",別紙!$B$4:$E$4,0),0)/100*8760/10^3</f>
        <v>64678.187172001126</v>
      </c>
      <c r="BP16" s="34">
        <f>BF16*VLOOKUP(BP$12,別紙!$B$4:$E$10,MATCH("設備利用率",別紙!$B$4:$E$4,0),0)/100*8760/10^3</f>
        <v>579906.05283600325</v>
      </c>
      <c r="BQ16" s="34">
        <f>BG16*VLOOKUP(BQ$12,別紙!$B$4:$E$10,MATCH("設備利用率",別紙!$B$4:$E$4,0),0)/100*8760/10^3</f>
        <v>41319.483359999998</v>
      </c>
      <c r="BR16" s="34">
        <f>BH16*VLOOKUP(BR$12,別紙!$B$4:$E$10,MATCH("設備利用率",別紙!$B$4:$E$4,0),0)/100*8760/10^3</f>
        <v>1775.4768000000001</v>
      </c>
      <c r="BS16" s="34">
        <f>BI16*VLOOKUP(BS$12,別紙!$B$4:$E$10,MATCH("設備利用率",別紙!$B$4:$E$4,0),0)/100*8760/10^3</f>
        <v>0</v>
      </c>
      <c r="BT16" s="34">
        <f>BJ16*VLOOKUP(BT$12,別紙!$B$4:$E$10,MATCH("設備利用率",別紙!$B$4:$E$4,0),0)/100*8760/10^3</f>
        <v>166180.704</v>
      </c>
      <c r="BU16" s="34">
        <f t="shared" si="6"/>
        <v>853859.90416800429</v>
      </c>
      <c r="BV16" s="36"/>
      <c r="BW16" s="33" t="str">
        <f t="shared" si="7"/>
        <v>24201</v>
      </c>
      <c r="BX16" s="33" t="str">
        <f t="shared" si="8"/>
        <v>津市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2177332.2001944068</v>
      </c>
      <c r="BZ16" s="36"/>
      <c r="CA16" s="33" t="str">
        <f t="shared" si="9"/>
        <v>24201</v>
      </c>
      <c r="CB16" s="33" t="str">
        <f t="shared" si="10"/>
        <v>津市</v>
      </c>
      <c r="CC16" s="223">
        <f t="shared" si="11"/>
        <v>2.9705245330145867E-2</v>
      </c>
      <c r="CD16" s="223">
        <f t="shared" si="1"/>
        <v>0.2663378848593822</v>
      </c>
      <c r="CE16" s="223">
        <f t="shared" si="1"/>
        <v>1.8977114909847343E-2</v>
      </c>
      <c r="CF16" s="223">
        <f t="shared" si="1"/>
        <v>8.1543679914414236E-4</v>
      </c>
      <c r="CG16" s="223">
        <f t="shared" si="1"/>
        <v>0</v>
      </c>
      <c r="CH16" s="223">
        <f t="shared" si="1"/>
        <v>7.6323081973969004E-2</v>
      </c>
      <c r="CI16" s="223">
        <f t="shared" si="12"/>
        <v>0.39215876387248855</v>
      </c>
      <c r="CK16" s="18" t="str">
        <f t="shared" si="13"/>
        <v>24201</v>
      </c>
      <c r="CL16" s="18" t="str">
        <f t="shared" si="14"/>
        <v>津市</v>
      </c>
      <c r="CM16" s="18">
        <f>VLOOKUP($CK16&amp;"_"&amp;$AZ$7,データシート1!$A:$BT,MATCH("ca_太陽光発電（10kW未満）",データシート1!$A$1:$BT$1,0),0)</f>
        <v>11522</v>
      </c>
      <c r="CN16" s="18">
        <f>VLOOKUP($CK16&amp;"_"&amp;$AZ$5,データシート1!$A:$BT,MATCH("ab_家庭",データシート1!$A$1:$BT$1,0),0)</f>
        <v>127902</v>
      </c>
      <c r="CO16" s="223">
        <f t="shared" si="15"/>
        <v>9.0084596018826915E-2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08201</v>
      </c>
      <c r="AY17" s="18" t="str">
        <f>IF(IFERROR(比較地域マスタ!$Z10,"")=0,"",IFERROR(比較地域マスタ!$Z10,""))</f>
        <v>水戸市</v>
      </c>
      <c r="BC17" s="844" t="str">
        <f t="shared" si="0"/>
        <v>08201</v>
      </c>
      <c r="BD17" s="1031" t="str">
        <f t="shared" si="2"/>
        <v>水戸市</v>
      </c>
      <c r="BE17" s="34">
        <f>VLOOKUP($BC17&amp;"_"&amp;$AZ$7,データシート1!$A:$BT,MATCH("cb_"&amp;BE$12,データシート1!$A$1:$BT$1,0),0)</f>
        <v>48341.70000000095</v>
      </c>
      <c r="BF17" s="34">
        <f>VLOOKUP($BC17&amp;"_"&amp;$AZ$7,データシート1!$A:$BT,MATCH("cb_"&amp;BF$12,データシート1!$A$1:$BT$1,0),0)</f>
        <v>226845.4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8131.8249999999998</v>
      </c>
      <c r="BK17" s="34">
        <f t="shared" si="3"/>
        <v>283318.92500000098</v>
      </c>
      <c r="BL17" s="36"/>
      <c r="BM17" s="844" t="str">
        <f t="shared" si="4"/>
        <v>08201</v>
      </c>
      <c r="BN17" s="1031" t="str">
        <f t="shared" si="5"/>
        <v>水戸市</v>
      </c>
      <c r="BO17" s="34">
        <f>BE17*VLOOKUP(BO$12,別紙!$B$4:$E$10,MATCH("設備利用率",別紙!$B$4:$E$4,0),0)/100*8760/10^3</f>
        <v>58015.841004001144</v>
      </c>
      <c r="BP17" s="34">
        <f>BF17*VLOOKUP(BP$12,別紙!$B$4:$E$10,MATCH("設備利用率",別紙!$B$4:$E$4,0),0)/100*8760/10^3</f>
        <v>300062.02130399999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56987.829600000005</v>
      </c>
      <c r="BU17" s="34">
        <f t="shared" si="6"/>
        <v>415065.69190800114</v>
      </c>
      <c r="BV17" s="36"/>
      <c r="BW17" s="33" t="str">
        <f t="shared" si="7"/>
        <v>08201</v>
      </c>
      <c r="BX17" s="33" t="str">
        <f t="shared" si="8"/>
        <v>水戸市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1782560.6978404387</v>
      </c>
      <c r="BZ17" s="36"/>
      <c r="CA17" s="33" t="str">
        <f t="shared" si="9"/>
        <v>08201</v>
      </c>
      <c r="CB17" s="33" t="str">
        <f t="shared" si="10"/>
        <v>水戸市</v>
      </c>
      <c r="CC17" s="223">
        <f t="shared" si="11"/>
        <v>3.2546348112738592E-2</v>
      </c>
      <c r="CD17" s="223">
        <f t="shared" si="1"/>
        <v>0.16833200780625496</v>
      </c>
      <c r="CE17" s="223">
        <f t="shared" si="1"/>
        <v>0</v>
      </c>
      <c r="CF17" s="223">
        <f t="shared" si="1"/>
        <v>0</v>
      </c>
      <c r="CG17" s="223">
        <f t="shared" si="1"/>
        <v>0</v>
      </c>
      <c r="CH17" s="223">
        <f t="shared" si="1"/>
        <v>3.1969643260417673E-2</v>
      </c>
      <c r="CI17" s="223">
        <f t="shared" si="12"/>
        <v>0.23284799917941121</v>
      </c>
      <c r="CK17" s="18" t="str">
        <f t="shared" si="13"/>
        <v>08201</v>
      </c>
      <c r="CL17" s="18" t="str">
        <f t="shared" si="14"/>
        <v>水戸市</v>
      </c>
      <c r="CM17" s="18">
        <f>VLOOKUP($CK17&amp;"_"&amp;$AZ$7,データシート1!$A:$BT,MATCH("ca_太陽光発電（10kW未満）",データシート1!$A$1:$BT$1,0),0)</f>
        <v>10264</v>
      </c>
      <c r="CN17" s="18">
        <f>VLOOKUP($CK17&amp;"_"&amp;$AZ$5,データシート1!$A:$BT,MATCH("ab_家庭",データシート1!$A$1:$BT$1,0),0)</f>
        <v>130100</v>
      </c>
      <c r="CO17" s="223">
        <f t="shared" si="15"/>
        <v>7.8893159108378172E-2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12219</v>
      </c>
      <c r="AY18" s="18" t="str">
        <f>IF(IFERROR(比較地域マスタ!$Z11,"")=0,"",IFERROR(比較地域マスタ!$Z11,""))</f>
        <v>市原市</v>
      </c>
      <c r="BC18" s="844" t="str">
        <f t="shared" si="0"/>
        <v>12219</v>
      </c>
      <c r="BD18" s="1031" t="str">
        <f t="shared" si="2"/>
        <v>市原市</v>
      </c>
      <c r="BE18" s="34">
        <f>VLOOKUP($BC18&amp;"_"&amp;$AZ$7,データシート1!$A:$BT,MATCH("cb_"&amp;BE$12,データシート1!$A$1:$BT$1,0),0)</f>
        <v>36989.800000000359</v>
      </c>
      <c r="BF18" s="34">
        <f>VLOOKUP($BC18&amp;"_"&amp;$AZ$7,データシート1!$A:$BT,MATCH("cb_"&amp;BF$12,データシート1!$A$1:$BT$1,0),0)</f>
        <v>279903.40000000014</v>
      </c>
      <c r="BG18" s="34">
        <f>VLOOKUP($BC18&amp;"_"&amp;$AZ$7,データシート1!$A:$BT,MATCH("cb_"&amp;BG$12,データシート1!$A$1:$BT$1,0),0)</f>
        <v>1500</v>
      </c>
      <c r="BH18" s="34">
        <f>VLOOKUP($BC18&amp;"_"&amp;$AZ$7,データシート1!$A:$BT,MATCH("cb_"&amp;BH$12,データシート1!$A$1:$BT$1,0),0)</f>
        <v>198</v>
      </c>
      <c r="BI18" s="34">
        <f>VLOOKUP($BC18&amp;"_"&amp;$AZ$7,データシート1!$A:$BT,MATCH("cb_"&amp;BI$12,データシート1!$A$1:$BT$1,0),0)</f>
        <v>0</v>
      </c>
      <c r="BJ18" s="34">
        <f>VLOOKUP($BC18&amp;"_"&amp;$AZ$7,データシート1!$A:$BT,MATCH("cb_"&amp;BJ$12,データシート1!$A$1:$BT$1,0),0)</f>
        <v>99454.388999999996</v>
      </c>
      <c r="BK18" s="34">
        <f t="shared" si="3"/>
        <v>418045.5890000005</v>
      </c>
      <c r="BL18" s="36"/>
      <c r="BM18" s="844" t="str">
        <f t="shared" si="4"/>
        <v>12219</v>
      </c>
      <c r="BN18" s="1031" t="str">
        <f t="shared" si="5"/>
        <v>市原市</v>
      </c>
      <c r="BO18" s="34">
        <f>BE18*VLOOKUP(BO$12,別紙!$B$4:$E$10,MATCH("設備利用率",別紙!$B$4:$E$4,0),0)/100*8760/10^3</f>
        <v>44392.198776000434</v>
      </c>
      <c r="BP18" s="34">
        <f>BF18*VLOOKUP(BP$12,別紙!$B$4:$E$10,MATCH("設備利用率",別紙!$B$4:$E$4,0),0)/100*8760/10^3</f>
        <v>370245.0213840002</v>
      </c>
      <c r="BQ18" s="34">
        <f>BG18*VLOOKUP(BQ$12,別紙!$B$4:$E$10,MATCH("設備利用率",別紙!$B$4:$E$4,0),0)/100*8760/10^3</f>
        <v>3258.72</v>
      </c>
      <c r="BR18" s="34">
        <f>BH18*VLOOKUP(BR$12,別紙!$B$4:$E$10,MATCH("設備利用率",別紙!$B$4:$E$4,0),0)/100*8760/10^3</f>
        <v>1040.6880000000001</v>
      </c>
      <c r="BS18" s="34">
        <f>BI18*VLOOKUP(BS$12,別紙!$B$4:$E$10,MATCH("設備利用率",別紙!$B$4:$E$4,0),0)/100*8760/10^3</f>
        <v>0</v>
      </c>
      <c r="BT18" s="34">
        <f>BJ18*VLOOKUP(BT$12,別紙!$B$4:$E$10,MATCH("設備利用率",別紙!$B$4:$E$4,0),0)/100*8760/10^3</f>
        <v>696976.35811200005</v>
      </c>
      <c r="BU18" s="34">
        <f t="shared" si="6"/>
        <v>1115912.9862720007</v>
      </c>
      <c r="BV18" s="36"/>
      <c r="BW18" s="33" t="str">
        <f t="shared" si="7"/>
        <v>12219</v>
      </c>
      <c r="BX18" s="33" t="str">
        <f t="shared" si="8"/>
        <v>市原市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5651552.2377251573</v>
      </c>
      <c r="BZ18" s="36"/>
      <c r="CA18" s="33" t="str">
        <f t="shared" si="9"/>
        <v>12219</v>
      </c>
      <c r="CB18" s="33" t="str">
        <f t="shared" si="10"/>
        <v>市原市</v>
      </c>
      <c r="CC18" s="223">
        <f t="shared" si="11"/>
        <v>7.8548683456686978E-3</v>
      </c>
      <c r="CD18" s="223">
        <f t="shared" si="1"/>
        <v>6.5512093989425799E-2</v>
      </c>
      <c r="CE18" s="223">
        <f t="shared" si="1"/>
        <v>5.7660618940181434E-4</v>
      </c>
      <c r="CF18" s="223">
        <f t="shared" si="1"/>
        <v>1.8414197661541817E-4</v>
      </c>
      <c r="CG18" s="223">
        <f t="shared" si="1"/>
        <v>0</v>
      </c>
      <c r="CH18" s="223">
        <f t="shared" si="1"/>
        <v>0.12332476615177576</v>
      </c>
      <c r="CI18" s="223">
        <f t="shared" si="12"/>
        <v>0.19745247665288751</v>
      </c>
      <c r="CK18" s="18" t="str">
        <f t="shared" si="13"/>
        <v>12219</v>
      </c>
      <c r="CL18" s="18" t="str">
        <f t="shared" si="14"/>
        <v>市原市</v>
      </c>
      <c r="CM18" s="18">
        <f>VLOOKUP($CK18&amp;"_"&amp;$AZ$7,データシート1!$A:$BT,MATCH("ca_太陽光発電（10kW未満）",データシート1!$A$1:$BT$1,0),0)</f>
        <v>8375</v>
      </c>
      <c r="CN18" s="18">
        <f>VLOOKUP($CK18&amp;"_"&amp;$AZ$5,データシート1!$A:$BT,MATCH("ab_家庭",データシート1!$A$1:$BT$1,0),0)</f>
        <v>129776</v>
      </c>
      <c r="CO18" s="223">
        <f t="shared" si="15"/>
        <v>6.4534274442115652E-2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07201</v>
      </c>
      <c r="AY19" s="18" t="str">
        <f>IF(IFERROR(比較地域マスタ!$Z12,"")=0,"",IFERROR(比較地域マスタ!$Z12,""))</f>
        <v>福島市</v>
      </c>
      <c r="BC19" s="844" t="str">
        <f t="shared" si="0"/>
        <v>07201</v>
      </c>
      <c r="BD19" s="1031" t="str">
        <f t="shared" si="2"/>
        <v>福島市</v>
      </c>
      <c r="BE19" s="34">
        <f>VLOOKUP($BC19&amp;"_"&amp;$AZ$7,データシート1!$A:$BT,MATCH("cb_"&amp;BE$12,データシート1!$A$1:$BT$1,0),0)</f>
        <v>52768.900000000838</v>
      </c>
      <c r="BF19" s="34">
        <f>VLOOKUP($BC19&amp;"_"&amp;$AZ$7,データシート1!$A:$BT,MATCH("cb_"&amp;BF$12,データシート1!$A$1:$BT$1,0),0)</f>
        <v>196507.10000000036</v>
      </c>
      <c r="BG19" s="34">
        <f>VLOOKUP($BC19&amp;"_"&amp;$AZ$7,データシート1!$A:$BT,MATCH("cb_"&amp;BG$12,データシート1!$A$1:$BT$1,0),0)</f>
        <v>32000</v>
      </c>
      <c r="BH19" s="34">
        <f>VLOOKUP($BC19&amp;"_"&amp;$AZ$7,データシート1!$A:$BT,MATCH("cb_"&amp;BH$12,データシート1!$A$1:$BT$1,0),0)</f>
        <v>2994.8</v>
      </c>
      <c r="BI19" s="34">
        <f>VLOOKUP($BC19&amp;"_"&amp;$AZ$7,データシート1!$A:$BT,MATCH("cb_"&amp;BI$12,データシート1!$A$1:$BT$1,0),0)</f>
        <v>440</v>
      </c>
      <c r="BJ19" s="34">
        <f>VLOOKUP($BC19&amp;"_"&amp;$AZ$7,データシート1!$A:$BT,MATCH("cb_"&amp;BJ$12,データシート1!$A$1:$BT$1,0),0)</f>
        <v>3929</v>
      </c>
      <c r="BK19" s="34">
        <f t="shared" si="3"/>
        <v>288639.80000000115</v>
      </c>
      <c r="BL19" s="36"/>
      <c r="BM19" s="844" t="str">
        <f t="shared" si="4"/>
        <v>07201</v>
      </c>
      <c r="BN19" s="1031" t="str">
        <f t="shared" si="5"/>
        <v>福島市</v>
      </c>
      <c r="BO19" s="34">
        <f>BE19*VLOOKUP(BO$12,別紙!$B$4:$E$10,MATCH("設備利用率",別紙!$B$4:$E$4,0),0)/100*8760/10^3</f>
        <v>63329.012268000995</v>
      </c>
      <c r="BP19" s="34">
        <f>BF19*VLOOKUP(BP$12,別紙!$B$4:$E$10,MATCH("設備利用率",別紙!$B$4:$E$4,0),0)/100*8760/10^3</f>
        <v>259931.73159600046</v>
      </c>
      <c r="BQ19" s="34">
        <f>BG19*VLOOKUP(BQ$12,別紙!$B$4:$E$10,MATCH("設備利用率",別紙!$B$4:$E$4,0),0)/100*8760/10^3</f>
        <v>69519.360000000001</v>
      </c>
      <c r="BR19" s="34">
        <f>BH19*VLOOKUP(BR$12,別紙!$B$4:$E$10,MATCH("設備利用率",別紙!$B$4:$E$4,0),0)/100*8760/10^3</f>
        <v>15740.668800000001</v>
      </c>
      <c r="BS19" s="34">
        <f>BI19*VLOOKUP(BS$12,別紙!$B$4:$E$10,MATCH("設備利用率",別紙!$B$4:$E$4,0),0)/100*8760/10^3</f>
        <v>3083.52</v>
      </c>
      <c r="BT19" s="34">
        <f>BJ19*VLOOKUP(BT$12,別紙!$B$4:$E$10,MATCH("設備利用率",別紙!$B$4:$E$4,0),0)/100*8760/10^3</f>
        <v>27534.432000000001</v>
      </c>
      <c r="BU19" s="34">
        <f t="shared" si="6"/>
        <v>439138.72466400149</v>
      </c>
      <c r="BV19" s="36"/>
      <c r="BW19" s="33" t="str">
        <f t="shared" si="7"/>
        <v>07201</v>
      </c>
      <c r="BX19" s="33" t="str">
        <f t="shared" si="8"/>
        <v>福島市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1719333.7955054508</v>
      </c>
      <c r="BZ19" s="36"/>
      <c r="CA19" s="33" t="str">
        <f t="shared" si="9"/>
        <v>07201</v>
      </c>
      <c r="CB19" s="33" t="str">
        <f t="shared" si="10"/>
        <v>福島市</v>
      </c>
      <c r="CC19" s="223">
        <f t="shared" si="11"/>
        <v>3.683345981655848E-2</v>
      </c>
      <c r="CD19" s="223">
        <f t="shared" si="1"/>
        <v>0.15118165668324199</v>
      </c>
      <c r="CE19" s="223">
        <f t="shared" si="1"/>
        <v>4.0433893745200684E-2</v>
      </c>
      <c r="CF19" s="223">
        <f t="shared" si="1"/>
        <v>9.1550976553523445E-3</v>
      </c>
      <c r="CG19" s="223">
        <f t="shared" si="1"/>
        <v>1.7934388354726111E-3</v>
      </c>
      <c r="CH19" s="223">
        <f t="shared" si="1"/>
        <v>1.6014593601299747E-2</v>
      </c>
      <c r="CI19" s="223">
        <f t="shared" si="12"/>
        <v>0.25541214033712589</v>
      </c>
      <c r="CK19" s="18" t="str">
        <f t="shared" si="13"/>
        <v>07201</v>
      </c>
      <c r="CL19" s="18" t="str">
        <f t="shared" si="14"/>
        <v>福島市</v>
      </c>
      <c r="CM19" s="18">
        <f>VLOOKUP($CK19&amp;"_"&amp;$AZ$7,データシート1!$A:$BT,MATCH("ca_太陽光発電（10kW未満）",データシート1!$A$1:$BT$1,0),0)</f>
        <v>11708</v>
      </c>
      <c r="CN19" s="18">
        <f>VLOOKUP($CK19&amp;"_"&amp;$AZ$5,データシート1!$A:$BT,MATCH("ab_家庭",データシート1!$A$1:$BT$1,0),0)</f>
        <v>124704</v>
      </c>
      <c r="CO19" s="223">
        <f t="shared" si="15"/>
        <v>9.3886322812419806E-2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02201</v>
      </c>
      <c r="AY20" s="18" t="str">
        <f>IF(IFERROR(比較地域マスタ!$Z13,"")=0,"",IFERROR(比較地域マスタ!$Z13,""))</f>
        <v>青森市</v>
      </c>
      <c r="BC20" s="844" t="str">
        <f t="shared" si="0"/>
        <v>02201</v>
      </c>
      <c r="BD20" s="1031" t="str">
        <f t="shared" si="2"/>
        <v>青森市</v>
      </c>
      <c r="BE20" s="34">
        <f>VLOOKUP($BC20&amp;"_"&amp;$AZ$7,データシート1!$A:$BT,MATCH("cb_"&amp;BE$12,データシート1!$A$1:$BT$1,0),0)</f>
        <v>9618.7999999999611</v>
      </c>
      <c r="BF20" s="34">
        <f>VLOOKUP($BC20&amp;"_"&amp;$AZ$7,データシート1!$A:$BT,MATCH("cb_"&amp;BF$12,データシート1!$A$1:$BT$1,0),0)</f>
        <v>107415.19999999992</v>
      </c>
      <c r="BG20" s="34">
        <f>VLOOKUP($BC20&amp;"_"&amp;$AZ$7,データシート1!$A:$BT,MATCH("cb_"&amp;BG$12,データシート1!$A$1:$BT$1,0),0)</f>
        <v>116.5</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5266.5889999999999</v>
      </c>
      <c r="BK20" s="34">
        <f t="shared" si="3"/>
        <v>122417.08899999989</v>
      </c>
      <c r="BL20" s="36"/>
      <c r="BM20" s="844" t="str">
        <f t="shared" si="4"/>
        <v>02201</v>
      </c>
      <c r="BN20" s="1031" t="str">
        <f t="shared" si="5"/>
        <v>青森市</v>
      </c>
      <c r="BO20" s="34">
        <f>BE20*VLOOKUP(BO$12,別紙!$B$4:$E$10,MATCH("設備利用率",別紙!$B$4:$E$4,0),0)/100*8760/10^3</f>
        <v>11543.714255999954</v>
      </c>
      <c r="BP20" s="34">
        <f>BF20*VLOOKUP(BP$12,別紙!$B$4:$E$10,MATCH("設備利用率",別紙!$B$4:$E$4,0),0)/100*8760/10^3</f>
        <v>142084.5299519999</v>
      </c>
      <c r="BQ20" s="34">
        <f>BG20*VLOOKUP(BQ$12,別紙!$B$4:$E$10,MATCH("設備利用率",別紙!$B$4:$E$4,0),0)/100*8760/10^3</f>
        <v>253.09392000000003</v>
      </c>
      <c r="BR20" s="34">
        <f>BH20*VLOOKUP(BR$12,別紙!$B$4:$E$10,MATCH("設備利用率",別紙!$B$4:$E$4,0),0)/100*8760/10^3</f>
        <v>0</v>
      </c>
      <c r="BS20" s="34">
        <f>BI20*VLOOKUP(BS$12,別紙!$B$4:$E$10,MATCH("設備利用率",別紙!$B$4:$E$4,0),0)/100*8760/10^3</f>
        <v>0</v>
      </c>
      <c r="BT20" s="34">
        <f>BJ20*VLOOKUP(BT$12,別紙!$B$4:$E$10,MATCH("設備利用率",別紙!$B$4:$E$4,0),0)/100*8760/10^3</f>
        <v>36908.255711999998</v>
      </c>
      <c r="BU20" s="34">
        <f t="shared" si="6"/>
        <v>190789.59383999987</v>
      </c>
      <c r="BV20" s="36"/>
      <c r="BW20" s="33" t="str">
        <f t="shared" si="7"/>
        <v>02201</v>
      </c>
      <c r="BX20" s="33" t="str">
        <f t="shared" si="8"/>
        <v>青森市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1675726.8446065122</v>
      </c>
      <c r="BZ20" s="36"/>
      <c r="CA20" s="33" t="str">
        <f t="shared" si="9"/>
        <v>02201</v>
      </c>
      <c r="CB20" s="33" t="str">
        <f t="shared" si="10"/>
        <v>青森市</v>
      </c>
      <c r="CC20" s="223">
        <f t="shared" si="11"/>
        <v>6.8887804078298955E-3</v>
      </c>
      <c r="CD20" s="223">
        <f t="shared" si="1"/>
        <v>8.4789791611510318E-2</v>
      </c>
      <c r="CE20" s="223">
        <f t="shared" si="1"/>
        <v>1.5103530794091359E-4</v>
      </c>
      <c r="CF20" s="223">
        <f t="shared" si="1"/>
        <v>0</v>
      </c>
      <c r="CG20" s="223">
        <f t="shared" si="1"/>
        <v>0</v>
      </c>
      <c r="CH20" s="223">
        <f t="shared" si="1"/>
        <v>2.2025221969077337E-2</v>
      </c>
      <c r="CI20" s="223">
        <f t="shared" si="12"/>
        <v>0.11385482929635847</v>
      </c>
      <c r="CK20" s="18" t="str">
        <f t="shared" si="13"/>
        <v>02201</v>
      </c>
      <c r="CL20" s="18" t="str">
        <f t="shared" si="14"/>
        <v>青森市</v>
      </c>
      <c r="CM20" s="18">
        <f>VLOOKUP($CK20&amp;"_"&amp;$AZ$7,データシート1!$A:$BT,MATCH("ca_太陽光発電（10kW未満）",データシート1!$A$1:$BT$1,0),0)</f>
        <v>1940</v>
      </c>
      <c r="CN20" s="18">
        <f>VLOOKUP($CK20&amp;"_"&amp;$AZ$5,データシート1!$A:$BT,MATCH("ab_家庭",データシート1!$A$1:$BT$1,0),0)</f>
        <v>137074</v>
      </c>
      <c r="CO20" s="223">
        <f t="shared" si="15"/>
        <v>1.4152939288267651E-2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13103</v>
      </c>
      <c r="AY21" s="18" t="str">
        <f>IF(IFERROR(比較地域マスタ!$Z14,"")=0,"",IFERROR(比較地域マスタ!$Z14,""))</f>
        <v>港区</v>
      </c>
      <c r="BC21" s="844" t="str">
        <f t="shared" si="0"/>
        <v>13103</v>
      </c>
      <c r="BD21" s="1031" t="str">
        <f t="shared" si="2"/>
        <v>港区</v>
      </c>
      <c r="BE21" s="34">
        <f>VLOOKUP($BC21&amp;"_"&amp;$AZ$7,データシート1!$A:$BT,MATCH("cb_"&amp;BE$12,データシート1!$A$1:$BT$1,0),0)</f>
        <v>2310.5</v>
      </c>
      <c r="BF21" s="34">
        <f>VLOOKUP($BC21&amp;"_"&amp;$AZ$7,データシート1!$A:$BT,MATCH("cb_"&amp;BF$12,データシート1!$A$1:$BT$1,0),0)</f>
        <v>363.40000000000009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11660</v>
      </c>
      <c r="BK21" s="34">
        <f t="shared" si="3"/>
        <v>14333.9</v>
      </c>
      <c r="BL21" s="36"/>
      <c r="BM21" s="844" t="str">
        <f t="shared" si="4"/>
        <v>13103</v>
      </c>
      <c r="BN21" s="1031" t="str">
        <f t="shared" si="5"/>
        <v>港区</v>
      </c>
      <c r="BO21" s="34">
        <f>BE21*VLOOKUP(BO$12,別紙!$B$4:$E$10,MATCH("設備利用率",別紙!$B$4:$E$4,0),0)/100*8760/10^3</f>
        <v>2772.8772599999998</v>
      </c>
      <c r="BP21" s="34">
        <f>BF21*VLOOKUP(BP$12,別紙!$B$4:$E$10,MATCH("設備利用率",別紙!$B$4:$E$4,0),0)/100*8760/10^3</f>
        <v>480.69098400000013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81713.279999999999</v>
      </c>
      <c r="BU21" s="34">
        <f t="shared" si="6"/>
        <v>84966.848243999993</v>
      </c>
      <c r="BV21" s="36"/>
      <c r="BW21" s="33" t="str">
        <f t="shared" si="7"/>
        <v>13103</v>
      </c>
      <c r="BX21" s="33" t="str">
        <f t="shared" si="8"/>
        <v>港区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6262836.4418859296</v>
      </c>
      <c r="BZ21" s="36"/>
      <c r="CA21" s="33" t="str">
        <f t="shared" si="9"/>
        <v>13103</v>
      </c>
      <c r="CB21" s="33" t="str">
        <f t="shared" si="10"/>
        <v>港区</v>
      </c>
      <c r="CC21" s="223">
        <f t="shared" si="11"/>
        <v>4.427510259496738E-4</v>
      </c>
      <c r="CD21" s="223">
        <f t="shared" si="1"/>
        <v>7.6752919936585404E-5</v>
      </c>
      <c r="CE21" s="223">
        <f t="shared" si="1"/>
        <v>0</v>
      </c>
      <c r="CF21" s="223">
        <f t="shared" si="1"/>
        <v>0</v>
      </c>
      <c r="CG21" s="223">
        <f t="shared" si="1"/>
        <v>0</v>
      </c>
      <c r="CH21" s="223">
        <f t="shared" si="1"/>
        <v>1.3047327797593523E-2</v>
      </c>
      <c r="CI21" s="223">
        <f t="shared" si="12"/>
        <v>1.3566831743479781E-2</v>
      </c>
      <c r="CK21" s="18" t="str">
        <f t="shared" si="13"/>
        <v>13103</v>
      </c>
      <c r="CL21" s="18" t="str">
        <f t="shared" si="14"/>
        <v>港区</v>
      </c>
      <c r="CM21" s="18">
        <f>VLOOKUP($CK21&amp;"_"&amp;$AZ$7,データシート1!$A:$BT,MATCH("ca_太陽光発電（10kW未満）",データシート1!$A$1:$BT$1,0),0)</f>
        <v>589</v>
      </c>
      <c r="CN21" s="18">
        <f>VLOOKUP($CK21&amp;"_"&amp;$AZ$5,データシート1!$A:$BT,MATCH("ab_家庭",データシート1!$A$1:$BT$1,0),0)</f>
        <v>149488</v>
      </c>
      <c r="CO21" s="223">
        <f t="shared" si="15"/>
        <v>3.9401155945627741E-3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27212</v>
      </c>
      <c r="AY22" s="18" t="str">
        <f>IF(IFERROR(比較地域マスタ!$Z15,"")=0,"",IFERROR(比較地域マスタ!$Z15,""))</f>
        <v>八尾市</v>
      </c>
      <c r="BC22" s="844" t="str">
        <f t="shared" si="0"/>
        <v>27212</v>
      </c>
      <c r="BD22" s="1031" t="str">
        <f t="shared" si="2"/>
        <v>八尾市</v>
      </c>
      <c r="BE22" s="34">
        <f>VLOOKUP($BC22&amp;"_"&amp;$AZ$7,データシート1!$A:$BT,MATCH("cb_"&amp;BE$12,データシート1!$A$1:$BT$1,0),0)</f>
        <v>20603.199999999953</v>
      </c>
      <c r="BF22" s="34">
        <f>VLOOKUP($BC22&amp;"_"&amp;$AZ$7,データシート1!$A:$BT,MATCH("cb_"&amp;BF$12,データシート1!$A$1:$BT$1,0),0)</f>
        <v>15643.200000000012</v>
      </c>
      <c r="BG22" s="34">
        <f>VLOOKUP($BC22&amp;"_"&amp;$AZ$7,データシート1!$A:$BT,MATCH("cb_"&amp;BG$12,データシート1!$A$1:$BT$1,0),0)</f>
        <v>0</v>
      </c>
      <c r="BH22" s="34">
        <f>VLOOKUP($BC22&amp;"_"&amp;$AZ$7,データシート1!$A:$BT,MATCH("cb_"&amp;BH$12,データシート1!$A$1:$BT$1,0),0)</f>
        <v>150</v>
      </c>
      <c r="BI22" s="34">
        <f>VLOOKUP($BC22&amp;"_"&amp;$AZ$7,データシート1!$A:$BT,MATCH("cb_"&amp;BI$12,データシート1!$A$1:$BT$1,0),0)</f>
        <v>0</v>
      </c>
      <c r="BJ22" s="34">
        <f>VLOOKUP($BC22&amp;"_"&amp;$AZ$7,データシート1!$A:$BT,MATCH("cb_"&amp;BJ$12,データシート1!$A$1:$BT$1,0),0)</f>
        <v>0</v>
      </c>
      <c r="BK22" s="34">
        <f t="shared" si="3"/>
        <v>36396.399999999965</v>
      </c>
      <c r="BL22" s="36"/>
      <c r="BM22" s="844" t="str">
        <f t="shared" si="4"/>
        <v>27212</v>
      </c>
      <c r="BN22" s="1031" t="str">
        <f t="shared" si="5"/>
        <v>八尾市</v>
      </c>
      <c r="BO22" s="34">
        <f>BE22*VLOOKUP(BO$12,別紙!$B$4:$E$10,MATCH("設備利用率",別紙!$B$4:$E$4,0),0)/100*8760/10^3</f>
        <v>24726.312383999943</v>
      </c>
      <c r="BP22" s="34">
        <f>BF22*VLOOKUP(BP$12,別紙!$B$4:$E$10,MATCH("設備利用率",別紙!$B$4:$E$4,0),0)/100*8760/10^3</f>
        <v>20692.199232000017</v>
      </c>
      <c r="BQ22" s="34">
        <f>BG22*VLOOKUP(BQ$12,別紙!$B$4:$E$10,MATCH("設備利用率",別紙!$B$4:$E$4,0),0)/100*8760/10^3</f>
        <v>0</v>
      </c>
      <c r="BR22" s="34">
        <f>BH22*VLOOKUP(BR$12,別紙!$B$4:$E$10,MATCH("設備利用率",別紙!$B$4:$E$4,0),0)/100*8760/10^3</f>
        <v>788.4</v>
      </c>
      <c r="BS22" s="34">
        <f>BI22*VLOOKUP(BS$12,別紙!$B$4:$E$10,MATCH("設備利用率",別紙!$B$4:$E$4,0),0)/100*8760/10^3</f>
        <v>0</v>
      </c>
      <c r="BT22" s="34">
        <f>BJ22*VLOOKUP(BT$12,別紙!$B$4:$E$10,MATCH("設備利用率",別紙!$B$4:$E$4,0),0)/100*8760/10^3</f>
        <v>0</v>
      </c>
      <c r="BU22" s="34">
        <f t="shared" si="6"/>
        <v>46206.911615999961</v>
      </c>
      <c r="BV22" s="36"/>
      <c r="BW22" s="33" t="str">
        <f t="shared" si="7"/>
        <v>27212</v>
      </c>
      <c r="BX22" s="33" t="str">
        <f t="shared" si="8"/>
        <v>八尾市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1617380.6848586588</v>
      </c>
      <c r="BZ22" s="36"/>
      <c r="CA22" s="33" t="str">
        <f t="shared" si="9"/>
        <v>27212</v>
      </c>
      <c r="CB22" s="33" t="str">
        <f t="shared" si="10"/>
        <v>八尾市</v>
      </c>
      <c r="CC22" s="223">
        <f t="shared" si="11"/>
        <v>1.5287874163132317E-2</v>
      </c>
      <c r="CD22" s="223">
        <f t="shared" si="1"/>
        <v>1.2793648041993457E-2</v>
      </c>
      <c r="CE22" s="223">
        <f t="shared" si="1"/>
        <v>0</v>
      </c>
      <c r="CF22" s="223">
        <f t="shared" si="1"/>
        <v>4.8745481344047173E-4</v>
      </c>
      <c r="CG22" s="223">
        <f t="shared" si="1"/>
        <v>0</v>
      </c>
      <c r="CH22" s="223">
        <f t="shared" si="1"/>
        <v>0</v>
      </c>
      <c r="CI22" s="223">
        <f t="shared" si="12"/>
        <v>2.8568977018566248E-2</v>
      </c>
      <c r="CK22" s="18" t="str">
        <f t="shared" si="13"/>
        <v>27212</v>
      </c>
      <c r="CL22" s="18" t="str">
        <f t="shared" si="14"/>
        <v>八尾市</v>
      </c>
      <c r="CM22" s="18">
        <f>VLOOKUP($CK22&amp;"_"&amp;$AZ$7,データシート1!$A:$BT,MATCH("ca_太陽光発電（10kW未満）",データシート1!$A$1:$BT$1,0),0)</f>
        <v>4823</v>
      </c>
      <c r="CN22" s="18">
        <f>VLOOKUP($CK22&amp;"_"&amp;$AZ$5,データシート1!$A:$BT,MATCH("ab_家庭",データシート1!$A$1:$BT$1,0),0)</f>
        <v>127240</v>
      </c>
      <c r="CO22" s="223">
        <f t="shared" si="15"/>
        <v>3.7904746934926126E-2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13206</v>
      </c>
      <c r="AY23" s="18" t="str">
        <f>IF(IFERROR(比較地域マスタ!$Z16,"")=0,"",IFERROR(比較地域マスタ!$Z16,""))</f>
        <v>府中市</v>
      </c>
      <c r="BC23" s="844" t="str">
        <f t="shared" si="0"/>
        <v>13206</v>
      </c>
      <c r="BD23" s="1031" t="str">
        <f t="shared" si="2"/>
        <v>府中市</v>
      </c>
      <c r="BE23" s="34">
        <f>VLOOKUP($BC23&amp;"_"&amp;$AZ$7,データシート1!$A:$BT,MATCH("cb_"&amp;BE$12,データシート1!$A$1:$BT$1,0),0)</f>
        <v>13317.699999999977</v>
      </c>
      <c r="BF23" s="34">
        <f>VLOOKUP($BC23&amp;"_"&amp;$AZ$7,データシート1!$A:$BT,MATCH("cb_"&amp;BF$12,データシート1!$A$1:$BT$1,0),0)</f>
        <v>4913.0999999999967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550</v>
      </c>
      <c r="BK23" s="34">
        <f t="shared" si="3"/>
        <v>18780.799999999974</v>
      </c>
      <c r="BL23" s="36"/>
      <c r="BM23" s="844" t="str">
        <f t="shared" si="4"/>
        <v>13206</v>
      </c>
      <c r="BN23" s="1031" t="str">
        <f t="shared" si="5"/>
        <v>府中市</v>
      </c>
      <c r="BO23" s="34">
        <f>BE23*VLOOKUP(BO$12,別紙!$B$4:$E$10,MATCH("設備利用率",別紙!$B$4:$E$4,0),0)/100*8760/10^3</f>
        <v>15982.838123999973</v>
      </c>
      <c r="BP23" s="34">
        <f>BF23*VLOOKUP(BP$12,別紙!$B$4:$E$10,MATCH("設備利用率",別紙!$B$4:$E$4,0),0)/100*8760/10^3</f>
        <v>6498.8521559999954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3854.4</v>
      </c>
      <c r="BU23" s="34">
        <f t="shared" si="6"/>
        <v>26336.090279999968</v>
      </c>
      <c r="BV23" s="36"/>
      <c r="BW23" s="33" t="str">
        <f t="shared" si="7"/>
        <v>13206</v>
      </c>
      <c r="BX23" s="33" t="str">
        <f t="shared" si="8"/>
        <v>府中市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1559446.1309871154</v>
      </c>
      <c r="BZ23" s="36"/>
      <c r="CA23" s="33" t="str">
        <f t="shared" si="9"/>
        <v>13206</v>
      </c>
      <c r="CB23" s="33" t="str">
        <f t="shared" si="10"/>
        <v>府中市</v>
      </c>
      <c r="CC23" s="223">
        <f t="shared" si="11"/>
        <v>1.0249047919265399E-2</v>
      </c>
      <c r="CD23" s="223">
        <f t="shared" si="1"/>
        <v>4.1674104843148893E-3</v>
      </c>
      <c r="CE23" s="223">
        <f t="shared" si="1"/>
        <v>0</v>
      </c>
      <c r="CF23" s="223">
        <f t="shared" si="1"/>
        <v>0</v>
      </c>
      <c r="CG23" s="223">
        <f t="shared" si="1"/>
        <v>0</v>
      </c>
      <c r="CH23" s="223">
        <f t="shared" si="1"/>
        <v>2.4716467747175077E-3</v>
      </c>
      <c r="CI23" s="223">
        <f t="shared" si="12"/>
        <v>1.6888105178297797E-2</v>
      </c>
      <c r="CK23" s="18" t="str">
        <f t="shared" si="13"/>
        <v>13206</v>
      </c>
      <c r="CL23" s="18" t="str">
        <f t="shared" si="14"/>
        <v>府中市</v>
      </c>
      <c r="CM23" s="18">
        <f>VLOOKUP($CK23&amp;"_"&amp;$AZ$7,データシート1!$A:$BT,MATCH("ca_太陽光発電（10kW未満）",データシート1!$A$1:$BT$1,0),0)</f>
        <v>3489</v>
      </c>
      <c r="CN23" s="18">
        <f>VLOOKUP($CK23&amp;"_"&amp;$AZ$5,データシート1!$A:$BT,MATCH("ab_家庭",データシート1!$A$1:$BT$1,0),0)</f>
        <v>128686</v>
      </c>
      <c r="CO23" s="223">
        <f t="shared" si="15"/>
        <v>2.7112506410953793E-2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28210</v>
      </c>
      <c r="AY24" s="18" t="str">
        <f>IF(IFERROR(比較地域マスタ!$Z17,"")=0,"",IFERROR(比較地域マスタ!$Z17,""))</f>
        <v>加古川市</v>
      </c>
      <c r="BC24" s="844" t="str">
        <f t="shared" si="0"/>
        <v>28210</v>
      </c>
      <c r="BD24" s="1031" t="str">
        <f t="shared" si="2"/>
        <v>加古川市</v>
      </c>
      <c r="BE24" s="34">
        <f>VLOOKUP($BC24&amp;"_"&amp;$AZ$7,データシート1!$A:$BT,MATCH("cb_"&amp;BE$12,データシート1!$A$1:$BT$1,0),0)</f>
        <v>45097.300000000418</v>
      </c>
      <c r="BF24" s="34">
        <f>VLOOKUP($BC24&amp;"_"&amp;$AZ$7,データシート1!$A:$BT,MATCH("cb_"&amp;BF$12,データシート1!$A$1:$BT$1,0),0)</f>
        <v>68456.299999999901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5920</v>
      </c>
      <c r="BK24" s="34">
        <f t="shared" si="3"/>
        <v>119473.60000000033</v>
      </c>
      <c r="BL24" s="36"/>
      <c r="BM24" s="844" t="str">
        <f t="shared" si="4"/>
        <v>28210</v>
      </c>
      <c r="BN24" s="1031" t="str">
        <f t="shared" si="5"/>
        <v>加古川市</v>
      </c>
      <c r="BO24" s="34">
        <f>BE24*VLOOKUP(BO$12,別紙!$B$4:$E$10,MATCH("設備利用率",別紙!$B$4:$E$4,0),0)/100*8760/10^3</f>
        <v>54122.171676000507</v>
      </c>
      <c r="BP24" s="34">
        <f>BF24*VLOOKUP(BP$12,別紙!$B$4:$E$10,MATCH("設備利用率",別紙!$B$4:$E$4,0),0)/100*8760/10^3</f>
        <v>90551.25538799986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41487.360000000001</v>
      </c>
      <c r="BU24" s="34">
        <f t="shared" si="6"/>
        <v>186160.78706400038</v>
      </c>
      <c r="BV24" s="36"/>
      <c r="BW24" s="33" t="str">
        <f t="shared" si="7"/>
        <v>28210</v>
      </c>
      <c r="BX24" s="33" t="str">
        <f t="shared" si="8"/>
        <v>加古川市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1858818.9402367349</v>
      </c>
      <c r="BZ24" s="36"/>
      <c r="CA24" s="33" t="str">
        <f t="shared" si="9"/>
        <v>28210</v>
      </c>
      <c r="CB24" s="33" t="str">
        <f t="shared" si="10"/>
        <v>加古川市</v>
      </c>
      <c r="CC24" s="223">
        <f t="shared" si="11"/>
        <v>2.9116430064515929E-2</v>
      </c>
      <c r="CD24" s="223">
        <f t="shared" si="1"/>
        <v>4.8714403230939458E-2</v>
      </c>
      <c r="CE24" s="223">
        <f t="shared" si="1"/>
        <v>0</v>
      </c>
      <c r="CF24" s="223">
        <f t="shared" si="1"/>
        <v>0</v>
      </c>
      <c r="CG24" s="223">
        <f t="shared" si="1"/>
        <v>0</v>
      </c>
      <c r="CH24" s="223">
        <f t="shared" si="1"/>
        <v>2.2319204470079408E-2</v>
      </c>
      <c r="CI24" s="223">
        <f t="shared" si="12"/>
        <v>0.1001500377655348</v>
      </c>
      <c r="CK24" s="18" t="str">
        <f t="shared" si="13"/>
        <v>28210</v>
      </c>
      <c r="CL24" s="18" t="str">
        <f t="shared" si="14"/>
        <v>加古川市</v>
      </c>
      <c r="CM24" s="18">
        <f>VLOOKUP($CK24&amp;"_"&amp;$AZ$7,データシート1!$A:$BT,MATCH("ca_太陽光発電（10kW未満）",データシート1!$A$1:$BT$1,0),0)</f>
        <v>10383</v>
      </c>
      <c r="CN24" s="18">
        <f>VLOOKUP($CK24&amp;"_"&amp;$AZ$5,データシート1!$A:$BT,MATCH("ab_家庭",データシート1!$A$1:$BT$1,0),0)</f>
        <v>117763</v>
      </c>
      <c r="CO24" s="223">
        <f t="shared" si="15"/>
        <v>8.81686098350076E-2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15202</v>
      </c>
      <c r="AY25" s="18" t="str">
        <f>IF(IFERROR(比較地域マスタ!$Z18,"")=0,"",IFERROR(比較地域マスタ!$Z18,""))</f>
        <v>長岡市</v>
      </c>
      <c r="BC25" s="844" t="str">
        <f t="shared" si="0"/>
        <v>15202</v>
      </c>
      <c r="BD25" s="1031" t="str">
        <f t="shared" si="2"/>
        <v>長岡市</v>
      </c>
      <c r="BE25" s="34">
        <f>VLOOKUP($BC25&amp;"_"&amp;$AZ$7,データシート1!$A:$BT,MATCH("cb_"&amp;BE$12,データシート1!$A$1:$BT$1,0),0)</f>
        <v>6825.2000000000062</v>
      </c>
      <c r="BF25" s="34">
        <f>VLOOKUP($BC25&amp;"_"&amp;$AZ$7,データシート1!$A:$BT,MATCH("cb_"&amp;BF$12,データシート1!$A$1:$BT$1,0),0)</f>
        <v>11910.099999999995</v>
      </c>
      <c r="BG25" s="34">
        <f>VLOOKUP($BC25&amp;"_"&amp;$AZ$7,データシート1!$A:$BT,MATCH("cb_"&amp;BG$12,データシート1!$A$1:$BT$1,0),0)</f>
        <v>4.2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560</v>
      </c>
      <c r="BK25" s="34">
        <f t="shared" si="3"/>
        <v>19299.500000000004</v>
      </c>
      <c r="BL25" s="36"/>
      <c r="BM25" s="844" t="str">
        <f t="shared" si="4"/>
        <v>15202</v>
      </c>
      <c r="BN25" s="1031" t="str">
        <f t="shared" si="5"/>
        <v>長岡市</v>
      </c>
      <c r="BO25" s="34">
        <f>BE25*VLOOKUP(BO$12,別紙!$B$4:$E$10,MATCH("設備利用率",別紙!$B$4:$E$4,0),0)/100*8760/10^3</f>
        <v>8191.0590240000074</v>
      </c>
      <c r="BP25" s="34">
        <f>BF25*VLOOKUP(BP$12,別紙!$B$4:$E$10,MATCH("設備利用率",別紙!$B$4:$E$4,0),0)/100*8760/10^3</f>
        <v>15754.203875999992</v>
      </c>
      <c r="BQ25" s="34">
        <f>BG25*VLOOKUP(BQ$12,別紙!$B$4:$E$10,MATCH("設備利用率",別紙!$B$4:$E$4,0),0)/100*8760/10^3</f>
        <v>9.1244160000000019</v>
      </c>
      <c r="BR25" s="34">
        <f>BH25*VLOOKUP(BR$12,別紙!$B$4:$E$10,MATCH("設備利用率",別紙!$B$4:$E$4,0),0)/100*8760/10^3</f>
        <v>0</v>
      </c>
      <c r="BS25" s="34">
        <f>BI25*VLOOKUP(BS$12,別紙!$B$4:$E$10,MATCH("設備利用率",別紙!$B$4:$E$4,0),0)/100*8760/10^3</f>
        <v>0</v>
      </c>
      <c r="BT25" s="34">
        <f>BJ25*VLOOKUP(BT$12,別紙!$B$4:$E$10,MATCH("設備利用率",別紙!$B$4:$E$4,0),0)/100*8760/10^3</f>
        <v>3924.48</v>
      </c>
      <c r="BU25" s="34">
        <f t="shared" si="6"/>
        <v>27878.867316</v>
      </c>
      <c r="BV25" s="36"/>
      <c r="BW25" s="33" t="str">
        <f t="shared" si="7"/>
        <v>15202</v>
      </c>
      <c r="BX25" s="33" t="str">
        <f t="shared" si="8"/>
        <v>長岡市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1779181.8359732782</v>
      </c>
      <c r="BZ25" s="36"/>
      <c r="CA25" s="33" t="str">
        <f t="shared" si="9"/>
        <v>15202</v>
      </c>
      <c r="CB25" s="33" t="str">
        <f t="shared" si="10"/>
        <v>長岡市</v>
      </c>
      <c r="CC25" s="223">
        <f t="shared" si="11"/>
        <v>4.6038346718615163E-3</v>
      </c>
      <c r="CD25" s="223">
        <f t="shared" si="1"/>
        <v>8.8547463544567159E-3</v>
      </c>
      <c r="CE25" s="223">
        <f t="shared" si="1"/>
        <v>5.1284336516444981E-6</v>
      </c>
      <c r="CF25" s="223">
        <f t="shared" si="1"/>
        <v>0</v>
      </c>
      <c r="CG25" s="223">
        <f t="shared" si="1"/>
        <v>0</v>
      </c>
      <c r="CH25" s="223">
        <f t="shared" si="1"/>
        <v>2.2057779146858053E-3</v>
      </c>
      <c r="CI25" s="223">
        <f t="shared" si="12"/>
        <v>1.5669487374655684E-2</v>
      </c>
      <c r="CK25" s="18" t="str">
        <f t="shared" si="13"/>
        <v>15202</v>
      </c>
      <c r="CL25" s="18" t="str">
        <f t="shared" si="14"/>
        <v>長岡市</v>
      </c>
      <c r="CM25" s="18">
        <f>VLOOKUP($CK25&amp;"_"&amp;$AZ$7,データシート1!$A:$BT,MATCH("ca_太陽光発電（10kW未満）",データシート1!$A$1:$BT$1,0),0)</f>
        <v>1573</v>
      </c>
      <c r="CN25" s="18">
        <f>VLOOKUP($CK25&amp;"_"&amp;$AZ$5,データシート1!$A:$BT,MATCH("ab_家庭",データシート1!$A$1:$BT$1,0),0)</f>
        <v>109933</v>
      </c>
      <c r="CO25" s="223">
        <f t="shared" si="15"/>
        <v>1.4308715308415126E-2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14203</v>
      </c>
      <c r="AY26" s="18" t="str">
        <f>IF(IFERROR(比較地域マスタ!$Z19,"")=0,"",IFERROR(比較地域マスタ!$Z19,""))</f>
        <v>平塚市</v>
      </c>
      <c r="BC26" s="844" t="str">
        <f t="shared" si="0"/>
        <v>14203</v>
      </c>
      <c r="BD26" s="1031" t="str">
        <f t="shared" si="2"/>
        <v>平塚市</v>
      </c>
      <c r="BE26" s="34">
        <f>VLOOKUP($BC26&amp;"_"&amp;$AZ$7,データシート1!$A:$BT,MATCH("cb_"&amp;BE$12,データシート1!$A$1:$BT$1,0),0)</f>
        <v>28455.300000000043</v>
      </c>
      <c r="BF26" s="34">
        <f>VLOOKUP($BC26&amp;"_"&amp;$AZ$7,データシート1!$A:$BT,MATCH("cb_"&amp;BF$12,データシート1!$A$1:$BT$1,0),0)</f>
        <v>14619.200000000006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3717</v>
      </c>
      <c r="BK26" s="34">
        <f t="shared" si="3"/>
        <v>46791.500000000051</v>
      </c>
      <c r="BL26" s="36"/>
      <c r="BM26" s="844" t="str">
        <f t="shared" si="4"/>
        <v>14203</v>
      </c>
      <c r="BN26" s="1031" t="str">
        <f t="shared" si="5"/>
        <v>平塚市</v>
      </c>
      <c r="BO26" s="34">
        <f>BE26*VLOOKUP(BO$12,別紙!$B$4:$E$10,MATCH("設備利用率",別紙!$B$4:$E$4,0),0)/100*8760/10^3</f>
        <v>34149.774636000053</v>
      </c>
      <c r="BP26" s="34">
        <f>BF26*VLOOKUP(BP$12,別紙!$B$4:$E$10,MATCH("設備利用率",別紙!$B$4:$E$4,0),0)/100*8760/10^3</f>
        <v>19337.692992000011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26048.736000000001</v>
      </c>
      <c r="BU26" s="34">
        <f t="shared" si="6"/>
        <v>79536.203628000061</v>
      </c>
      <c r="BV26" s="36"/>
      <c r="BW26" s="33" t="str">
        <f t="shared" si="7"/>
        <v>14203</v>
      </c>
      <c r="BX26" s="33" t="str">
        <f t="shared" si="8"/>
        <v>平塚市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1665424.4798852992</v>
      </c>
      <c r="BZ26" s="36"/>
      <c r="CA26" s="33" t="str">
        <f t="shared" si="9"/>
        <v>14203</v>
      </c>
      <c r="CB26" s="33" t="str">
        <f t="shared" si="10"/>
        <v>平塚市</v>
      </c>
      <c r="CC26" s="223">
        <f t="shared" si="11"/>
        <v>2.0505147515516291E-2</v>
      </c>
      <c r="CD26" s="223">
        <f t="shared" si="1"/>
        <v>1.1611269814727253E-2</v>
      </c>
      <c r="CE26" s="223">
        <f t="shared" si="1"/>
        <v>0</v>
      </c>
      <c r="CF26" s="223">
        <f t="shared" si="1"/>
        <v>0</v>
      </c>
      <c r="CG26" s="223">
        <f t="shared" si="1"/>
        <v>0</v>
      </c>
      <c r="CH26" s="223">
        <f t="shared" si="1"/>
        <v>1.5640898950755201E-2</v>
      </c>
      <c r="CI26" s="223">
        <f t="shared" si="12"/>
        <v>4.7757316280998739E-2</v>
      </c>
      <c r="CK26" s="18" t="str">
        <f t="shared" si="13"/>
        <v>14203</v>
      </c>
      <c r="CL26" s="18" t="str">
        <f t="shared" si="14"/>
        <v>平塚市</v>
      </c>
      <c r="CM26" s="18">
        <f>VLOOKUP($CK26&amp;"_"&amp;$AZ$7,データシート1!$A:$BT,MATCH("ca_太陽光発電（10kW未満）",データシート1!$A$1:$BT$1,0),0)</f>
        <v>6604</v>
      </c>
      <c r="CN26" s="18">
        <f>VLOOKUP($CK26&amp;"_"&amp;$AZ$5,データシート1!$A:$BT,MATCH("ab_家庭",データシート1!$A$1:$BT$1,0),0)</f>
        <v>121402</v>
      </c>
      <c r="CO26" s="223">
        <f t="shared" si="15"/>
        <v>5.439778586843709E-2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18201</v>
      </c>
      <c r="AY27" s="18" t="str">
        <f>IF(IFERROR(比較地域マスタ!$Z20,"")=0,"",IFERROR(比較地域マスタ!$Z20,""))</f>
        <v>福井市</v>
      </c>
      <c r="BC27" s="844" t="str">
        <f t="shared" si="0"/>
        <v>18201</v>
      </c>
      <c r="BD27" s="1031" t="str">
        <f t="shared" si="2"/>
        <v>福井市</v>
      </c>
      <c r="BE27" s="34">
        <f>VLOOKUP($BC27&amp;"_"&amp;$AZ$7,データシート1!$A:$BT,MATCH("cb_"&amp;BE$12,データシート1!$A$1:$BT$1,0),0)</f>
        <v>23039.047999999919</v>
      </c>
      <c r="BF27" s="34">
        <f>VLOOKUP($BC27&amp;"_"&amp;$AZ$7,データシート1!$A:$BT,MATCH("cb_"&amp;BF$12,データシート1!$A$1:$BT$1,0),0)</f>
        <v>50444.400000000023</v>
      </c>
      <c r="BG27" s="34">
        <f>VLOOKUP($BC27&amp;"_"&amp;$AZ$7,データシート1!$A:$BT,MATCH("cb_"&amp;BG$12,データシート1!$A$1:$BT$1,0),0)</f>
        <v>0</v>
      </c>
      <c r="BH27" s="34">
        <f>VLOOKUP($BC27&amp;"_"&amp;$AZ$7,データシート1!$A:$BT,MATCH("cb_"&amp;BH$12,データシート1!$A$1:$BT$1,0),0)</f>
        <v>1173.9000000000001</v>
      </c>
      <c r="BI27" s="34">
        <f>VLOOKUP($BC27&amp;"_"&amp;$AZ$7,データシート1!$A:$BT,MATCH("cb_"&amp;BI$12,データシート1!$A$1:$BT$1,0),0)</f>
        <v>0</v>
      </c>
      <c r="BJ27" s="34">
        <f>VLOOKUP($BC27&amp;"_"&amp;$AZ$7,データシート1!$A:$BT,MATCH("cb_"&amp;BJ$12,データシート1!$A$1:$BT$1,0),0)</f>
        <v>0</v>
      </c>
      <c r="BK27" s="34">
        <f t="shared" si="3"/>
        <v>74657.34799999994</v>
      </c>
      <c r="BL27" s="36"/>
      <c r="BM27" s="844" t="str">
        <f t="shared" si="4"/>
        <v>18201</v>
      </c>
      <c r="BN27" s="1031" t="str">
        <f t="shared" si="5"/>
        <v>福井市</v>
      </c>
      <c r="BO27" s="34">
        <f>BE27*VLOOKUP(BO$12,別紙!$B$4:$E$10,MATCH("設備利用率",別紙!$B$4:$E$4,0),0)/100*8760/10^3</f>
        <v>27649.622285759899</v>
      </c>
      <c r="BP27" s="34">
        <f>BF27*VLOOKUP(BP$12,別紙!$B$4:$E$10,MATCH("設備利用率",別紙!$B$4:$E$4,0),0)/100*8760/10^3</f>
        <v>66725.834544000027</v>
      </c>
      <c r="BQ27" s="34">
        <f>BG27*VLOOKUP(BQ$12,別紙!$B$4:$E$10,MATCH("設備利用率",別紙!$B$4:$E$4,0),0)/100*8760/10^3</f>
        <v>0</v>
      </c>
      <c r="BR27" s="34">
        <f>BH27*VLOOKUP(BR$12,別紙!$B$4:$E$10,MATCH("設備利用率",別紙!$B$4:$E$4,0),0)/100*8760/10^3</f>
        <v>6170.0183999999999</v>
      </c>
      <c r="BS27" s="34">
        <f>BI27*VLOOKUP(BS$12,別紙!$B$4:$E$10,MATCH("設備利用率",別紙!$B$4:$E$4,0),0)/100*8760/10^3</f>
        <v>0</v>
      </c>
      <c r="BT27" s="34">
        <f>BJ27*VLOOKUP(BT$12,別紙!$B$4:$E$10,MATCH("設備利用率",別紙!$B$4:$E$4,0),0)/100*8760/10^3</f>
        <v>0</v>
      </c>
      <c r="BU27" s="34">
        <f t="shared" si="6"/>
        <v>100545.47522975993</v>
      </c>
      <c r="BV27" s="36"/>
      <c r="BW27" s="33" t="str">
        <f t="shared" si="7"/>
        <v>18201</v>
      </c>
      <c r="BX27" s="33" t="str">
        <f t="shared" si="8"/>
        <v>福井市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2225012.3345033424</v>
      </c>
      <c r="BZ27" s="36"/>
      <c r="CA27" s="33" t="str">
        <f t="shared" si="9"/>
        <v>18201</v>
      </c>
      <c r="CB27" s="33" t="str">
        <f t="shared" si="10"/>
        <v>福井市</v>
      </c>
      <c r="CC27" s="223">
        <f t="shared" si="11"/>
        <v>1.2426727644155613E-2</v>
      </c>
      <c r="CD27" s="223">
        <f t="shared" si="1"/>
        <v>2.9988972874118596E-2</v>
      </c>
      <c r="CE27" s="223">
        <f t="shared" si="1"/>
        <v>0</v>
      </c>
      <c r="CF27" s="223">
        <f t="shared" si="1"/>
        <v>2.7730266049860999E-3</v>
      </c>
      <c r="CG27" s="223">
        <f t="shared" si="1"/>
        <v>0</v>
      </c>
      <c r="CH27" s="223">
        <f t="shared" si="1"/>
        <v>0</v>
      </c>
      <c r="CI27" s="223">
        <f t="shared" si="12"/>
        <v>4.518872712326031E-2</v>
      </c>
      <c r="CK27" s="18" t="str">
        <f t="shared" si="13"/>
        <v>18201</v>
      </c>
      <c r="CL27" s="18" t="str">
        <f t="shared" si="14"/>
        <v>福井市</v>
      </c>
      <c r="CM27" s="18">
        <f>VLOOKUP($CK27&amp;"_"&amp;$AZ$7,データシート1!$A:$BT,MATCH("ca_太陽光発電（10kW未満）",データシート1!$A$1:$BT$1,0),0)</f>
        <v>4995</v>
      </c>
      <c r="CN27" s="18">
        <f>VLOOKUP($CK27&amp;"_"&amp;$AZ$5,データシート1!$A:$BT,MATCH("ab_家庭",データシート1!$A$1:$BT$1,0),0)</f>
        <v>106821</v>
      </c>
      <c r="CO27" s="223">
        <f t="shared" si="15"/>
        <v>4.6760468447215438E-2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08220</v>
      </c>
      <c r="AY28" s="18" t="str">
        <f>IF(IFERROR(比較地域マスタ!$Z21,"")=0,"",IFERROR(比較地域マスタ!$Z21,""))</f>
        <v>つくば市</v>
      </c>
      <c r="BC28" s="844" t="str">
        <f t="shared" si="0"/>
        <v>08220</v>
      </c>
      <c r="BD28" s="1031" t="str">
        <f t="shared" si="2"/>
        <v>つくば市</v>
      </c>
      <c r="BE28" s="34">
        <f>VLOOKUP($BC28&amp;"_"&amp;$AZ$7,データシート1!$A:$BT,MATCH("cb_"&amp;BE$12,データシート1!$A$1:$BT$1,0),0)</f>
        <v>60076.100000001257</v>
      </c>
      <c r="BF28" s="34">
        <f>VLOOKUP($BC28&amp;"_"&amp;$AZ$7,データシート1!$A:$BT,MATCH("cb_"&amp;BF$12,データシート1!$A$1:$BT$1,0),0)</f>
        <v>246302.90000000017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306379.0000000014</v>
      </c>
      <c r="BL28" s="36"/>
      <c r="BM28" s="844" t="str">
        <f t="shared" si="4"/>
        <v>08220</v>
      </c>
      <c r="BN28" s="1031" t="str">
        <f t="shared" si="5"/>
        <v>つくば市</v>
      </c>
      <c r="BO28" s="34">
        <f>BE28*VLOOKUP(BO$12,別紙!$B$4:$E$10,MATCH("設備利用率",別紙!$B$4:$E$4,0),0)/100*8760/10^3</f>
        <v>72098.529132001524</v>
      </c>
      <c r="BP28" s="34">
        <f>BF28*VLOOKUP(BP$12,別紙!$B$4:$E$10,MATCH("設備利用率",別紙!$B$4:$E$4,0),0)/100*8760/10^3</f>
        <v>325799.62400400022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397898.15313600173</v>
      </c>
      <c r="BV28" s="36"/>
      <c r="BW28" s="33" t="str">
        <f t="shared" si="7"/>
        <v>08220</v>
      </c>
      <c r="BX28" s="33" t="str">
        <f t="shared" si="8"/>
        <v>つくば市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1828896.6463325012</v>
      </c>
      <c r="BZ28" s="36"/>
      <c r="CA28" s="33" t="str">
        <f t="shared" si="9"/>
        <v>08220</v>
      </c>
      <c r="CB28" s="33" t="str">
        <f t="shared" si="10"/>
        <v>つくば市</v>
      </c>
      <c r="CC28" s="223">
        <f t="shared" si="11"/>
        <v>3.9421871802641881E-2</v>
      </c>
      <c r="CD28" s="223">
        <f t="shared" si="1"/>
        <v>0.17813998656366306</v>
      </c>
      <c r="CE28" s="223">
        <f t="shared" si="1"/>
        <v>0</v>
      </c>
      <c r="CF28" s="223">
        <f t="shared" si="1"/>
        <v>0</v>
      </c>
      <c r="CG28" s="223">
        <f t="shared" si="1"/>
        <v>0</v>
      </c>
      <c r="CH28" s="223">
        <f t="shared" si="1"/>
        <v>0</v>
      </c>
      <c r="CI28" s="223">
        <f t="shared" si="12"/>
        <v>0.21756185836630493</v>
      </c>
      <c r="CK28" s="18" t="str">
        <f t="shared" si="13"/>
        <v>08220</v>
      </c>
      <c r="CL28" s="18" t="str">
        <f t="shared" si="14"/>
        <v>つくば市</v>
      </c>
      <c r="CM28" s="18">
        <f>VLOOKUP($CK28&amp;"_"&amp;$AZ$7,データシート1!$A:$BT,MATCH("ca_太陽光発電（10kW未満）",データシート1!$A$1:$BT$1,0),0)</f>
        <v>12430</v>
      </c>
      <c r="CN28" s="18">
        <f>VLOOKUP($CK28&amp;"_"&amp;$AZ$5,データシート1!$A:$BT,MATCH("ab_家庭",データシート1!$A$1:$BT$1,0),0)</f>
        <v>114685</v>
      </c>
      <c r="CO28" s="223">
        <f t="shared" si="15"/>
        <v>0.10838383398003226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11221</v>
      </c>
      <c r="AY29" s="18" t="str">
        <f>IF(IFERROR(比較地域マスタ!$Z22,"")=0,"",IFERROR(比較地域マスタ!$Z22,""))</f>
        <v>草加市</v>
      </c>
      <c r="BC29" s="844" t="str">
        <f t="shared" si="0"/>
        <v>11221</v>
      </c>
      <c r="BD29" s="1031" t="str">
        <f t="shared" si="2"/>
        <v>草加市</v>
      </c>
      <c r="BE29" s="34">
        <f>VLOOKUP($BC29&amp;"_"&amp;$AZ$7,データシート1!$A:$BT,MATCH("cb_"&amp;BE$12,データシート1!$A$1:$BT$1,0),0)</f>
        <v>18819.399999999929</v>
      </c>
      <c r="BF29" s="34">
        <f>VLOOKUP($BC29&amp;"_"&amp;$AZ$7,データシート1!$A:$BT,MATCH("cb_"&amp;BF$12,データシート1!$A$1:$BT$1,0),0)</f>
        <v>8015.2999999999975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6267.2719999999999</v>
      </c>
      <c r="BK29" s="34">
        <f t="shared" si="3"/>
        <v>33101.971999999922</v>
      </c>
      <c r="BL29" s="36"/>
      <c r="BM29" s="844" t="str">
        <f t="shared" si="4"/>
        <v>11221</v>
      </c>
      <c r="BN29" s="1031" t="str">
        <f t="shared" si="5"/>
        <v>草加市</v>
      </c>
      <c r="BO29" s="34">
        <f>BE29*VLOOKUP(BO$12,別紙!$B$4:$E$10,MATCH("設備利用率",別紙!$B$4:$E$4,0),0)/100*8760/10^3</f>
        <v>22585.538327999915</v>
      </c>
      <c r="BP29" s="34">
        <f>BF29*VLOOKUP(BP$12,別紙!$B$4:$E$10,MATCH("設備利用率",別紙!$B$4:$E$4,0),0)/100*8760/10^3</f>
        <v>10602.318227999996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43921.042176000003</v>
      </c>
      <c r="BU29" s="34">
        <f t="shared" si="6"/>
        <v>77108.898731999914</v>
      </c>
      <c r="BV29" s="36"/>
      <c r="BW29" s="33" t="str">
        <f t="shared" si="7"/>
        <v>11221</v>
      </c>
      <c r="BX29" s="33" t="str">
        <f t="shared" si="8"/>
        <v>草加市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1250055.388772941</v>
      </c>
      <c r="BZ29" s="36"/>
      <c r="CA29" s="33" t="str">
        <f t="shared" si="9"/>
        <v>11221</v>
      </c>
      <c r="CB29" s="33" t="str">
        <f t="shared" si="10"/>
        <v>草加市</v>
      </c>
      <c r="CC29" s="223">
        <f t="shared" si="11"/>
        <v>1.8067630067312428E-2</v>
      </c>
      <c r="CD29" s="223">
        <f t="shared" ref="CD29:CD60" si="16">BP29/$BY29</f>
        <v>8.4814787594390297E-3</v>
      </c>
      <c r="CE29" s="223">
        <f t="shared" ref="CE29:CE60" si="17">BQ29/$BY29</f>
        <v>0</v>
      </c>
      <c r="CF29" s="223">
        <f t="shared" ref="CF29:CF60" si="18">BR29/$BY29</f>
        <v>0</v>
      </c>
      <c r="CG29" s="223">
        <f t="shared" ref="CG29:CG60" si="19">BS29/$BY29</f>
        <v>0</v>
      </c>
      <c r="CH29" s="223">
        <f t="shared" ref="CH29:CH60" si="20">BT29/$BY29</f>
        <v>3.513527686090219E-2</v>
      </c>
      <c r="CI29" s="223">
        <f t="shared" si="12"/>
        <v>6.1684385687653644E-2</v>
      </c>
      <c r="CK29" s="18" t="str">
        <f t="shared" si="13"/>
        <v>11221</v>
      </c>
      <c r="CL29" s="18" t="str">
        <f t="shared" si="14"/>
        <v>草加市</v>
      </c>
      <c r="CM29" s="18">
        <f>VLOOKUP($CK29&amp;"_"&amp;$AZ$7,データシート1!$A:$BT,MATCH("ca_太陽光発電（10kW未満）",データシート1!$A$1:$BT$1,0),0)</f>
        <v>4807</v>
      </c>
      <c r="CN29" s="18">
        <f>VLOOKUP($CK29&amp;"_"&amp;$AZ$5,データシート1!$A:$BT,MATCH("ab_家庭",データシート1!$A$1:$BT$1,0),0)</f>
        <v>123178</v>
      </c>
      <c r="CO29" s="223">
        <f t="shared" si="15"/>
        <v>3.902482586176103E-2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22210</v>
      </c>
      <c r="AY30" s="18" t="str">
        <f>IF(IFERROR(比較地域マスタ!$Z23,"")=0,"",IFERROR(比較地域マスタ!$Z23,""))</f>
        <v>富士市</v>
      </c>
      <c r="BC30" s="844" t="str">
        <f t="shared" si="0"/>
        <v>22210</v>
      </c>
      <c r="BD30" s="1031" t="str">
        <f t="shared" si="2"/>
        <v>富士市</v>
      </c>
      <c r="BE30" s="34">
        <f>VLOOKUP($BC30&amp;"_"&amp;$AZ$7,データシート1!$A:$BT,MATCH("cb_"&amp;BE$12,データシート1!$A$1:$BT$1,0),0)</f>
        <v>52460.700000000768</v>
      </c>
      <c r="BF30" s="34">
        <f>VLOOKUP($BC30&amp;"_"&amp;$AZ$7,データシート1!$A:$BT,MATCH("cb_"&amp;BF$12,データシート1!$A$1:$BT$1,0),0)</f>
        <v>68024.299999999945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242164.39</v>
      </c>
      <c r="BK30" s="34">
        <f t="shared" si="3"/>
        <v>362649.39000000071</v>
      </c>
      <c r="BL30" s="36"/>
      <c r="BM30" s="844" t="str">
        <f t="shared" si="4"/>
        <v>22210</v>
      </c>
      <c r="BN30" s="1031" t="str">
        <f t="shared" si="5"/>
        <v>富士市</v>
      </c>
      <c r="BO30" s="34">
        <f>BE30*VLOOKUP(BO$12,別紙!$B$4:$E$10,MATCH("設備利用率",別紙!$B$4:$E$4,0),0)/100*8760/10^3</f>
        <v>62959.135284000913</v>
      </c>
      <c r="BP30" s="34">
        <f>BF30*VLOOKUP(BP$12,別紙!$B$4:$E$10,MATCH("設備利用率",別紙!$B$4:$E$4,0),0)/100*8760/10^3</f>
        <v>89979.823067999911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1697088.0451200001</v>
      </c>
      <c r="BU30" s="34">
        <f t="shared" si="6"/>
        <v>1850027.0034720011</v>
      </c>
      <c r="BV30" s="36"/>
      <c r="BW30" s="33" t="str">
        <f t="shared" si="7"/>
        <v>22210</v>
      </c>
      <c r="BX30" s="33" t="str">
        <f t="shared" si="8"/>
        <v>富士市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1892050.592063674</v>
      </c>
      <c r="BZ30" s="36"/>
      <c r="CA30" s="33" t="str">
        <f t="shared" si="9"/>
        <v>22210</v>
      </c>
      <c r="CB30" s="33" t="str">
        <f t="shared" si="10"/>
        <v>富士市</v>
      </c>
      <c r="CC30" s="223">
        <f t="shared" si="11"/>
        <v>3.3275608774991E-2</v>
      </c>
      <c r="CD30" s="223">
        <f t="shared" si="16"/>
        <v>4.7556774351291652E-2</v>
      </c>
      <c r="CE30" s="223">
        <f t="shared" si="17"/>
        <v>0</v>
      </c>
      <c r="CF30" s="223">
        <f t="shared" si="18"/>
        <v>0</v>
      </c>
      <c r="CG30" s="223">
        <f t="shared" si="19"/>
        <v>0</v>
      </c>
      <c r="CH30" s="223">
        <f t="shared" si="20"/>
        <v>0.89695701174088227</v>
      </c>
      <c r="CI30" s="223">
        <f t="shared" si="12"/>
        <v>0.97778939486716498</v>
      </c>
      <c r="CK30" s="18" t="str">
        <f t="shared" si="13"/>
        <v>22210</v>
      </c>
      <c r="CL30" s="18" t="str">
        <f t="shared" si="14"/>
        <v>富士市</v>
      </c>
      <c r="CM30" s="18">
        <f>VLOOKUP($CK30&amp;"_"&amp;$AZ$7,データシート1!$A:$BT,MATCH("ca_太陽光発電（10kW未満）",データシート1!$A$1:$BT$1,0),0)</f>
        <v>11361</v>
      </c>
      <c r="CN30" s="18">
        <f>VLOOKUP($CK30&amp;"_"&amp;$AZ$5,データシート1!$A:$BT,MATCH("ab_家庭",データシート1!$A$1:$BT$1,0),0)</f>
        <v>109727</v>
      </c>
      <c r="CO30" s="223">
        <f t="shared" si="15"/>
        <v>0.10353878261503549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14207</v>
      </c>
      <c r="AY31" s="18" t="str">
        <f>IF(IFERROR(比較地域マスタ!$Z24,"")=0,"",IFERROR(比較地域マスタ!$Z24,""))</f>
        <v>茅ヶ崎市</v>
      </c>
      <c r="BC31" s="844" t="str">
        <f t="shared" si="0"/>
        <v>14207</v>
      </c>
      <c r="BD31" s="1031" t="str">
        <f t="shared" si="2"/>
        <v>茅ヶ崎市</v>
      </c>
      <c r="BE31" s="34">
        <f>VLOOKUP($BC31&amp;"_"&amp;$AZ$7,データシート1!$A:$BT,MATCH("cb_"&amp;BE$12,データシート1!$A$1:$BT$1,0),0)</f>
        <v>22100.999999999905</v>
      </c>
      <c r="BF31" s="34">
        <f>VLOOKUP($BC31&amp;"_"&amp;$AZ$7,データシート1!$A:$BT,MATCH("cb_"&amp;BF$12,データシート1!$A$1:$BT$1,0),0)</f>
        <v>6574.6999999999971</v>
      </c>
      <c r="BG31" s="34">
        <f>VLOOKUP($BC31&amp;"_"&amp;$AZ$7,データシート1!$A:$BT,MATCH("cb_"&amp;BG$12,データシート1!$A$1:$BT$1,0),0)</f>
        <v>0</v>
      </c>
      <c r="BH31" s="34">
        <f>VLOOKUP($BC31&amp;"_"&amp;$AZ$7,データシート1!$A:$BT,MATCH("cb_"&amp;BH$12,データシート1!$A$1:$BT$1,0),0)</f>
        <v>55</v>
      </c>
      <c r="BI31" s="34">
        <f>VLOOKUP($BC31&amp;"_"&amp;$AZ$7,データシート1!$A:$BT,MATCH("cb_"&amp;BI$12,データシート1!$A$1:$BT$1,0),0)</f>
        <v>0</v>
      </c>
      <c r="BJ31" s="34">
        <f>VLOOKUP($BC31&amp;"_"&amp;$AZ$7,データシート1!$A:$BT,MATCH("cb_"&amp;BJ$12,データシート1!$A$1:$BT$1,0),0)</f>
        <v>1990</v>
      </c>
      <c r="BK31" s="34">
        <f t="shared" si="3"/>
        <v>30720.699999999903</v>
      </c>
      <c r="BL31" s="36"/>
      <c r="BM31" s="844" t="str">
        <f t="shared" si="4"/>
        <v>14207</v>
      </c>
      <c r="BN31" s="1031" t="str">
        <f t="shared" si="5"/>
        <v>茅ヶ崎市</v>
      </c>
      <c r="BO31" s="34">
        <f>BE31*VLOOKUP(BO$12,別紙!$B$4:$E$10,MATCH("設備利用率",別紙!$B$4:$E$4,0),0)/100*8760/10^3</f>
        <v>26523.852119999887</v>
      </c>
      <c r="BP31" s="34">
        <f>BF31*VLOOKUP(BP$12,別紙!$B$4:$E$10,MATCH("設備利用率",別紙!$B$4:$E$4,0),0)/100*8760/10^3</f>
        <v>8696.7501719999964</v>
      </c>
      <c r="BQ31" s="34">
        <f>BG31*VLOOKUP(BQ$12,別紙!$B$4:$E$10,MATCH("設備利用率",別紙!$B$4:$E$4,0),0)/100*8760/10^3</f>
        <v>0</v>
      </c>
      <c r="BR31" s="34">
        <f>BH31*VLOOKUP(BR$12,別紙!$B$4:$E$10,MATCH("設備利用率",別紙!$B$4:$E$4,0),0)/100*8760/10^3</f>
        <v>289.08</v>
      </c>
      <c r="BS31" s="34">
        <f>BI31*VLOOKUP(BS$12,別紙!$B$4:$E$10,MATCH("設備利用率",別紙!$B$4:$E$4,0),0)/100*8760/10^3</f>
        <v>0</v>
      </c>
      <c r="BT31" s="34">
        <f>BJ31*VLOOKUP(BT$12,別紙!$B$4:$E$10,MATCH("設備利用率",別紙!$B$4:$E$4,0),0)/100*8760/10^3</f>
        <v>13945.92</v>
      </c>
      <c r="BU31" s="34">
        <f t="shared" si="6"/>
        <v>49455.60229199988</v>
      </c>
      <c r="BV31" s="36"/>
      <c r="BW31" s="33" t="str">
        <f t="shared" si="7"/>
        <v>14207</v>
      </c>
      <c r="BX31" s="33" t="str">
        <f t="shared" si="8"/>
        <v>茅ヶ崎市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993545.04680123623</v>
      </c>
      <c r="BZ31" s="36"/>
      <c r="CA31" s="33" t="str">
        <f t="shared" si="9"/>
        <v>14207</v>
      </c>
      <c r="CB31" s="33" t="str">
        <f t="shared" si="10"/>
        <v>茅ヶ崎市</v>
      </c>
      <c r="CC31" s="223">
        <f t="shared" si="11"/>
        <v>2.6696174678133261E-2</v>
      </c>
      <c r="CD31" s="223">
        <f t="shared" si="16"/>
        <v>8.7532520040229499E-3</v>
      </c>
      <c r="CE31" s="223">
        <f t="shared" si="17"/>
        <v>0</v>
      </c>
      <c r="CF31" s="223">
        <f t="shared" si="18"/>
        <v>2.9095812105420514E-4</v>
      </c>
      <c r="CG31" s="223">
        <f t="shared" si="19"/>
        <v>0</v>
      </c>
      <c r="CH31" s="223">
        <f t="shared" si="20"/>
        <v>1.4036525112675594E-2</v>
      </c>
      <c r="CI31" s="223">
        <f t="shared" si="12"/>
        <v>4.9776909915886007E-2</v>
      </c>
      <c r="CK31" s="18" t="str">
        <f t="shared" si="13"/>
        <v>14207</v>
      </c>
      <c r="CL31" s="18" t="str">
        <f t="shared" si="14"/>
        <v>茅ヶ崎市</v>
      </c>
      <c r="CM31" s="18">
        <f>VLOOKUP($CK31&amp;"_"&amp;$AZ$7,データシート1!$A:$BT,MATCH("ca_太陽光発電（10kW未満）",データシート1!$A$1:$BT$1,0),0)</f>
        <v>5362</v>
      </c>
      <c r="CN31" s="18">
        <f>VLOOKUP($CK31&amp;"_"&amp;$AZ$5,データシート1!$A:$BT,MATCH("ab_家庭",データシート1!$A$1:$BT$1,0),0)</f>
        <v>112592</v>
      </c>
      <c r="CO31" s="223">
        <f t="shared" si="15"/>
        <v>4.7623276964615602E-2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35201</v>
      </c>
      <c r="AY32" s="18" t="str">
        <f>IF(IFERROR(比較地域マスタ!$Z25,"")=0,"",IFERROR(比較地域マスタ!$Z25,""))</f>
        <v>下関市</v>
      </c>
      <c r="AZ32" s="22"/>
      <c r="BA32" s="22"/>
      <c r="BB32" s="22"/>
      <c r="BC32" s="844" t="str">
        <f t="shared" si="0"/>
        <v>35201</v>
      </c>
      <c r="BD32" s="1031" t="str">
        <f t="shared" si="2"/>
        <v>下関市</v>
      </c>
      <c r="BE32" s="34">
        <f>VLOOKUP($BC32&amp;"_"&amp;$AZ$7,データシート1!$A:$BT,MATCH("cb_"&amp;BE$12,データシート1!$A$1:$BT$1,0),0)</f>
        <v>31641.042000000027</v>
      </c>
      <c r="BF32" s="34">
        <f>VLOOKUP($BC32&amp;"_"&amp;$AZ$7,データシート1!$A:$BT,MATCH("cb_"&amp;BF$12,データシート1!$A$1:$BT$1,0),0)</f>
        <v>138988.51499999961</v>
      </c>
      <c r="BG32" s="34">
        <f>VLOOKUP($BC32&amp;"_"&amp;$AZ$7,データシート1!$A:$BT,MATCH("cb_"&amp;BG$12,データシート1!$A$1:$BT$1,0),0)</f>
        <v>96519.5</v>
      </c>
      <c r="BH32" s="34">
        <f>VLOOKUP($BC32&amp;"_"&amp;$AZ$7,データシート1!$A:$BT,MATCH("cb_"&amp;BH$12,データシート1!$A$1:$BT$1,0),0)</f>
        <v>49.9</v>
      </c>
      <c r="BI32" s="34">
        <f>VLOOKUP($BC32&amp;"_"&amp;$AZ$7,データシート1!$A:$BT,MATCH("cb_"&amp;BI$12,データシート1!$A$1:$BT$1,0),0)</f>
        <v>0</v>
      </c>
      <c r="BJ32" s="34">
        <f>VLOOKUP($BC32&amp;"_"&amp;$AZ$7,データシート1!$A:$BT,MATCH("cb_"&amp;BJ$12,データシート1!$A$1:$BT$1,0),0)</f>
        <v>78695</v>
      </c>
      <c r="BK32" s="34">
        <f t="shared" si="3"/>
        <v>345893.95699999965</v>
      </c>
      <c r="BL32" s="36"/>
      <c r="BM32" s="844" t="str">
        <f t="shared" si="4"/>
        <v>35201</v>
      </c>
      <c r="BN32" s="1031" t="str">
        <f t="shared" si="5"/>
        <v>下関市</v>
      </c>
      <c r="BO32" s="34">
        <f>BE32*VLOOKUP(BO$12,別紙!$B$4:$E$10,MATCH("設備利用率",別紙!$B$4:$E$4,0),0)/100*8760/10^3</f>
        <v>37973.047325040025</v>
      </c>
      <c r="BP32" s="34">
        <f>BF32*VLOOKUP(BP$12,別紙!$B$4:$E$10,MATCH("設備利用率",別紙!$B$4:$E$4,0),0)/100*8760/10^3</f>
        <v>183848.44810139944</v>
      </c>
      <c r="BQ32" s="34">
        <f>BG32*VLOOKUP(BQ$12,別紙!$B$4:$E$10,MATCH("設備利用率",別紙!$B$4:$E$4,0),0)/100*8760/10^3</f>
        <v>209686.68336</v>
      </c>
      <c r="BR32" s="34">
        <f>BH32*VLOOKUP(BR$12,別紙!$B$4:$E$10,MATCH("設備利用率",別紙!$B$4:$E$4,0),0)/100*8760/10^3</f>
        <v>262.27440000000001</v>
      </c>
      <c r="BS32" s="34">
        <f>BI32*VLOOKUP(BS$12,別紙!$B$4:$E$10,MATCH("設備利用率",別紙!$B$4:$E$4,0),0)/100*8760/10^3</f>
        <v>0</v>
      </c>
      <c r="BT32" s="34">
        <f>BJ32*VLOOKUP(BT$12,別紙!$B$4:$E$10,MATCH("設備利用率",別紙!$B$4:$E$4,0),0)/100*8760/10^3</f>
        <v>551494.56000000006</v>
      </c>
      <c r="BU32" s="34">
        <f t="shared" si="6"/>
        <v>983265.01318643952</v>
      </c>
      <c r="BV32" s="36"/>
      <c r="BW32" s="33" t="str">
        <f t="shared" si="7"/>
        <v>35201</v>
      </c>
      <c r="BX32" s="33" t="str">
        <f t="shared" si="8"/>
        <v>下関市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1897204.8191230653</v>
      </c>
      <c r="BZ32" s="36"/>
      <c r="CA32" s="33" t="str">
        <f t="shared" si="9"/>
        <v>35201</v>
      </c>
      <c r="CB32" s="33" t="str">
        <f t="shared" si="10"/>
        <v>下関市</v>
      </c>
      <c r="CC32" s="223">
        <f t="shared" si="11"/>
        <v>2.0015259787602744E-2</v>
      </c>
      <c r="CD32" s="223">
        <f t="shared" si="16"/>
        <v>9.6904902543089005E-2</v>
      </c>
      <c r="CE32" s="223">
        <f t="shared" si="17"/>
        <v>0.11052400945140037</v>
      </c>
      <c r="CF32" s="223">
        <f t="shared" si="18"/>
        <v>1.3824253309731191E-4</v>
      </c>
      <c r="CG32" s="223">
        <f t="shared" si="19"/>
        <v>0</v>
      </c>
      <c r="CH32" s="223">
        <f t="shared" si="20"/>
        <v>0.29068793966848261</v>
      </c>
      <c r="CI32" s="223">
        <f t="shared" si="12"/>
        <v>0.51827035398367205</v>
      </c>
      <c r="CJ32" s="22"/>
      <c r="CK32" s="18" t="str">
        <f t="shared" si="13"/>
        <v>35201</v>
      </c>
      <c r="CL32" s="18" t="str">
        <f t="shared" si="14"/>
        <v>下関市</v>
      </c>
      <c r="CM32" s="18">
        <f>VLOOKUP($CK32&amp;"_"&amp;$AZ$7,データシート1!$A:$BT,MATCH("ca_太陽光発電（10kW未満）",データシート1!$A$1:$BT$1,0),0)</f>
        <v>7059</v>
      </c>
      <c r="CN32" s="18">
        <f>VLOOKUP($CK32&amp;"_"&amp;$AZ$5,データシート1!$A:$BT,MATCH("ab_家庭",データシート1!$A$1:$BT$1,0),0)</f>
        <v>128933</v>
      </c>
      <c r="CO32" s="223">
        <f t="shared" si="15"/>
        <v>5.4749365949756851E-2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36201</v>
      </c>
      <c r="AY33" s="18" t="str">
        <f>IF(IFERROR(比較地域マスタ!$Z26,"")=0,"",IFERROR(比較地域マスタ!$Z26,""))</f>
        <v>徳島市</v>
      </c>
      <c r="BC33" s="844" t="str">
        <f t="shared" si="0"/>
        <v>36201</v>
      </c>
      <c r="BD33" s="1031" t="str">
        <f t="shared" si="2"/>
        <v>徳島市</v>
      </c>
      <c r="BE33" s="34">
        <f>VLOOKUP($BC33&amp;"_"&amp;$AZ$7,データシート1!$A:$BT,MATCH("cb_"&amp;BE$12,データシート1!$A$1:$BT$1,0),0)</f>
        <v>38551.663000000495</v>
      </c>
      <c r="BF33" s="34">
        <f>VLOOKUP($BC33&amp;"_"&amp;$AZ$7,データシート1!$A:$BT,MATCH("cb_"&amp;BF$12,データシート1!$A$1:$BT$1,0),0)</f>
        <v>98012.890999999945</v>
      </c>
      <c r="BG33" s="34">
        <f>VLOOKUP($BC33&amp;"_"&amp;$AZ$7,データシート1!$A:$BT,MATCH("cb_"&amp;BG$12,データシート1!$A$1:$BT$1,0),0)</f>
        <v>0.5</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74800</v>
      </c>
      <c r="BK33" s="34">
        <f t="shared" si="3"/>
        <v>211365.05400000044</v>
      </c>
      <c r="BL33" s="36"/>
      <c r="BM33" s="844" t="str">
        <f t="shared" si="4"/>
        <v>36201</v>
      </c>
      <c r="BN33" s="1031" t="str">
        <f t="shared" si="5"/>
        <v>徳島市</v>
      </c>
      <c r="BO33" s="34">
        <f>BE33*VLOOKUP(BO$12,別紙!$B$4:$E$10,MATCH("設備利用率",別紙!$B$4:$E$4,0),0)/100*8760/10^3</f>
        <v>46266.621799560591</v>
      </c>
      <c r="BP33" s="34">
        <f>BF33*VLOOKUP(BP$12,別紙!$B$4:$E$10,MATCH("設備利用率",別紙!$B$4:$E$4,0),0)/100*8760/10^3</f>
        <v>129647.53169915994</v>
      </c>
      <c r="BQ33" s="34">
        <f>BG33*VLOOKUP(BQ$12,別紙!$B$4:$E$10,MATCH("設備利用率",別紙!$B$4:$E$4,0),0)/100*8760/10^3</f>
        <v>1.0862400000000001</v>
      </c>
      <c r="BR33" s="34">
        <f>BH33*VLOOKUP(BR$12,別紙!$B$4:$E$10,MATCH("設備利用率",別紙!$B$4:$E$4,0),0)/100*8760/10^3</f>
        <v>0</v>
      </c>
      <c r="BS33" s="34">
        <f>BI33*VLOOKUP(BS$12,別紙!$B$4:$E$10,MATCH("設備利用率",別紙!$B$4:$E$4,0),0)/100*8760/10^3</f>
        <v>0</v>
      </c>
      <c r="BT33" s="34">
        <f>BJ33*VLOOKUP(BT$12,別紙!$B$4:$E$10,MATCH("設備利用率",別紙!$B$4:$E$4,0),0)/100*8760/10^3</f>
        <v>524198.40000000002</v>
      </c>
      <c r="BU33" s="34">
        <f t="shared" si="6"/>
        <v>700113.63973872061</v>
      </c>
      <c r="BV33" s="36"/>
      <c r="BW33" s="33" t="str">
        <f t="shared" si="7"/>
        <v>36201</v>
      </c>
      <c r="BX33" s="33" t="str">
        <f t="shared" si="8"/>
        <v>徳島市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1949670.1459209877</v>
      </c>
      <c r="BZ33" s="36"/>
      <c r="CA33" s="33" t="str">
        <f t="shared" si="9"/>
        <v>36201</v>
      </c>
      <c r="CB33" s="33" t="str">
        <f t="shared" si="10"/>
        <v>徳島市</v>
      </c>
      <c r="CC33" s="223">
        <f t="shared" si="11"/>
        <v>2.3730486870488086E-2</v>
      </c>
      <c r="CD33" s="223">
        <f t="shared" si="16"/>
        <v>6.6497162081700173E-2</v>
      </c>
      <c r="CE33" s="223">
        <f t="shared" si="17"/>
        <v>5.5714039745265762E-7</v>
      </c>
      <c r="CF33" s="223">
        <f t="shared" si="18"/>
        <v>0</v>
      </c>
      <c r="CG33" s="223">
        <f t="shared" si="19"/>
        <v>0</v>
      </c>
      <c r="CH33" s="223">
        <f t="shared" si="20"/>
        <v>0.26886517244812125</v>
      </c>
      <c r="CI33" s="223">
        <f t="shared" si="12"/>
        <v>0.35909337854070694</v>
      </c>
      <c r="CK33" s="18" t="str">
        <f t="shared" si="13"/>
        <v>36201</v>
      </c>
      <c r="CL33" s="18" t="str">
        <f t="shared" si="14"/>
        <v>徳島市</v>
      </c>
      <c r="CM33" s="18">
        <f>VLOOKUP($CK33&amp;"_"&amp;$AZ$7,データシート1!$A:$BT,MATCH("ca_太陽光発電（10kW未満）",データシート1!$A$1:$BT$1,0),0)</f>
        <v>7459</v>
      </c>
      <c r="CN33" s="18">
        <f>VLOOKUP($CK33&amp;"_"&amp;$AZ$5,データシート1!$A:$BT,MATCH("ab_家庭",データシート1!$A$1:$BT$1,0),0)</f>
        <v>122044</v>
      </c>
      <c r="CO33" s="223">
        <f t="shared" si="15"/>
        <v>6.1117301956671366E-2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14213</v>
      </c>
      <c r="AY34" s="18" t="str">
        <f>IF(IFERROR(比較地域マスタ!$Z27,"")=0,"",IFERROR(比較地域マスタ!$Z27,""))</f>
        <v>大和市</v>
      </c>
      <c r="BC34" s="844" t="str">
        <f t="shared" si="0"/>
        <v>14213</v>
      </c>
      <c r="BD34" s="1031" t="str">
        <f t="shared" si="2"/>
        <v>大和市</v>
      </c>
      <c r="BE34" s="34">
        <f>VLOOKUP($BC34&amp;"_"&amp;$AZ$7,データシート1!$A:$BT,MATCH("cb_"&amp;BE$12,データシート1!$A$1:$BT$1,0),0)</f>
        <v>19313.300000000028</v>
      </c>
      <c r="BF34" s="34">
        <f>VLOOKUP($BC34&amp;"_"&amp;$AZ$7,データシート1!$A:$BT,MATCH("cb_"&amp;BF$12,データシート1!$A$1:$BT$1,0),0)</f>
        <v>4611.2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23924.500000000029</v>
      </c>
      <c r="BL34" s="36"/>
      <c r="BM34" s="844" t="str">
        <f t="shared" si="4"/>
        <v>14213</v>
      </c>
      <c r="BN34" s="1031" t="str">
        <f t="shared" si="5"/>
        <v>大和市</v>
      </c>
      <c r="BO34" s="34">
        <f>BE34*VLOOKUP(BO$12,別紙!$B$4:$E$10,MATCH("設備利用率",別紙!$B$4:$E$4,0),0)/100*8760/10^3</f>
        <v>23178.277596000033</v>
      </c>
      <c r="BP34" s="34">
        <f>BF34*VLOOKUP(BP$12,別紙!$B$4:$E$10,MATCH("設備利用率",別紙!$B$4:$E$4,0),0)/100*8760/10^3</f>
        <v>6099.5109120000006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29277.788508000034</v>
      </c>
      <c r="BV34" s="36"/>
      <c r="BW34" s="33" t="str">
        <f t="shared" si="7"/>
        <v>14213</v>
      </c>
      <c r="BX34" s="33" t="str">
        <f t="shared" si="8"/>
        <v>大和市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1078186.3483179058</v>
      </c>
      <c r="BZ34" s="36"/>
      <c r="CA34" s="33" t="str">
        <f t="shared" si="9"/>
        <v>14213</v>
      </c>
      <c r="CB34" s="33" t="str">
        <f t="shared" si="10"/>
        <v>大和市</v>
      </c>
      <c r="CC34" s="223">
        <f t="shared" si="11"/>
        <v>2.1497468997043787E-2</v>
      </c>
      <c r="CD34" s="223">
        <f t="shared" si="16"/>
        <v>5.6571954574605185E-3</v>
      </c>
      <c r="CE34" s="223">
        <f t="shared" si="17"/>
        <v>0</v>
      </c>
      <c r="CF34" s="223">
        <f t="shared" si="18"/>
        <v>0</v>
      </c>
      <c r="CG34" s="223">
        <f t="shared" si="19"/>
        <v>0</v>
      </c>
      <c r="CH34" s="223">
        <f t="shared" si="20"/>
        <v>0</v>
      </c>
      <c r="CI34" s="223">
        <f t="shared" si="12"/>
        <v>2.7154664454504304E-2</v>
      </c>
      <c r="CK34" s="18" t="str">
        <f t="shared" si="13"/>
        <v>14213</v>
      </c>
      <c r="CL34" s="18" t="str">
        <f t="shared" si="14"/>
        <v>大和市</v>
      </c>
      <c r="CM34" s="18">
        <f>VLOOKUP($CK34&amp;"_"&amp;$AZ$7,データシート1!$A:$BT,MATCH("ca_太陽光発電（10kW未満）",データシート1!$A$1:$BT$1,0),0)</f>
        <v>5064</v>
      </c>
      <c r="CN34" s="18">
        <f>VLOOKUP($CK34&amp;"_"&amp;$AZ$5,データシート1!$A:$BT,MATCH("ab_家庭",データシート1!$A$1:$BT$1,0),0)</f>
        <v>119807</v>
      </c>
      <c r="CO34" s="223">
        <f t="shared" si="15"/>
        <v>4.2267981002779467E-2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01202</v>
      </c>
      <c r="AY35" s="18" t="str">
        <f>IF(IFERROR(比較地域マスタ!$Z28,"")=0,"",IFERROR(比較地域マスタ!$Z28,""))</f>
        <v>函館市</v>
      </c>
      <c r="BC35" s="844" t="str">
        <f t="shared" si="0"/>
        <v>01202</v>
      </c>
      <c r="BD35" s="1031" t="str">
        <f t="shared" si="2"/>
        <v>函館市</v>
      </c>
      <c r="BE35" s="34">
        <f>VLOOKUP($BC35&amp;"_"&amp;$AZ$7,データシート1!$A:$BT,MATCH("cb_"&amp;BE$12,データシート1!$A$1:$BT$1,0),0)</f>
        <v>7973.5459999999766</v>
      </c>
      <c r="BF35" s="34">
        <f>VLOOKUP($BC35&amp;"_"&amp;$AZ$7,データシート1!$A:$BT,MATCH("cb_"&amp;BF$12,データシート1!$A$1:$BT$1,0),0)</f>
        <v>20019.400000000001</v>
      </c>
      <c r="BG35" s="34">
        <f>VLOOKUP($BC35&amp;"_"&amp;$AZ$7,データシート1!$A:$BT,MATCH("cb_"&amp;BG$12,データシート1!$A$1:$BT$1,0),0)</f>
        <v>3296.8</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31488.745999999977</v>
      </c>
      <c r="BL35" s="36"/>
      <c r="BM35" s="844" t="str">
        <f t="shared" si="4"/>
        <v>01202</v>
      </c>
      <c r="BN35" s="1031" t="str">
        <f t="shared" si="5"/>
        <v>函館市</v>
      </c>
      <c r="BO35" s="34">
        <f>BE35*VLOOKUP(BO$12,別紙!$B$4:$E$10,MATCH("設備利用率",別紙!$B$4:$E$4,0),0)/100*8760/10^3</f>
        <v>9569.2120255199734</v>
      </c>
      <c r="BP35" s="34">
        <f>BF35*VLOOKUP(BP$12,別紙!$B$4:$E$10,MATCH("設備利用率",別紙!$B$4:$E$4,0),0)/100*8760/10^3</f>
        <v>26480.861543999999</v>
      </c>
      <c r="BQ35" s="34">
        <f>BG35*VLOOKUP(BQ$12,別紙!$B$4:$E$10,MATCH("設備利用率",別紙!$B$4:$E$4,0),0)/100*8760/10^3</f>
        <v>7162.2320640000016</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44258.249633519976</v>
      </c>
      <c r="BV35" s="36"/>
      <c r="BW35" s="33" t="str">
        <f t="shared" si="7"/>
        <v>01202</v>
      </c>
      <c r="BX35" s="33" t="str">
        <f t="shared" si="8"/>
        <v>函館市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1376334.7883544785</v>
      </c>
      <c r="BZ35" s="36"/>
      <c r="CA35" s="33" t="str">
        <f t="shared" si="9"/>
        <v>01202</v>
      </c>
      <c r="CB35" s="33" t="str">
        <f t="shared" si="10"/>
        <v>函館市</v>
      </c>
      <c r="CC35" s="223">
        <f t="shared" si="11"/>
        <v>6.9526775799663926E-3</v>
      </c>
      <c r="CD35" s="223">
        <f t="shared" si="16"/>
        <v>1.9240130939115509E-2</v>
      </c>
      <c r="CE35" s="223">
        <f t="shared" si="17"/>
        <v>5.2038443877183687E-3</v>
      </c>
      <c r="CF35" s="223">
        <f t="shared" si="18"/>
        <v>7.5994882120978137E-4</v>
      </c>
      <c r="CG35" s="223">
        <f t="shared" si="19"/>
        <v>0</v>
      </c>
      <c r="CH35" s="223">
        <f t="shared" si="20"/>
        <v>0</v>
      </c>
      <c r="CI35" s="223">
        <f t="shared" si="12"/>
        <v>3.2156601728010055E-2</v>
      </c>
      <c r="CK35" s="18" t="str">
        <f t="shared" si="13"/>
        <v>01202</v>
      </c>
      <c r="CL35" s="18" t="str">
        <f t="shared" si="14"/>
        <v>函館市</v>
      </c>
      <c r="CM35" s="18">
        <f>VLOOKUP($CK35&amp;"_"&amp;$AZ$7,データシート1!$A:$BT,MATCH("ca_太陽光発電（10kW未満）",データシート1!$A$1:$BT$1,0),0)</f>
        <v>1689</v>
      </c>
      <c r="CN35" s="18">
        <f>VLOOKUP($CK35&amp;"_"&amp;$AZ$5,データシート1!$A:$BT,MATCH("ab_家庭",データシート1!$A$1:$BT$1,0),0)</f>
        <v>140081</v>
      </c>
      <c r="CO35" s="223">
        <f t="shared" si="15"/>
        <v>1.2057309699388211E-2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13208</v>
      </c>
      <c r="AY36" s="18" t="str">
        <f>IF(IFERROR(比較地域マスタ!$Z29,"")=0,"",IFERROR(比較地域マスタ!$Z29,""))</f>
        <v>調布市</v>
      </c>
      <c r="BC36" s="844" t="str">
        <f t="shared" si="0"/>
        <v>13208</v>
      </c>
      <c r="BD36" s="1031" t="str">
        <f t="shared" si="2"/>
        <v>調布市</v>
      </c>
      <c r="BE36" s="34">
        <f>VLOOKUP($BC36&amp;"_"&amp;$AZ$7,データシート1!$A:$BT,MATCH("cb_"&amp;BE$12,データシート1!$A$1:$BT$1,0),0)</f>
        <v>9729</v>
      </c>
      <c r="BF36" s="34">
        <f>VLOOKUP($BC36&amp;"_"&amp;$AZ$7,データシート1!$A:$BT,MATCH("cb_"&amp;BF$12,データシート1!$A$1:$BT$1,0),0)</f>
        <v>3008.3000000000011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6437.4049999999997</v>
      </c>
      <c r="BK36" s="34">
        <f t="shared" si="3"/>
        <v>19174.705000000002</v>
      </c>
      <c r="BL36" s="36"/>
      <c r="BM36" s="844" t="str">
        <f t="shared" si="4"/>
        <v>13208</v>
      </c>
      <c r="BN36" s="1031" t="str">
        <f t="shared" si="5"/>
        <v>調布市</v>
      </c>
      <c r="BO36" s="34">
        <f>BE36*VLOOKUP(BO$12,別紙!$B$4:$E$10,MATCH("設備利用率",別紙!$B$4:$E$4,0),0)/100*8760/10^3</f>
        <v>11675.967479999999</v>
      </c>
      <c r="BP36" s="34">
        <f>BF36*VLOOKUP(BP$12,別紙!$B$4:$E$10,MATCH("設備利用率",別紙!$B$4:$E$4,0),0)/100*8760/10^3</f>
        <v>3979.2589080000012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45113.334240000004</v>
      </c>
      <c r="BU36" s="34">
        <f t="shared" si="6"/>
        <v>60768.560628000007</v>
      </c>
      <c r="BV36" s="36"/>
      <c r="BW36" s="33" t="str">
        <f t="shared" si="7"/>
        <v>13208</v>
      </c>
      <c r="BX36" s="33" t="str">
        <f t="shared" si="8"/>
        <v>調布市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917371.10589181213</v>
      </c>
      <c r="BZ36" s="36"/>
      <c r="CA36" s="33" t="str">
        <f t="shared" si="9"/>
        <v>13208</v>
      </c>
      <c r="CB36" s="33" t="str">
        <f t="shared" si="10"/>
        <v>調布市</v>
      </c>
      <c r="CC36" s="223">
        <f t="shared" si="11"/>
        <v>1.2727638144488252E-2</v>
      </c>
      <c r="CD36" s="223">
        <f t="shared" si="16"/>
        <v>4.3376763039987059E-3</v>
      </c>
      <c r="CE36" s="223">
        <f t="shared" si="17"/>
        <v>0</v>
      </c>
      <c r="CF36" s="223">
        <f t="shared" si="18"/>
        <v>0</v>
      </c>
      <c r="CG36" s="223">
        <f t="shared" si="19"/>
        <v>0</v>
      </c>
      <c r="CH36" s="223">
        <f t="shared" si="20"/>
        <v>4.9176755132421111E-2</v>
      </c>
      <c r="CI36" s="223">
        <f t="shared" si="12"/>
        <v>6.6242069580908072E-2</v>
      </c>
      <c r="CK36" s="18" t="str">
        <f t="shared" si="13"/>
        <v>13208</v>
      </c>
      <c r="CL36" s="18" t="str">
        <f t="shared" si="14"/>
        <v>調布市</v>
      </c>
      <c r="CM36" s="18">
        <f>VLOOKUP($CK36&amp;"_"&amp;$AZ$7,データシート1!$A:$BT,MATCH("ca_太陽光発電（10kW未満）",データシート1!$A$1:$BT$1,0),0)</f>
        <v>2552</v>
      </c>
      <c r="CN36" s="18">
        <f>VLOOKUP($CK36&amp;"_"&amp;$AZ$5,データシート1!$A:$BT,MATCH("ab_家庭",データシート1!$A$1:$BT$1,0),0)</f>
        <v>122585</v>
      </c>
      <c r="CO36" s="223">
        <f t="shared" si="15"/>
        <v>2.0818207774197496E-2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06201</v>
      </c>
      <c r="AY37" s="18" t="str">
        <f>IF(IFERROR(比較地域マスタ!$Z30,"")=0,"",IFERROR(比較地域マスタ!$Z30,""))</f>
        <v>山形市</v>
      </c>
      <c r="BC37" s="844" t="str">
        <f t="shared" si="0"/>
        <v>06201</v>
      </c>
      <c r="BD37" s="1031" t="str">
        <f t="shared" si="2"/>
        <v>山形市</v>
      </c>
      <c r="BE37" s="34">
        <f>VLOOKUP($BC37&amp;"_"&amp;$AZ$7,データシート1!$A:$BT,MATCH("cb_"&amp;BE$12,データシート1!$A$1:$BT$1,0),0)</f>
        <v>24370.300000000003</v>
      </c>
      <c r="BF37" s="34">
        <f>VLOOKUP($BC37&amp;"_"&amp;$AZ$7,データシート1!$A:$BT,MATCH("cb_"&amp;BF$12,データシート1!$A$1:$BT$1,0),0)</f>
        <v>13478.200000000003</v>
      </c>
      <c r="BG37" s="34">
        <f>VLOOKUP($BC37&amp;"_"&amp;$AZ$7,データシート1!$A:$BT,MATCH("cb_"&amp;BG$12,データシート1!$A$1:$BT$1,0),0)</f>
        <v>0</v>
      </c>
      <c r="BH37" s="34">
        <f>VLOOKUP($BC37&amp;"_"&amp;$AZ$7,データシート1!$A:$BT,MATCH("cb_"&amp;BH$12,データシート1!$A$1:$BT$1,0),0)</f>
        <v>2054</v>
      </c>
      <c r="BI37" s="34">
        <f>VLOOKUP($BC37&amp;"_"&amp;$AZ$7,データシート1!$A:$BT,MATCH("cb_"&amp;BI$12,データシート1!$A$1:$BT$1,0),0)</f>
        <v>0</v>
      </c>
      <c r="BJ37" s="34">
        <f>VLOOKUP($BC37&amp;"_"&amp;$AZ$7,データシート1!$A:$BT,MATCH("cb_"&amp;BJ$12,データシート1!$A$1:$BT$1,0),0)</f>
        <v>1550</v>
      </c>
      <c r="BK37" s="34">
        <f t="shared" si="3"/>
        <v>41452.500000000007</v>
      </c>
      <c r="BL37" s="36"/>
      <c r="BM37" s="844" t="str">
        <f t="shared" si="4"/>
        <v>06201</v>
      </c>
      <c r="BN37" s="1031" t="str">
        <f t="shared" si="5"/>
        <v>山形市</v>
      </c>
      <c r="BO37" s="34">
        <f>BE37*VLOOKUP(BO$12,別紙!$B$4:$E$10,MATCH("設備利用率",別紙!$B$4:$E$4,0),0)/100*8760/10^3</f>
        <v>29247.284436000005</v>
      </c>
      <c r="BP37" s="34">
        <f>BF37*VLOOKUP(BP$12,別紙!$B$4:$E$10,MATCH("設備利用率",別紙!$B$4:$E$4,0),0)/100*8760/10^3</f>
        <v>17828.423832000004</v>
      </c>
      <c r="BQ37" s="34">
        <f>BG37*VLOOKUP(BQ$12,別紙!$B$4:$E$10,MATCH("設備利用率",別紙!$B$4:$E$4,0),0)/100*8760/10^3</f>
        <v>0</v>
      </c>
      <c r="BR37" s="34">
        <f>BH37*VLOOKUP(BR$12,別紙!$B$4:$E$10,MATCH("設備利用率",別紙!$B$4:$E$4,0),0)/100*8760/10^3</f>
        <v>10795.824000000001</v>
      </c>
      <c r="BS37" s="34">
        <f>BI37*VLOOKUP(BS$12,別紙!$B$4:$E$10,MATCH("設備利用率",別紙!$B$4:$E$4,0),0)/100*8760/10^3</f>
        <v>0</v>
      </c>
      <c r="BT37" s="34">
        <f>BJ37*VLOOKUP(BT$12,別紙!$B$4:$E$10,MATCH("設備利用率",別紙!$B$4:$E$4,0),0)/100*8760/10^3</f>
        <v>10862.4</v>
      </c>
      <c r="BU37" s="34">
        <f t="shared" si="6"/>
        <v>68733.932268000004</v>
      </c>
      <c r="BV37" s="36"/>
      <c r="BW37" s="33" t="str">
        <f t="shared" si="7"/>
        <v>06201</v>
      </c>
      <c r="BX37" s="33" t="str">
        <f t="shared" si="8"/>
        <v>山形市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1574092.3466942101</v>
      </c>
      <c r="BZ37" s="36"/>
      <c r="CA37" s="33" t="str">
        <f t="shared" si="9"/>
        <v>06201</v>
      </c>
      <c r="CB37" s="33" t="str">
        <f t="shared" si="10"/>
        <v>山形市</v>
      </c>
      <c r="CC37" s="223">
        <f t="shared" si="11"/>
        <v>1.8580412068849039E-2</v>
      </c>
      <c r="CD37" s="223">
        <f t="shared" si="16"/>
        <v>1.1326161307779631E-2</v>
      </c>
      <c r="CE37" s="223">
        <f t="shared" si="17"/>
        <v>0</v>
      </c>
      <c r="CF37" s="223">
        <f t="shared" si="18"/>
        <v>6.8584438661890299E-3</v>
      </c>
      <c r="CG37" s="223">
        <f t="shared" si="19"/>
        <v>0</v>
      </c>
      <c r="CH37" s="223">
        <f t="shared" si="20"/>
        <v>6.9007387163862351E-3</v>
      </c>
      <c r="CI37" s="223">
        <f t="shared" si="12"/>
        <v>4.3665755959203932E-2</v>
      </c>
      <c r="CK37" s="18" t="str">
        <f t="shared" si="13"/>
        <v>06201</v>
      </c>
      <c r="CL37" s="18" t="str">
        <f t="shared" si="14"/>
        <v>山形市</v>
      </c>
      <c r="CM37" s="18">
        <f>VLOOKUP($CK37&amp;"_"&amp;$AZ$7,データシート1!$A:$BT,MATCH("ca_太陽光発電（10kW未満）",データシート1!$A$1:$BT$1,0),0)</f>
        <v>5393</v>
      </c>
      <c r="CN37" s="18">
        <f>VLOOKUP($CK37&amp;"_"&amp;$AZ$5,データシート1!$A:$BT,MATCH("ab_家庭",データシート1!$A$1:$BT$1,0),0)</f>
        <v>105603</v>
      </c>
      <c r="CO37" s="223">
        <f t="shared" si="15"/>
        <v>5.1068624944367112E-2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42202</v>
      </c>
      <c r="AY38" s="18" t="str">
        <f>IF(IFERROR(比較地域マスタ!$Z31,"")=0,"",IFERROR(比較地域マスタ!$Z31,""))</f>
        <v>佐世保市</v>
      </c>
      <c r="BC38" s="844" t="str">
        <f t="shared" si="0"/>
        <v>42202</v>
      </c>
      <c r="BD38" s="1031" t="str">
        <f t="shared" si="2"/>
        <v>佐世保市</v>
      </c>
      <c r="BE38" s="34">
        <f>VLOOKUP($BC38&amp;"_"&amp;$AZ$7,データシート1!$A:$BT,MATCH("cb_"&amp;BE$12,データシート1!$A$1:$BT$1,0),0)</f>
        <v>37536.423000000432</v>
      </c>
      <c r="BF38" s="34">
        <f>VLOOKUP($BC38&amp;"_"&amp;$AZ$7,データシート1!$A:$BT,MATCH("cb_"&amp;BF$12,データシート1!$A$1:$BT$1,0),0)</f>
        <v>115695.14000000029</v>
      </c>
      <c r="BG38" s="34">
        <f>VLOOKUP($BC38&amp;"_"&amp;$AZ$7,データシート1!$A:$BT,MATCH("cb_"&amp;BG$12,データシート1!$A$1:$BT$1,0),0)</f>
        <v>27019.8</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3413.6240000000003</v>
      </c>
      <c r="BK38" s="34">
        <f t="shared" si="3"/>
        <v>183664.98700000072</v>
      </c>
      <c r="BL38" s="36"/>
      <c r="BM38" s="844" t="str">
        <f t="shared" si="4"/>
        <v>42202</v>
      </c>
      <c r="BN38" s="1031" t="str">
        <f t="shared" si="5"/>
        <v>佐世保市</v>
      </c>
      <c r="BO38" s="34">
        <f>BE38*VLOOKUP(BO$12,別紙!$B$4:$E$10,MATCH("設備利用率",別紙!$B$4:$E$4,0),0)/100*8760/10^3</f>
        <v>45048.211970760516</v>
      </c>
      <c r="BP38" s="34">
        <f>BF38*VLOOKUP(BP$12,別紙!$B$4:$E$10,MATCH("設備利用率",別紙!$B$4:$E$4,0),0)/100*8760/10^3</f>
        <v>153036.90338640037</v>
      </c>
      <c r="BQ38" s="34">
        <f>BG38*VLOOKUP(BQ$12,別紙!$B$4:$E$10,MATCH("設備利用率",別紙!$B$4:$E$4,0),0)/100*8760/10^3</f>
        <v>58699.975104000005</v>
      </c>
      <c r="BR38" s="34">
        <f>BH38*VLOOKUP(BR$12,別紙!$B$4:$E$10,MATCH("設備利用率",別紙!$B$4:$E$4,0),0)/100*8760/10^3</f>
        <v>0</v>
      </c>
      <c r="BS38" s="34">
        <f>BI38*VLOOKUP(BS$12,別紙!$B$4:$E$10,MATCH("設備利用率",別紙!$B$4:$E$4,0),0)/100*8760/10^3</f>
        <v>0</v>
      </c>
      <c r="BT38" s="34">
        <f>BJ38*VLOOKUP(BT$12,別紙!$B$4:$E$10,MATCH("設備利用率",別紙!$B$4:$E$4,0),0)/100*8760/10^3</f>
        <v>23922.676992000001</v>
      </c>
      <c r="BU38" s="34">
        <f t="shared" si="6"/>
        <v>280707.76745316089</v>
      </c>
      <c r="BV38" s="36"/>
      <c r="BW38" s="33" t="str">
        <f t="shared" si="7"/>
        <v>42202</v>
      </c>
      <c r="BX38" s="33" t="str">
        <f t="shared" si="8"/>
        <v>佐世保市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1348083.6728541474</v>
      </c>
      <c r="BZ38" s="36"/>
      <c r="CA38" s="33" t="str">
        <f t="shared" si="9"/>
        <v>42202</v>
      </c>
      <c r="CB38" s="33" t="str">
        <f t="shared" si="10"/>
        <v>佐世保市</v>
      </c>
      <c r="CC38" s="223">
        <f t="shared" si="11"/>
        <v>3.3416480651668273E-2</v>
      </c>
      <c r="CD38" s="223">
        <f t="shared" si="16"/>
        <v>0.11352181356991912</v>
      </c>
      <c r="CE38" s="223">
        <f t="shared" si="17"/>
        <v>4.3543272784931135E-2</v>
      </c>
      <c r="CF38" s="223">
        <f t="shared" si="18"/>
        <v>0</v>
      </c>
      <c r="CG38" s="223">
        <f t="shared" si="19"/>
        <v>0</v>
      </c>
      <c r="CH38" s="223">
        <f t="shared" si="20"/>
        <v>1.7745691512865206E-2</v>
      </c>
      <c r="CI38" s="223">
        <f t="shared" si="12"/>
        <v>0.20822725851938376</v>
      </c>
      <c r="CK38" s="18" t="str">
        <f t="shared" si="13"/>
        <v>42202</v>
      </c>
      <c r="CL38" s="18" t="str">
        <f t="shared" si="14"/>
        <v>佐世保市</v>
      </c>
      <c r="CM38" s="18">
        <f>VLOOKUP($CK38&amp;"_"&amp;$AZ$7,データシート1!$A:$BT,MATCH("ca_太陽光発電（10kW未満）",データシート1!$A$1:$BT$1,0),0)</f>
        <v>7755</v>
      </c>
      <c r="CN38" s="18">
        <f>VLOOKUP($CK38&amp;"_"&amp;$AZ$5,データシート1!$A:$BT,MATCH("ab_家庭",データシート1!$A$1:$BT$1,0),0)</f>
        <v>121158</v>
      </c>
      <c r="CO38" s="223">
        <f t="shared" si="15"/>
        <v>6.4007329272520175E-2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20202</v>
      </c>
      <c r="AY39" s="18" t="str">
        <f>IF(IFERROR(比較地域マスタ!$Z32,"")=0,"",IFERROR(比較地域マスタ!$Z32,""))</f>
        <v>松本市</v>
      </c>
      <c r="BC39" s="844" t="str">
        <f t="shared" si="0"/>
        <v>20202</v>
      </c>
      <c r="BD39" s="1031" t="str">
        <f t="shared" si="2"/>
        <v>松本市</v>
      </c>
      <c r="BE39" s="34">
        <f>VLOOKUP($BC39&amp;"_"&amp;$AZ$7,データシート1!$A:$BT,MATCH("cb_"&amp;BE$12,データシート1!$A$1:$BT$1,0),0)</f>
        <v>51296.900000000387</v>
      </c>
      <c r="BF39" s="34">
        <f>VLOOKUP($BC39&amp;"_"&amp;$AZ$7,データシート1!$A:$BT,MATCH("cb_"&amp;BF$12,データシート1!$A$1:$BT$1,0),0)</f>
        <v>69064.499999999898</v>
      </c>
      <c r="BG39" s="34">
        <f>VLOOKUP($BC39&amp;"_"&amp;$AZ$7,データシート1!$A:$BT,MATCH("cb_"&amp;BG$12,データシート1!$A$1:$BT$1,0),0)</f>
        <v>0</v>
      </c>
      <c r="BH39" s="34">
        <f>VLOOKUP($BC39&amp;"_"&amp;$AZ$7,データシート1!$A:$BT,MATCH("cb_"&amp;BH$12,データシート1!$A$1:$BT$1,0),0)</f>
        <v>10163</v>
      </c>
      <c r="BI39" s="34">
        <f>VLOOKUP($BC39&amp;"_"&amp;$AZ$7,データシート1!$A:$BT,MATCH("cb_"&amp;BI$12,データシート1!$A$1:$BT$1,0),0)</f>
        <v>0</v>
      </c>
      <c r="BJ39" s="34">
        <f>VLOOKUP($BC39&amp;"_"&amp;$AZ$7,データシート1!$A:$BT,MATCH("cb_"&amp;BJ$12,データシート1!$A$1:$BT$1,0),0)</f>
        <v>315</v>
      </c>
      <c r="BK39" s="34">
        <f t="shared" si="3"/>
        <v>130839.40000000029</v>
      </c>
      <c r="BL39" s="36"/>
      <c r="BM39" s="844" t="str">
        <f t="shared" si="4"/>
        <v>20202</v>
      </c>
      <c r="BN39" s="1031" t="str">
        <f t="shared" si="5"/>
        <v>松本市</v>
      </c>
      <c r="BO39" s="34">
        <f>BE39*VLOOKUP(BO$12,別紙!$B$4:$E$10,MATCH("設備利用率",別紙!$B$4:$E$4,0),0)/100*8760/10^3</f>
        <v>61562.435628000458</v>
      </c>
      <c r="BP39" s="34">
        <f>BF39*VLOOKUP(BP$12,別紙!$B$4:$E$10,MATCH("設備利用率",別紙!$B$4:$E$4,0),0)/100*8760/10^3</f>
        <v>91355.758019999877</v>
      </c>
      <c r="BQ39" s="34">
        <f>BG39*VLOOKUP(BQ$12,別紙!$B$4:$E$10,MATCH("設備利用率",別紙!$B$4:$E$4,0),0)/100*8760/10^3</f>
        <v>0</v>
      </c>
      <c r="BR39" s="34">
        <f>BH39*VLOOKUP(BR$12,別紙!$B$4:$E$10,MATCH("設備利用率",別紙!$B$4:$E$4,0),0)/100*8760/10^3</f>
        <v>53416.728000000003</v>
      </c>
      <c r="BS39" s="34">
        <f>BI39*VLOOKUP(BS$12,別紙!$B$4:$E$10,MATCH("設備利用率",別紙!$B$4:$E$4,0),0)/100*8760/10^3</f>
        <v>0</v>
      </c>
      <c r="BT39" s="34">
        <f>BJ39*VLOOKUP(BT$12,別紙!$B$4:$E$10,MATCH("設備利用率",別紙!$B$4:$E$4,0),0)/100*8760/10^3</f>
        <v>2207.52</v>
      </c>
      <c r="BU39" s="34">
        <f t="shared" si="6"/>
        <v>208542.44164800033</v>
      </c>
      <c r="BV39" s="36"/>
      <c r="BW39" s="33" t="str">
        <f t="shared" si="7"/>
        <v>20202</v>
      </c>
      <c r="BX39" s="33" t="str">
        <f t="shared" si="8"/>
        <v>松本市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1514076.4723137941</v>
      </c>
      <c r="BZ39" s="36"/>
      <c r="CA39" s="33" t="str">
        <f t="shared" si="9"/>
        <v>20202</v>
      </c>
      <c r="CB39" s="33" t="str">
        <f t="shared" si="10"/>
        <v>松本市</v>
      </c>
      <c r="CC39" s="223">
        <f t="shared" si="11"/>
        <v>4.0660056974481253E-2</v>
      </c>
      <c r="CD39" s="223">
        <f t="shared" si="16"/>
        <v>6.0337611534502657E-2</v>
      </c>
      <c r="CE39" s="223">
        <f t="shared" si="17"/>
        <v>0</v>
      </c>
      <c r="CF39" s="223">
        <f t="shared" si="18"/>
        <v>3.52800726890427E-2</v>
      </c>
      <c r="CG39" s="223">
        <f t="shared" si="19"/>
        <v>0</v>
      </c>
      <c r="CH39" s="223">
        <f t="shared" si="20"/>
        <v>1.4579976905832858E-3</v>
      </c>
      <c r="CI39" s="223">
        <f t="shared" si="12"/>
        <v>0.1377357388886099</v>
      </c>
      <c r="CK39" s="18" t="str">
        <f t="shared" si="13"/>
        <v>20202</v>
      </c>
      <c r="CL39" s="18" t="str">
        <f t="shared" si="14"/>
        <v>松本市</v>
      </c>
      <c r="CM39" s="18">
        <f>VLOOKUP($CK39&amp;"_"&amp;$AZ$7,データシート1!$A:$BT,MATCH("ca_太陽光発電（10kW未満）",データシート1!$A$1:$BT$1,0),0)</f>
        <v>11113</v>
      </c>
      <c r="CN39" s="18">
        <f>VLOOKUP($CK39&amp;"_"&amp;$AZ$5,データシート1!$A:$BT,MATCH("ab_家庭",データシート1!$A$1:$BT$1,0),0)</f>
        <v>108398</v>
      </c>
      <c r="CO39" s="223">
        <f t="shared" si="15"/>
        <v>0.10252034170372147</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13105</v>
      </c>
      <c r="AY40" s="18" t="str">
        <f>IF(IFERROR(比較地域マスタ!$Z33,"")=0,"",IFERROR(比較地域マスタ!$Z33,""))</f>
        <v>文京区</v>
      </c>
      <c r="BC40" s="844" t="str">
        <f t="shared" si="0"/>
        <v>13105</v>
      </c>
      <c r="BD40" s="1031" t="str">
        <f t="shared" si="2"/>
        <v>文京区</v>
      </c>
      <c r="BE40" s="34">
        <f>VLOOKUP($BC40&amp;"_"&amp;$AZ$7,データシート1!$A:$BT,MATCH("cb_"&amp;BE$12,データシート1!$A$1:$BT$1,0),0)</f>
        <v>5029.600000000004</v>
      </c>
      <c r="BF40" s="34">
        <f>VLOOKUP($BC40&amp;"_"&amp;$AZ$7,データシート1!$A:$BT,MATCH("cb_"&amp;BF$12,データシート1!$A$1:$BT$1,0),0)</f>
        <v>652.5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5682.100000000004</v>
      </c>
      <c r="BL40" s="36"/>
      <c r="BM40" s="844" t="str">
        <f t="shared" si="4"/>
        <v>13105</v>
      </c>
      <c r="BN40" s="1031" t="str">
        <f t="shared" si="5"/>
        <v>文京区</v>
      </c>
      <c r="BO40" s="34">
        <f>BE40*VLOOKUP(BO$12,別紙!$B$4:$E$10,MATCH("設備利用率",別紙!$B$4:$E$4,0),0)/100*8760/10^3</f>
        <v>6036.1235520000037</v>
      </c>
      <c r="BP40" s="34">
        <f>BF40*VLOOKUP(BP$12,別紙!$B$4:$E$10,MATCH("設備利用率",別紙!$B$4:$E$4,0),0)/100*8760/10^3</f>
        <v>863.10090000000002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6899.224452000004</v>
      </c>
      <c r="BV40" s="36"/>
      <c r="BW40" s="33" t="str">
        <f t="shared" si="7"/>
        <v>13105</v>
      </c>
      <c r="BX40" s="33" t="str">
        <f t="shared" si="8"/>
        <v>文京区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1637910.5341993645</v>
      </c>
      <c r="BZ40" s="36"/>
      <c r="CA40" s="33" t="str">
        <f t="shared" si="9"/>
        <v>13105</v>
      </c>
      <c r="CB40" s="33" t="str">
        <f t="shared" si="10"/>
        <v>文京区</v>
      </c>
      <c r="CC40" s="223">
        <f t="shared" si="11"/>
        <v>3.6852583984085261E-3</v>
      </c>
      <c r="CD40" s="223">
        <f t="shared" si="16"/>
        <v>5.269524079481526E-4</v>
      </c>
      <c r="CE40" s="223">
        <f t="shared" si="17"/>
        <v>0</v>
      </c>
      <c r="CF40" s="223">
        <f t="shared" si="18"/>
        <v>0</v>
      </c>
      <c r="CG40" s="223">
        <f t="shared" si="19"/>
        <v>0</v>
      </c>
      <c r="CH40" s="223">
        <f t="shared" si="20"/>
        <v>0</v>
      </c>
      <c r="CI40" s="223">
        <f t="shared" si="12"/>
        <v>4.2122108063566794E-3</v>
      </c>
      <c r="CK40" s="18" t="str">
        <f t="shared" si="13"/>
        <v>13105</v>
      </c>
      <c r="CL40" s="18" t="str">
        <f t="shared" si="14"/>
        <v>文京区</v>
      </c>
      <c r="CM40" s="18">
        <f>VLOOKUP($CK40&amp;"_"&amp;$AZ$7,データシート1!$A:$BT,MATCH("ca_太陽光発電（10kW未満）",データシート1!$A$1:$BT$1,0),0)</f>
        <v>1368</v>
      </c>
      <c r="CN40" s="18">
        <f>VLOOKUP($CK40&amp;"_"&amp;$AZ$5,データシート1!$A:$BT,MATCH("ab_家庭",データシート1!$A$1:$BT$1,0),0)</f>
        <v>126436</v>
      </c>
      <c r="CO40" s="223">
        <f t="shared" si="15"/>
        <v>1.0819703249074631E-2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11214</v>
      </c>
      <c r="AY41" s="18" t="str">
        <f>IF(IFERROR(比較地域マスタ!$Z34,"")=0,"",IFERROR(比較地域マスタ!$Z34,""))</f>
        <v>春日部市</v>
      </c>
      <c r="BC41" s="844" t="str">
        <f t="shared" si="0"/>
        <v>11214</v>
      </c>
      <c r="BD41" s="1031" t="str">
        <f t="shared" si="2"/>
        <v>春日部市</v>
      </c>
      <c r="BE41" s="34">
        <f>VLOOKUP($BC41&amp;"_"&amp;$AZ$7,データシート1!$A:$BT,MATCH("cb_"&amp;BE$12,データシート1!$A$1:$BT$1,0),0)</f>
        <v>22722.199999999873</v>
      </c>
      <c r="BF41" s="34">
        <f>VLOOKUP($BC41&amp;"_"&amp;$AZ$7,データシート1!$A:$BT,MATCH("cb_"&amp;BF$12,データシート1!$A$1:$BT$1,0),0)</f>
        <v>19308.199999999993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1996</v>
      </c>
      <c r="BK41" s="34">
        <f t="shared" si="3"/>
        <v>44026.399999999863</v>
      </c>
      <c r="BL41" s="36"/>
      <c r="BM41" s="844" t="str">
        <f t="shared" si="4"/>
        <v>11214</v>
      </c>
      <c r="BN41" s="1031" t="str">
        <f t="shared" si="5"/>
        <v>春日部市</v>
      </c>
      <c r="BO41" s="34">
        <f>BE41*VLOOKUP(BO$12,別紙!$B$4:$E$10,MATCH("設備利用率",別紙!$B$4:$E$4,0),0)/100*8760/10^3</f>
        <v>27269.366663999852</v>
      </c>
      <c r="BP41" s="34">
        <f>BF41*VLOOKUP(BP$12,別紙!$B$4:$E$10,MATCH("設備利用率",別紙!$B$4:$E$4,0),0)/100*8760/10^3</f>
        <v>25540.114631999993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13987.968000000001</v>
      </c>
      <c r="BU41" s="34">
        <f t="shared" si="6"/>
        <v>66797.449295999846</v>
      </c>
      <c r="BV41" s="36"/>
      <c r="BW41" s="33" t="str">
        <f t="shared" si="7"/>
        <v>11214</v>
      </c>
      <c r="BX41" s="33" t="str">
        <f t="shared" si="8"/>
        <v>春日部市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1010752.506878229</v>
      </c>
      <c r="BZ41" s="36"/>
      <c r="CA41" s="33" t="str">
        <f t="shared" si="9"/>
        <v>11214</v>
      </c>
      <c r="CB41" s="33" t="str">
        <f t="shared" si="10"/>
        <v>春日部市</v>
      </c>
      <c r="CC41" s="223">
        <f t="shared" si="11"/>
        <v>2.6979271857779468E-2</v>
      </c>
      <c r="CD41" s="223">
        <f t="shared" si="16"/>
        <v>2.5268415817124412E-2</v>
      </c>
      <c r="CE41" s="223">
        <f t="shared" si="17"/>
        <v>0</v>
      </c>
      <c r="CF41" s="223">
        <f t="shared" si="18"/>
        <v>0</v>
      </c>
      <c r="CG41" s="223">
        <f t="shared" si="19"/>
        <v>0</v>
      </c>
      <c r="CH41" s="223">
        <f t="shared" si="20"/>
        <v>1.3839162312050748E-2</v>
      </c>
      <c r="CI41" s="223">
        <f t="shared" si="12"/>
        <v>6.6086849986954632E-2</v>
      </c>
      <c r="CK41" s="18" t="str">
        <f t="shared" si="13"/>
        <v>11214</v>
      </c>
      <c r="CL41" s="18" t="str">
        <f t="shared" si="14"/>
        <v>春日部市</v>
      </c>
      <c r="CM41" s="18">
        <f>VLOOKUP($CK41&amp;"_"&amp;$AZ$7,データシート1!$A:$BT,MATCH("ca_太陽光発電（10kW未満）",データシート1!$A$1:$BT$1,0),0)</f>
        <v>5442</v>
      </c>
      <c r="CN41" s="18">
        <f>VLOOKUP($CK41&amp;"_"&amp;$AZ$5,データシート1!$A:$BT,MATCH("ab_家庭",データシート1!$A$1:$BT$1,0),0)</f>
        <v>110693</v>
      </c>
      <c r="CO41" s="223">
        <f t="shared" si="15"/>
        <v>4.916300037039379E-2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35502</v>
      </c>
      <c r="AY72" s="18" t="str">
        <f>IF(IFERROR(比較地域マスタ!$AE7,"")=0,"",IFERROR(比較地域マスタ!$AE7,""))</f>
        <v>阿武町</v>
      </c>
      <c r="AZ72" s="16"/>
      <c r="BA72" s="22">
        <v>1</v>
      </c>
      <c r="BB72" s="22">
        <v>1</v>
      </c>
      <c r="BC72" s="18" t="str">
        <f>AX72</f>
        <v>35502</v>
      </c>
      <c r="BD72" s="18" t="str">
        <f>AY72</f>
        <v>阿武町</v>
      </c>
      <c r="BE72" s="33">
        <f>VLOOKUP(BC72&amp;"_"&amp;$AZ$9,データシート3!A:AB,MATCH("ea_"&amp;"太陽光（建物系）"&amp;"_年間発電",データシート3!$A$1:$AB$1,0),0)/10^3+VLOOKUP(BC72&amp;"_"&amp;$AZ$9,データシート3!A:AB,MATCH("ea_"&amp;"太陽光（土地系）"&amp;"_年間発電",データシート3!$A$1:$AB$1,0),0)/10^3</f>
        <v>324435.48200000002</v>
      </c>
      <c r="BF72" s="33">
        <f>VLOOKUP(BC72&amp;"_"&amp;$AZ$9,データシート3!A:AB,MATCH("ea_"&amp;"風力（陸上）"&amp;"_年間発電",データシート3!$A$1:$AB$1,0),0)/10^3</f>
        <v>327591.51899999991</v>
      </c>
      <c r="BG72" s="33">
        <f>VLOOKUP(BC72&amp;"_"&amp;$AZ$9,データシート3!A:AB,MATCH("ea_"&amp;"中小水（河川）"&amp;"_年間発電",データシート3!$A$1:$AB$1,0),0)/10^3+VLOOKUP(BC72&amp;"_"&amp;$AZ$9,データシート3!A:AB,MATCH("ea_"&amp;"中小水（農業用水路）"&amp;"_年間発電",データシート3!$A$1:$AB$1,0),0)/10^3</f>
        <v>488.60000000000008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652515.60099999991</v>
      </c>
      <c r="BJ72" s="33">
        <f>(VLOOKUP($BC72&amp;"_"&amp;$AZ$8,データシート3!$A:$AN,MATCH("da_合計",データシート3!$A$1:$AN$1,0),0))/10^3</f>
        <v>17742.411628752601</v>
      </c>
      <c r="BK72" s="33">
        <f t="shared" ref="BK72:BK103" si="21">BI72-BJ72</f>
        <v>634773.18937124731</v>
      </c>
      <c r="BL72" s="33">
        <f t="shared" ref="BL72:BL103" si="22">IF(BK72&gt;0,0,BK72)</f>
        <v>0</v>
      </c>
      <c r="BM72" s="33">
        <f t="shared" ref="BM72:BM103" si="23">IF(BK72&gt;0,BK72,0)</f>
        <v>634773.18937124731</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35208</v>
      </c>
      <c r="AY73" s="18" t="str">
        <f>IF(IFERROR(比較地域マスタ!$AE8,"")=0,"",IFERROR(比較地域マスタ!$AE8,""))</f>
        <v>岩国市</v>
      </c>
      <c r="AZ73" s="16"/>
      <c r="BA73" s="22">
        <v>2</v>
      </c>
      <c r="BB73" s="22">
        <v>1</v>
      </c>
      <c r="BC73" s="18" t="str">
        <f t="shared" ref="BC73:BC136" si="24">AX73</f>
        <v>35208</v>
      </c>
      <c r="BD73" s="18" t="str">
        <f t="shared" ref="BD73:BD136" si="25">AY73</f>
        <v>岩国市</v>
      </c>
      <c r="BE73" s="33">
        <f>VLOOKUP(BC73&amp;"_"&amp;$AZ$9,データシート3!A:AB,MATCH("ea_"&amp;"太陽光（建物系）"&amp;"_年間発電",データシート3!$A$1:$AB$1,0),0)/10^3+VLOOKUP(BC73&amp;"_"&amp;$AZ$9,データシート3!A:AB,MATCH("ea_"&amp;"太陽光（土地系）"&amp;"_年間発電",データシート3!$A$1:$AB$1,0),0)/10^3</f>
        <v>1904836.095</v>
      </c>
      <c r="BF73" s="33">
        <f>VLOOKUP(BC73&amp;"_"&amp;$AZ$9,データシート3!A:AB,MATCH("ea_"&amp;"風力（陸上）"&amp;"_年間発電",データシート3!$A$1:$AB$1,0),0)/10^3</f>
        <v>1328279.3359999997</v>
      </c>
      <c r="BG73" s="33">
        <f>VLOOKUP(BC73&amp;"_"&amp;$AZ$9,データシート3!A:AB,MATCH("ea_"&amp;"中小水（河川）"&amp;"_年間発電",データシート3!$A$1:$AB$1,0),0)/10^3+VLOOKUP(BC73&amp;"_"&amp;$AZ$9,データシート3!A:AB,MATCH("ea_"&amp;"中小水（農業用水路）"&amp;"_年間発電",データシート3!$A$1:$AB$1,0),0)/10^3</f>
        <v>45274.826000000008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3278390.2569999998</v>
      </c>
      <c r="BJ73" s="33">
        <f>(VLOOKUP($BC73&amp;"_"&amp;$AZ$8,データシート3!$A:$AN,MATCH("da_合計",データシート3!$A$1:$AN$1,0),0))/10^3</f>
        <v>949265.2834001343</v>
      </c>
      <c r="BK73" s="33">
        <f t="shared" si="21"/>
        <v>2329124.9735998656</v>
      </c>
      <c r="BL73" s="33">
        <f t="shared" si="22"/>
        <v>0</v>
      </c>
      <c r="BM73" s="33">
        <f t="shared" si="23"/>
        <v>2329124.9735998656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35202</v>
      </c>
      <c r="AY74" s="18" t="str">
        <f>IF(IFERROR(比較地域マスタ!$AE9,"")=0,"",IFERROR(比較地域マスタ!$AE9,""))</f>
        <v>宇部市</v>
      </c>
      <c r="AZ74" s="16"/>
      <c r="BA74" s="22">
        <v>3</v>
      </c>
      <c r="BB74" s="22">
        <v>1</v>
      </c>
      <c r="BC74" s="18" t="str">
        <f t="shared" si="24"/>
        <v>35202</v>
      </c>
      <c r="BD74" s="18" t="str">
        <f t="shared" si="25"/>
        <v>宇部市</v>
      </c>
      <c r="BE74" s="33">
        <f>VLOOKUP(BC74&amp;"_"&amp;$AZ$9,データシート3!A:AB,MATCH("ea_"&amp;"太陽光（建物系）"&amp;"_年間発電",データシート3!$A$1:$AB$1,0),0)/10^3+VLOOKUP(BC74&amp;"_"&amp;$AZ$9,データシート3!A:AB,MATCH("ea_"&amp;"太陽光（土地系）"&amp;"_年間発電",データシート3!$A$1:$AB$1,0),0)/10^3</f>
        <v>2079893.8020000001</v>
      </c>
      <c r="BF74" s="33">
        <f>VLOOKUP(BC74&amp;"_"&amp;$AZ$9,データシート3!A:AB,MATCH("ea_"&amp;"風力（陸上）"&amp;"_年間発電",データシート3!$A$1:$AB$1,0),0)/10^3</f>
        <v>197265.24799999999</v>
      </c>
      <c r="BG74" s="33">
        <f>VLOOKUP(BC74&amp;"_"&amp;$AZ$9,データシート3!A:AB,MATCH("ea_"&amp;"中小水（河川）"&amp;"_年間発電",データシート3!$A$1:$AB$1,0),0)/10^3+VLOOKUP(BC74&amp;"_"&amp;$AZ$9,データシート3!A:AB,MATCH("ea_"&amp;"中小水（農業用水路）"&amp;"_年間発電",データシート3!$A$1:$AB$1,0),0)/10^3</f>
        <v>761.71199999999999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2277920.7620000001</v>
      </c>
      <c r="BJ74" s="33">
        <f>(VLOOKUP($BC74&amp;"_"&amp;$AZ$8,データシート3!$A:$AN,MATCH("da_合計",データシート3!$A$1:$AN$1,0),0))/10^3</f>
        <v>1152391.5602837531</v>
      </c>
      <c r="BK74" s="33">
        <f t="shared" si="21"/>
        <v>1125529.201716247</v>
      </c>
      <c r="BL74" s="33">
        <f t="shared" si="22"/>
        <v>0</v>
      </c>
      <c r="BM74" s="33">
        <f t="shared" si="23"/>
        <v>1125529.201716247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35341</v>
      </c>
      <c r="AY75" s="18" t="str">
        <f>IF(IFERROR(比較地域マスタ!$AE10,"")=0,"",IFERROR(比較地域マスタ!$AE10,""))</f>
        <v>上関町</v>
      </c>
      <c r="AZ75" s="16"/>
      <c r="BA75" s="22">
        <v>4</v>
      </c>
      <c r="BB75" s="22">
        <v>1</v>
      </c>
      <c r="BC75" s="18" t="str">
        <f t="shared" si="24"/>
        <v>35341</v>
      </c>
      <c r="BD75" s="18" t="str">
        <f t="shared" si="25"/>
        <v>上関町</v>
      </c>
      <c r="BE75" s="33">
        <f>VLOOKUP(BC75&amp;"_"&amp;$AZ$9,データシート3!A:AB,MATCH("ea_"&amp;"太陽光（建物系）"&amp;"_年間発電",データシート3!$A$1:$AB$1,0),0)/10^3+VLOOKUP(BC75&amp;"_"&amp;$AZ$9,データシート3!A:AB,MATCH("ea_"&amp;"太陽光（土地系）"&amp;"_年間発電",データシート3!$A$1:$AB$1,0),0)/10^3</f>
        <v>57658.056000000004</v>
      </c>
      <c r="BF75" s="33">
        <f>VLOOKUP(BC75&amp;"_"&amp;$AZ$9,データシート3!A:AB,MATCH("ea_"&amp;"風力（陸上）"&amp;"_年間発電",データシート3!$A$1:$AB$1,0),0)/10^3</f>
        <v>159937.87899999996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217595.93499999997</v>
      </c>
      <c r="BJ75" s="33">
        <f>(VLOOKUP($BC75&amp;"_"&amp;$AZ$8,データシート3!$A:$AN,MATCH("da_合計",データシート3!$A$1:$AN$1,0),0))/10^3</f>
        <v>14077.239084996807</v>
      </c>
      <c r="BK75" s="33">
        <f t="shared" si="21"/>
        <v>203518.69591500316</v>
      </c>
      <c r="BL75" s="33">
        <f t="shared" si="22"/>
        <v>0</v>
      </c>
      <c r="BM75" s="33">
        <f t="shared" si="23"/>
        <v>203518.69591500316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35207</v>
      </c>
      <c r="AY76" s="18" t="str">
        <f>IF(IFERROR(比較地域マスタ!$AE11,"")=0,"",IFERROR(比較地域マスタ!$AE11,""))</f>
        <v>下松市</v>
      </c>
      <c r="AZ76" s="16"/>
      <c r="BA76" s="22">
        <v>5</v>
      </c>
      <c r="BB76" s="22">
        <v>1</v>
      </c>
      <c r="BC76" s="18" t="str">
        <f t="shared" si="24"/>
        <v>35207</v>
      </c>
      <c r="BD76" s="18" t="str">
        <f t="shared" si="25"/>
        <v>下松市</v>
      </c>
      <c r="BE76" s="33">
        <f>VLOOKUP(BC76&amp;"_"&amp;$AZ$9,データシート3!A:AB,MATCH("ea_"&amp;"太陽光（建物系）"&amp;"_年間発電",データシート3!$A$1:$AB$1,0),0)/10^3+VLOOKUP(BC76&amp;"_"&amp;$AZ$9,データシート3!A:AB,MATCH("ea_"&amp;"太陽光（土地系）"&amp;"_年間発電",データシート3!$A$1:$AB$1,0),0)/10^3</f>
        <v>456175.83499999996</v>
      </c>
      <c r="BF76" s="33">
        <f>VLOOKUP(BC76&amp;"_"&amp;$AZ$9,データシート3!A:AB,MATCH("ea_"&amp;"風力（陸上）"&amp;"_年間発電",データシート3!$A$1:$AB$1,0),0)/10^3</f>
        <v>60499.32</v>
      </c>
      <c r="BG76" s="33">
        <f>VLOOKUP(BC76&amp;"_"&amp;$AZ$9,データシート3!A:AB,MATCH("ea_"&amp;"中小水（河川）"&amp;"_年間発電",データシート3!$A$1:$AB$1,0),0)/10^3+VLOOKUP(BC76&amp;"_"&amp;$AZ$9,データシート3!A:AB,MATCH("ea_"&amp;"中小水（農業用水路）"&amp;"_年間発電",データシート3!$A$1:$AB$1,0),0)/10^3</f>
        <v>4779.4040000000005</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521454.55899999995</v>
      </c>
      <c r="BJ76" s="33">
        <f>(VLOOKUP($BC76&amp;"_"&amp;$AZ$8,データシート3!$A:$AN,MATCH("da_合計",データシート3!$A$1:$AN$1,0),0))/10^3</f>
        <v>584757.76131512178</v>
      </c>
      <c r="BK76" s="33">
        <f t="shared" si="21"/>
        <v>-63303.202315121831</v>
      </c>
      <c r="BL76" s="33">
        <f t="shared" si="22"/>
        <v>-63303.202315121831</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35216</v>
      </c>
      <c r="AY77" s="18" t="str">
        <f>IF(IFERROR(比較地域マスタ!$AE12,"")=0,"",IFERROR(比較地域マスタ!$AE12,""))</f>
        <v>山陽小野田市</v>
      </c>
      <c r="AZ77" s="16"/>
      <c r="BA77" s="22">
        <v>6</v>
      </c>
      <c r="BB77" s="22">
        <v>1</v>
      </c>
      <c r="BC77" s="18" t="str">
        <f t="shared" si="24"/>
        <v>35216</v>
      </c>
      <c r="BD77" s="18" t="str">
        <f t="shared" si="25"/>
        <v>山陽小野田市</v>
      </c>
      <c r="BE77" s="33">
        <f>VLOOKUP(BC77&amp;"_"&amp;$AZ$9,データシート3!A:AB,MATCH("ea_"&amp;"太陽光（建物系）"&amp;"_年間発電",データシート3!$A$1:$AB$1,0),0)/10^3+VLOOKUP(BC77&amp;"_"&amp;$AZ$9,データシート3!A:AB,MATCH("ea_"&amp;"太陽光（土地系）"&amp;"_年間発電",データシート3!$A$1:$AB$1,0),0)/10^3</f>
        <v>1075313.9099999999</v>
      </c>
      <c r="BF77" s="33">
        <f>VLOOKUP(BC77&amp;"_"&amp;$AZ$9,データシート3!A:AB,MATCH("ea_"&amp;"風力（陸上）"&amp;"_年間発電",データシート3!$A$1:$AB$1,0),0)/10^3</f>
        <v>44386.311000000002</v>
      </c>
      <c r="BG77" s="33">
        <f>VLOOKUP(BC77&amp;"_"&amp;$AZ$9,データシート3!A:AB,MATCH("ea_"&amp;"中小水（河川）"&amp;"_年間発電",データシート3!$A$1:$AB$1,0),0)/10^3+VLOOKUP(BC77&amp;"_"&amp;$AZ$9,データシート3!A:AB,MATCH("ea_"&amp;"中小水（農業用水路）"&amp;"_年間発電",データシート3!$A$1:$AB$1,0),0)/10^3</f>
        <v>184.29300000000001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1119884.514</v>
      </c>
      <c r="BJ77" s="33">
        <f>(VLOOKUP($BC77&amp;"_"&amp;$AZ$8,データシート3!$A:$AN,MATCH("da_合計",データシート3!$A$1:$AN$1,0),0))/10^3</f>
        <v>1131118.9505054001</v>
      </c>
      <c r="BK77" s="33">
        <f t="shared" si="21"/>
        <v>-11234.43650540011</v>
      </c>
      <c r="BL77" s="33">
        <f t="shared" si="22"/>
        <v>-11234.43650540011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35201</v>
      </c>
      <c r="AY78" s="18" t="str">
        <f>IF(IFERROR(比較地域マスタ!$AE13,"")=0,"",IFERROR(比較地域マスタ!$AE13,""))</f>
        <v>下関市</v>
      </c>
      <c r="AZ78" s="16"/>
      <c r="BA78" s="22">
        <v>7</v>
      </c>
      <c r="BB78" s="22">
        <v>1</v>
      </c>
      <c r="BC78" s="18" t="str">
        <f t="shared" si="24"/>
        <v>35201</v>
      </c>
      <c r="BD78" s="18" t="str">
        <f t="shared" si="25"/>
        <v>下関市</v>
      </c>
      <c r="BE78" s="33">
        <f>VLOOKUP(BC78&amp;"_"&amp;$AZ$9,データシート3!A:AB,MATCH("ea_"&amp;"太陽光（建物系）"&amp;"_年間発電",データシート3!$A$1:$AB$1,0),0)/10^3+VLOOKUP(BC78&amp;"_"&amp;$AZ$9,データシート3!A:AB,MATCH("ea_"&amp;"太陽光（土地系）"&amp;"_年間発電",データシート3!$A$1:$AB$1,0),0)/10^3</f>
        <v>4494574.608</v>
      </c>
      <c r="BF78" s="33">
        <f>VLOOKUP(BC78&amp;"_"&amp;$AZ$9,データシート3!A:AB,MATCH("ea_"&amp;"風力（陸上）"&amp;"_年間発電",データシート3!$A$1:$AB$1,0),0)/10^3</f>
        <v>1027696.05</v>
      </c>
      <c r="BG78" s="33">
        <f>VLOOKUP(BC78&amp;"_"&amp;$AZ$9,データシート3!A:AB,MATCH("ea_"&amp;"中小水（河川）"&amp;"_年間発電",データシート3!$A$1:$AB$1,0),0)/10^3+VLOOKUP(BC78&amp;"_"&amp;$AZ$9,データシート3!A:AB,MATCH("ea_"&amp;"中小水（農業用水路）"&amp;"_年間発電",データシート3!$A$1:$AB$1,0),0)/10^3</f>
        <v>4278.8739999999998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5526549.5319999997</v>
      </c>
      <c r="BJ78" s="33">
        <f>(VLOOKUP($BC78&amp;"_"&amp;$AZ$8,データシート3!$A:$AN,MATCH("da_合計",データシート3!$A$1:$AN$1,0),0))/10^3</f>
        <v>1897204.8191230653</v>
      </c>
      <c r="BK78" s="33">
        <f t="shared" si="21"/>
        <v>3629344.7128769346</v>
      </c>
      <c r="BL78" s="33">
        <f t="shared" si="22"/>
        <v>0</v>
      </c>
      <c r="BM78" s="33">
        <f t="shared" si="23"/>
        <v>3629344.7128769346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35215</v>
      </c>
      <c r="AY79" s="18" t="str">
        <f>IF(IFERROR(比較地域マスタ!$AE14,"")=0,"",IFERROR(比較地域マスタ!$AE14,""))</f>
        <v>周南市</v>
      </c>
      <c r="AZ79" s="16"/>
      <c r="BA79" s="22">
        <v>8</v>
      </c>
      <c r="BB79" s="22">
        <v>1</v>
      </c>
      <c r="BC79" s="18" t="str">
        <f t="shared" si="24"/>
        <v>35215</v>
      </c>
      <c r="BD79" s="18" t="str">
        <f t="shared" si="25"/>
        <v>周南市</v>
      </c>
      <c r="BE79" s="33">
        <f>VLOOKUP(BC79&amp;"_"&amp;$AZ$9,データシート3!A:AB,MATCH("ea_"&amp;"太陽光（建物系）"&amp;"_年間発電",データシート3!$A$1:$AB$1,0),0)/10^3+VLOOKUP(BC79&amp;"_"&amp;$AZ$9,データシート3!A:AB,MATCH("ea_"&amp;"太陽光（土地系）"&amp;"_年間発電",データシート3!$A$1:$AB$1,0),0)/10^3</f>
        <v>1829368.969</v>
      </c>
      <c r="BF79" s="33">
        <f>VLOOKUP(BC79&amp;"_"&amp;$AZ$9,データシート3!A:AB,MATCH("ea_"&amp;"風力（陸上）"&amp;"_年間発電",データシート3!$A$1:$AB$1,0),0)/10^3</f>
        <v>1408508.274</v>
      </c>
      <c r="BG79" s="33">
        <f>VLOOKUP(BC79&amp;"_"&amp;$AZ$9,データシート3!A:AB,MATCH("ea_"&amp;"中小水（河川）"&amp;"_年間発電",データシート3!$A$1:$AB$1,0),0)/10^3+VLOOKUP(BC79&amp;"_"&amp;$AZ$9,データシート3!A:AB,MATCH("ea_"&amp;"中小水（農業用水路）"&amp;"_年間発電",データシート3!$A$1:$AB$1,0),0)/10^3</f>
        <v>30450.960999999999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3268328.2039999999</v>
      </c>
      <c r="BJ79" s="33">
        <f>(VLOOKUP($BC79&amp;"_"&amp;$AZ$8,データシート3!$A:$AN,MATCH("da_合計",データシート3!$A$1:$AN$1,0),0))/10^3</f>
        <v>2017542.4310298569</v>
      </c>
      <c r="BK79" s="33">
        <f t="shared" si="21"/>
        <v>1250785.772970143</v>
      </c>
      <c r="BL79" s="33">
        <f>IF(BK79&gt;0,0,BK79)</f>
        <v>0</v>
      </c>
      <c r="BM79" s="33">
        <f>IF(BK79&gt;0,BK79,0)</f>
        <v>1250785.772970143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35305</v>
      </c>
      <c r="AY80" s="18" t="str">
        <f>IF(IFERROR(比較地域マスタ!$AE15,"")=0,"",IFERROR(比較地域マスタ!$AE15,""))</f>
        <v>周防大島町</v>
      </c>
      <c r="AZ80" s="16"/>
      <c r="BA80" s="22">
        <v>9</v>
      </c>
      <c r="BB80" s="22">
        <v>1</v>
      </c>
      <c r="BC80" s="18" t="str">
        <f t="shared" si="24"/>
        <v>35305</v>
      </c>
      <c r="BD80" s="18" t="str">
        <f t="shared" si="25"/>
        <v>周防大島町</v>
      </c>
      <c r="BE80" s="33">
        <f>VLOOKUP(BC80&amp;"_"&amp;$AZ$9,データシート3!A:AB,MATCH("ea_"&amp;"太陽光（建物系）"&amp;"_年間発電",データシート3!$A$1:$AB$1,0),0)/10^3+VLOOKUP(BC80&amp;"_"&amp;$AZ$9,データシート3!A:AB,MATCH("ea_"&amp;"太陽光（土地系）"&amp;"_年間発電",データシート3!$A$1:$AB$1,0),0)/10^3</f>
        <v>783991.24899999995</v>
      </c>
      <c r="BF80" s="33">
        <f>VLOOKUP(BC80&amp;"_"&amp;$AZ$9,データシート3!A:AB,MATCH("ea_"&amp;"風力（陸上）"&amp;"_年間発電",データシート3!$A$1:$AB$1,0),0)/10^3</f>
        <v>153968.921</v>
      </c>
      <c r="BG80" s="33">
        <f>VLOOKUP(BC80&amp;"_"&amp;$AZ$9,データシート3!A:AB,MATCH("ea_"&amp;"中小水（河川）"&amp;"_年間発電",データシート3!$A$1:$AB$1,0),0)/10^3+VLOOKUP(BC80&amp;"_"&amp;$AZ$9,データシート3!A:AB,MATCH("ea_"&amp;"中小水（農業用水路）"&amp;"_年間発電",データシート3!$A$1:$AB$1,0),0)/10^3</f>
        <v>203.56399999999999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938163.73399999994</v>
      </c>
      <c r="BJ80" s="33">
        <f>(VLOOKUP($BC80&amp;"_"&amp;$AZ$8,データシート3!$A:$AN,MATCH("da_合計",データシート3!$A$1:$AN$1,0),0))/10^3</f>
        <v>80437.400523091332</v>
      </c>
      <c r="BK80" s="33">
        <f t="shared" si="21"/>
        <v>857726.33347690862</v>
      </c>
      <c r="BL80" s="33">
        <f t="shared" si="22"/>
        <v>0</v>
      </c>
      <c r="BM80" s="33">
        <f t="shared" si="23"/>
        <v>857726.33347690862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35343</v>
      </c>
      <c r="AY81" s="18" t="str">
        <f>IF(IFERROR(比較地域マスタ!$AE16,"")=0,"",IFERROR(比較地域マスタ!$AE16,""))</f>
        <v>田布施町</v>
      </c>
      <c r="AZ81" s="16"/>
      <c r="BA81" s="22">
        <v>10</v>
      </c>
      <c r="BB81" s="22">
        <v>1</v>
      </c>
      <c r="BC81" s="18" t="str">
        <f t="shared" si="24"/>
        <v>35343</v>
      </c>
      <c r="BD81" s="18" t="str">
        <f t="shared" si="25"/>
        <v>田布施町</v>
      </c>
      <c r="BE81" s="33">
        <f>VLOOKUP(BC81&amp;"_"&amp;$AZ$9,データシート3!A:AB,MATCH("ea_"&amp;"太陽光（建物系）"&amp;"_年間発電",データシート3!$A$1:$AB$1,0),0)/10^3+VLOOKUP(BC81&amp;"_"&amp;$AZ$9,データシート3!A:AB,MATCH("ea_"&amp;"太陽光（土地系）"&amp;"_年間発電",データシート3!$A$1:$AB$1,0),0)/10^3</f>
        <v>440147.44</v>
      </c>
      <c r="BF81" s="33">
        <f>VLOOKUP(BC81&amp;"_"&amp;$AZ$9,データシート3!A:AB,MATCH("ea_"&amp;"風力（陸上）"&amp;"_年間発電",データシート3!$A$1:$AB$1,0),0)/10^3</f>
        <v>10606.28</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450753.72000000003</v>
      </c>
      <c r="BJ81" s="33">
        <f>(VLOOKUP($BC81&amp;"_"&amp;$AZ$8,データシート3!$A:$AN,MATCH("da_合計",データシート3!$A$1:$AN$1,0),0))/10^3</f>
        <v>101882.56099257607</v>
      </c>
      <c r="BK81" s="33">
        <f t="shared" si="21"/>
        <v>348871.15900742396</v>
      </c>
      <c r="BL81" s="33">
        <f t="shared" si="22"/>
        <v>0</v>
      </c>
      <c r="BM81" s="33">
        <f t="shared" si="23"/>
        <v>348871.15900742396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35211</v>
      </c>
      <c r="AY82" s="18" t="str">
        <f>IF(IFERROR(比較地域マスタ!$AE17,"")=0,"",IFERROR(比較地域マスタ!$AE17,""))</f>
        <v>長門市</v>
      </c>
      <c r="AZ82" s="16"/>
      <c r="BA82" s="22">
        <v>11</v>
      </c>
      <c r="BB82" s="22">
        <v>1</v>
      </c>
      <c r="BC82" s="18" t="str">
        <f t="shared" si="24"/>
        <v>35211</v>
      </c>
      <c r="BD82" s="18" t="str">
        <f t="shared" si="25"/>
        <v>長門市</v>
      </c>
      <c r="BE82" s="33">
        <f>VLOOKUP(BC82&amp;"_"&amp;$AZ$9,データシート3!A:AB,MATCH("ea_"&amp;"太陽光（建物系）"&amp;"_年間発電",データシート3!$A$1:$AB$1,0),0)/10^3+VLOOKUP(BC82&amp;"_"&amp;$AZ$9,データシート3!A:AB,MATCH("ea_"&amp;"太陽光（土地系）"&amp;"_年間発電",データシート3!$A$1:$AB$1,0),0)/10^3</f>
        <v>1435887.6629999999</v>
      </c>
      <c r="BF82" s="33">
        <f>VLOOKUP(BC82&amp;"_"&amp;$AZ$9,データシート3!A:AB,MATCH("ea_"&amp;"風力（陸上）"&amp;"_年間発電",データシート3!$A$1:$AB$1,0),0)/10^3</f>
        <v>1106751.216</v>
      </c>
      <c r="BG82" s="33">
        <f>VLOOKUP(BC82&amp;"_"&amp;$AZ$9,データシート3!A:AB,MATCH("ea_"&amp;"中小水（河川）"&amp;"_年間発電",データシート3!$A$1:$AB$1,0),0)/10^3+VLOOKUP(BC82&amp;"_"&amp;$AZ$9,データシート3!A:AB,MATCH("ea_"&amp;"中小水（農業用水路）"&amp;"_年間発電",データシート3!$A$1:$AB$1,0),0)/10^3</f>
        <v>3153.7319999999995</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17.170000000000002</v>
      </c>
      <c r="BI82" s="33">
        <f t="shared" si="26"/>
        <v>2545809.7809999995</v>
      </c>
      <c r="BJ82" s="33">
        <f>(VLOOKUP($BC82&amp;"_"&amp;$AZ$8,データシート3!$A:$AN,MATCH("da_合計",データシート3!$A$1:$AN$1,0),0))/10^3</f>
        <v>207062.89478079841</v>
      </c>
      <c r="BK82" s="33">
        <f t="shared" si="21"/>
        <v>2338746.8862192011</v>
      </c>
      <c r="BL82" s="33">
        <f t="shared" si="22"/>
        <v>0</v>
      </c>
      <c r="BM82" s="33">
        <f t="shared" si="23"/>
        <v>2338746.8862192011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35204</v>
      </c>
      <c r="AY83" s="18" t="str">
        <f>IF(IFERROR(比較地域マスタ!$AE18,"")=0,"",IFERROR(比較地域マスタ!$AE18,""))</f>
        <v>萩市</v>
      </c>
      <c r="AZ83" s="16"/>
      <c r="BA83" s="22">
        <v>12</v>
      </c>
      <c r="BB83" s="22">
        <v>1</v>
      </c>
      <c r="BC83" s="18" t="str">
        <f t="shared" si="24"/>
        <v>35204</v>
      </c>
      <c r="BD83" s="18" t="str">
        <f t="shared" si="25"/>
        <v>萩市</v>
      </c>
      <c r="BE83" s="33">
        <f>VLOOKUP(BC83&amp;"_"&amp;$AZ$9,データシート3!A:AB,MATCH("ea_"&amp;"太陽光（建物系）"&amp;"_年間発電",データシート3!$A$1:$AB$1,0),0)/10^3+VLOOKUP(BC83&amp;"_"&amp;$AZ$9,データシート3!A:AB,MATCH("ea_"&amp;"太陽光（土地系）"&amp;"_年間発電",データシート3!$A$1:$AB$1,0),0)/10^3</f>
        <v>2209985.0950000002</v>
      </c>
      <c r="BF83" s="33">
        <f>VLOOKUP(BC83&amp;"_"&amp;$AZ$9,データシート3!A:AB,MATCH("ea_"&amp;"風力（陸上）"&amp;"_年間発電",データシート3!$A$1:$AB$1,0),0)/10^3</f>
        <v>1758870.368</v>
      </c>
      <c r="BG83" s="33">
        <f>VLOOKUP(BC83&amp;"_"&amp;$AZ$9,データシート3!A:AB,MATCH("ea_"&amp;"中小水（河川）"&amp;"_年間発電",データシート3!$A$1:$AB$1,0),0)/10^3+VLOOKUP(BC83&amp;"_"&amp;$AZ$9,データシート3!A:AB,MATCH("ea_"&amp;"中小水（農業用水路）"&amp;"_年間発電",データシート3!$A$1:$AB$1,0),0)/10^3</f>
        <v>4105.9030000000002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4.9059999999999997</v>
      </c>
      <c r="BI83" s="33">
        <f t="shared" si="26"/>
        <v>3972966.2720000003</v>
      </c>
      <c r="BJ83" s="33">
        <f>(VLOOKUP($BC83&amp;"_"&amp;$AZ$8,データシート3!$A:$AN,MATCH("da_合計",データシート3!$A$1:$AN$1,0),0))/10^3</f>
        <v>259623.81001530288</v>
      </c>
      <c r="BK83" s="33">
        <f t="shared" si="21"/>
        <v>3713342.4619846973</v>
      </c>
      <c r="BL83" s="33">
        <f t="shared" si="22"/>
        <v>0</v>
      </c>
      <c r="BM83" s="33">
        <f t="shared" si="23"/>
        <v>3713342.4619846973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35210</v>
      </c>
      <c r="AY84" s="18" t="str">
        <f>IF(IFERROR(比較地域マスタ!$AE19,"")=0,"",IFERROR(比較地域マスタ!$AE19,""))</f>
        <v>光市</v>
      </c>
      <c r="AZ84" s="16"/>
      <c r="BA84" s="22">
        <v>13</v>
      </c>
      <c r="BB84" s="22">
        <v>1</v>
      </c>
      <c r="BC84" s="18" t="str">
        <f t="shared" si="24"/>
        <v>35210</v>
      </c>
      <c r="BD84" s="18" t="str">
        <f t="shared" si="25"/>
        <v>光市</v>
      </c>
      <c r="BE84" s="33">
        <f>VLOOKUP(BC84&amp;"_"&amp;$AZ$9,データシート3!A:AB,MATCH("ea_"&amp;"太陽光（建物系）"&amp;"_年間発電",データシート3!$A$1:$AB$1,0),0)/10^3+VLOOKUP(BC84&amp;"_"&amp;$AZ$9,データシート3!A:AB,MATCH("ea_"&amp;"太陽光（土地系）"&amp;"_年間発電",データシート3!$A$1:$AB$1,0),0)/10^3</f>
        <v>658037.96899999992</v>
      </c>
      <c r="BF84" s="33">
        <f>VLOOKUP(BC84&amp;"_"&amp;$AZ$9,データシート3!A:AB,MATCH("ea_"&amp;"風力（陸上）"&amp;"_年間発電",データシート3!$A$1:$AB$1,0),0)/10^3</f>
        <v>17564.75</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675602.71899999992</v>
      </c>
      <c r="BJ84" s="33">
        <f>(VLOOKUP($BC84&amp;"_"&amp;$AZ$8,データシート3!$A:$AN,MATCH("da_合計",データシート3!$A$1:$AN$1,0),0))/10^3</f>
        <v>862194.33377216291</v>
      </c>
      <c r="BK84" s="33">
        <f t="shared" si="21"/>
        <v>-186591.61477216298</v>
      </c>
      <c r="BL84" s="33">
        <f t="shared" si="22"/>
        <v>-186591.61477216298</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35344</v>
      </c>
      <c r="AY85" s="18" t="str">
        <f>IF(IFERROR(比較地域マスタ!$AE20,"")=0,"",IFERROR(比較地域マスタ!$AE20,""))</f>
        <v>平生町</v>
      </c>
      <c r="AZ85" s="16"/>
      <c r="BA85" s="22">
        <v>14</v>
      </c>
      <c r="BB85" s="22">
        <v>1</v>
      </c>
      <c r="BC85" s="18" t="str">
        <f t="shared" si="24"/>
        <v>35344</v>
      </c>
      <c r="BD85" s="18" t="str">
        <f t="shared" si="25"/>
        <v>平生町</v>
      </c>
      <c r="BE85" s="33">
        <f>VLOOKUP(BC85&amp;"_"&amp;$AZ$9,データシート3!A:AB,MATCH("ea_"&amp;"太陽光（建物系）"&amp;"_年間発電",データシート3!$A$1:$AB$1,0),0)/10^3+VLOOKUP(BC85&amp;"_"&amp;$AZ$9,データシート3!A:AB,MATCH("ea_"&amp;"太陽光（土地系）"&amp;"_年間発電",データシート3!$A$1:$AB$1,0),0)/10^3</f>
        <v>269769.27399999998</v>
      </c>
      <c r="BF85" s="33">
        <f>VLOOKUP(BC85&amp;"_"&amp;$AZ$9,データシート3!A:AB,MATCH("ea_"&amp;"風力（陸上）"&amp;"_年間発電",データシート3!$A$1:$AB$1,0),0)/10^3</f>
        <v>13006.289000000001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282775.56299999997</v>
      </c>
      <c r="BJ85" s="33">
        <f>(VLOOKUP($BC85&amp;"_"&amp;$AZ$8,データシート3!$A:$AN,MATCH("da_合計",データシート3!$A$1:$AN$1,0),0))/10^3</f>
        <v>80530.964903380867</v>
      </c>
      <c r="BK85" s="33">
        <f t="shared" si="21"/>
        <v>202244.5980966191</v>
      </c>
      <c r="BL85" s="33">
        <f t="shared" si="22"/>
        <v>0</v>
      </c>
      <c r="BM85" s="33">
        <f t="shared" si="23"/>
        <v>202244.5980966191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35206</v>
      </c>
      <c r="AY86" s="18" t="str">
        <f>IF(IFERROR(比較地域マスタ!$AE21,"")=0,"",IFERROR(比較地域マスタ!$AE21,""))</f>
        <v>防府市</v>
      </c>
      <c r="AZ86" s="16"/>
      <c r="BA86" s="22">
        <v>15</v>
      </c>
      <c r="BB86" s="22">
        <v>1</v>
      </c>
      <c r="BC86" s="18" t="str">
        <f t="shared" si="24"/>
        <v>35206</v>
      </c>
      <c r="BD86" s="18" t="str">
        <f t="shared" si="25"/>
        <v>防府市</v>
      </c>
      <c r="BE86" s="33">
        <f>VLOOKUP(BC86&amp;"_"&amp;$AZ$9,データシート3!A:AB,MATCH("ea_"&amp;"太陽光（建物系）"&amp;"_年間発電",データシート3!$A$1:$AB$1,0),0)/10^3+VLOOKUP(BC86&amp;"_"&amp;$AZ$9,データシート3!A:AB,MATCH("ea_"&amp;"太陽光（土地系）"&amp;"_年間発電",データシート3!$A$1:$AB$1,0),0)/10^3</f>
        <v>1469676.2820000001</v>
      </c>
      <c r="BF86" s="33">
        <f>VLOOKUP(BC86&amp;"_"&amp;$AZ$9,データシート3!A:AB,MATCH("ea_"&amp;"風力（陸上）"&amp;"_年間発電",データシート3!$A$1:$AB$1,0),0)/10^3</f>
        <v>276615.913</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1746292.1950000001</v>
      </c>
      <c r="BJ86" s="33">
        <f>(VLOOKUP($BC86&amp;"_"&amp;$AZ$8,データシート3!$A:$AN,MATCH("da_合計",データシート3!$A$1:$AN$1,0),0))/10^3</f>
        <v>1313063.0915661259</v>
      </c>
      <c r="BK86" s="33">
        <f t="shared" si="21"/>
        <v>433229.1034338742</v>
      </c>
      <c r="BL86" s="33">
        <f t="shared" si="22"/>
        <v>0</v>
      </c>
      <c r="BM86" s="33">
        <f t="shared" si="23"/>
        <v>433229.1034338742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35213</v>
      </c>
      <c r="AY87" s="18" t="str">
        <f>IF(IFERROR(比較地域マスタ!$AE22,"")=0,"",IFERROR(比較地域マスタ!$AE22,""))</f>
        <v>美祢市</v>
      </c>
      <c r="AZ87" s="16"/>
      <c r="BA87" s="22">
        <v>16</v>
      </c>
      <c r="BB87" s="22">
        <v>1</v>
      </c>
      <c r="BC87" s="18" t="str">
        <f t="shared" si="24"/>
        <v>35213</v>
      </c>
      <c r="BD87" s="18" t="str">
        <f t="shared" si="25"/>
        <v>美祢市</v>
      </c>
      <c r="BE87" s="33">
        <f>VLOOKUP(BC87&amp;"_"&amp;$AZ$9,データシート3!A:AB,MATCH("ea_"&amp;"太陽光（建物系）"&amp;"_年間発電",データシート3!$A$1:$AB$1,0),0)/10^3+VLOOKUP(BC87&amp;"_"&amp;$AZ$9,データシート3!A:AB,MATCH("ea_"&amp;"太陽光（土地系）"&amp;"_年間発電",データシート3!$A$1:$AB$1,0),0)/10^3</f>
        <v>1880109.2989999999</v>
      </c>
      <c r="BF87" s="33">
        <f>VLOOKUP(BC87&amp;"_"&amp;$AZ$9,データシート3!A:AB,MATCH("ea_"&amp;"風力（陸上）"&amp;"_年間発電",データシート3!$A$1:$AB$1,0),0)/10^3</f>
        <v>951863.14899999998</v>
      </c>
      <c r="BG87" s="33">
        <f>VLOOKUP(BC87&amp;"_"&amp;$AZ$9,データシート3!A:AB,MATCH("ea_"&amp;"中小水（河川）"&amp;"_年間発電",データシート3!$A$1:$AB$1,0),0)/10^3+VLOOKUP(BC87&amp;"_"&amp;$AZ$9,データシート3!A:AB,MATCH("ea_"&amp;"中小水（農業用水路）"&amp;"_年間発電",データシート3!$A$1:$AB$1,0),0)/10^3</f>
        <v>2708.471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2834680.9189999998</v>
      </c>
      <c r="BJ87" s="33">
        <f>(VLOOKUP($BC87&amp;"_"&amp;$AZ$8,データシート3!$A:$AN,MATCH("da_合計",データシート3!$A$1:$AN$1,0),0))/10^3</f>
        <v>179292.54963559</v>
      </c>
      <c r="BK87" s="33">
        <f t="shared" si="21"/>
        <v>2655388.3693644097</v>
      </c>
      <c r="BL87" s="33">
        <f t="shared" si="22"/>
        <v>0</v>
      </c>
      <c r="BM87" s="33">
        <f t="shared" si="23"/>
        <v>2655388.3693644097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35212</v>
      </c>
      <c r="AY88" s="18" t="str">
        <f>IF(IFERROR(比較地域マスタ!$AE23,"")=0,"",IFERROR(比較地域マスタ!$AE23,""))</f>
        <v>柳井市</v>
      </c>
      <c r="AZ88" s="16"/>
      <c r="BA88" s="22">
        <v>17</v>
      </c>
      <c r="BB88" s="22">
        <v>1</v>
      </c>
      <c r="BC88" s="18" t="str">
        <f t="shared" si="24"/>
        <v>35212</v>
      </c>
      <c r="BD88" s="18" t="str">
        <f t="shared" si="25"/>
        <v>柳井市</v>
      </c>
      <c r="BE88" s="33">
        <f>VLOOKUP(BC88&amp;"_"&amp;$AZ$9,データシート3!A:AB,MATCH("ea_"&amp;"太陽光（建物系）"&amp;"_年間発電",データシート3!$A$1:$AB$1,0),0)/10^3+VLOOKUP(BC88&amp;"_"&amp;$AZ$9,データシート3!A:AB,MATCH("ea_"&amp;"太陽光（土地系）"&amp;"_年間発電",データシート3!$A$1:$AB$1,0),0)/10^3</f>
        <v>947753.02599999995</v>
      </c>
      <c r="BF88" s="33">
        <f>VLOOKUP(BC88&amp;"_"&amp;$AZ$9,データシート3!A:AB,MATCH("ea_"&amp;"風力（陸上）"&amp;"_年間発電",データシート3!$A$1:$AB$1,0),0)/10^3</f>
        <v>157676.299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1105429.325</v>
      </c>
      <c r="BJ88" s="33">
        <f>(VLOOKUP($BC88&amp;"_"&amp;$AZ$8,データシート3!$A:$AN,MATCH("da_合計",データシート3!$A$1:$AN$1,0),0))/10^3</f>
        <v>198270.82635435977</v>
      </c>
      <c r="BK88" s="33">
        <f t="shared" si="21"/>
        <v>907158.49864564021</v>
      </c>
      <c r="BL88" s="33">
        <f t="shared" si="22"/>
        <v>0</v>
      </c>
      <c r="BM88" s="33">
        <f t="shared" si="23"/>
        <v>907158.49864564021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35203</v>
      </c>
      <c r="AY89" s="18" t="str">
        <f>IF(IFERROR(比較地域マスタ!$AE24,"")=0,"",IFERROR(比較地域マスタ!$AE24,""))</f>
        <v>山口市</v>
      </c>
      <c r="AZ89" s="16"/>
      <c r="BA89" s="22">
        <v>18</v>
      </c>
      <c r="BB89" s="22">
        <v>1</v>
      </c>
      <c r="BC89" s="18" t="str">
        <f t="shared" si="24"/>
        <v>35203</v>
      </c>
      <c r="BD89" s="18" t="str">
        <f t="shared" si="25"/>
        <v>山口市</v>
      </c>
      <c r="BE89" s="33">
        <f>VLOOKUP(BC89&amp;"_"&amp;$AZ$9,データシート3!A:AB,MATCH("ea_"&amp;"太陽光（建物系）"&amp;"_年間発電",データシート3!$A$1:$AB$1,0),0)/10^3+VLOOKUP(BC89&amp;"_"&amp;$AZ$9,データシート3!A:AB,MATCH("ea_"&amp;"太陽光（土地系）"&amp;"_年間発電",データシート3!$A$1:$AB$1,0),0)/10^3</f>
        <v>5057957.1040000003</v>
      </c>
      <c r="BF89" s="33">
        <f>VLOOKUP(BC89&amp;"_"&amp;$AZ$9,データシート3!A:AB,MATCH("ea_"&amp;"風力（陸上）"&amp;"_年間発電",データシート3!$A$1:$AB$1,0),0)/10^3</f>
        <v>2733418.7859999994</v>
      </c>
      <c r="BG89" s="33">
        <f>VLOOKUP(BC89&amp;"_"&amp;$AZ$9,データシート3!A:AB,MATCH("ea_"&amp;"中小水（河川）"&amp;"_年間発電",データシート3!$A$1:$AB$1,0),0)/10^3+VLOOKUP(BC89&amp;"_"&amp;$AZ$9,データシート3!A:AB,MATCH("ea_"&amp;"中小水（農業用水路）"&amp;"_年間発電",データシート3!$A$1:$AB$1,0),0)/10^3</f>
        <v>25814.609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7817190.4989999998</v>
      </c>
      <c r="BJ89" s="33">
        <f>(VLOOKUP($BC89&amp;"_"&amp;$AZ$8,データシート3!$A:$AN,MATCH("da_合計",データシート3!$A$1:$AN$1,0),0))/10^3</f>
        <v>1364895.5575978311</v>
      </c>
      <c r="BK89" s="33">
        <f t="shared" si="21"/>
        <v>6452294.9414021689</v>
      </c>
      <c r="BL89" s="33">
        <f t="shared" si="22"/>
        <v>0</v>
      </c>
      <c r="BM89" s="33">
        <f t="shared" si="23"/>
        <v>6452294.9414021689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35321</v>
      </c>
      <c r="AY90" s="18" t="str">
        <f>IF(IFERROR(比較地域マスタ!$AE25,"")=0,"",IFERROR(比較地域マスタ!$AE25,""))</f>
        <v>和木町</v>
      </c>
      <c r="AZ90" s="16"/>
      <c r="BA90" s="22">
        <v>19</v>
      </c>
      <c r="BB90" s="22">
        <v>1</v>
      </c>
      <c r="BC90" s="18" t="str">
        <f t="shared" si="24"/>
        <v>35321</v>
      </c>
      <c r="BD90" s="18" t="str">
        <f t="shared" si="25"/>
        <v>和木町</v>
      </c>
      <c r="BE90" s="33">
        <f>VLOOKUP(BC90&amp;"_"&amp;$AZ$9,データシート3!A:AB,MATCH("ea_"&amp;"太陽光（建物系）"&amp;"_年間発電",データシート3!$A$1:$AB$1,0),0)/10^3+VLOOKUP(BC90&amp;"_"&amp;$AZ$9,データシート3!A:AB,MATCH("ea_"&amp;"太陽光（土地系）"&amp;"_年間発電",データシート3!$A$1:$AB$1,0),0)/10^3</f>
        <v>41970.286</v>
      </c>
      <c r="BF90" s="33">
        <f>VLOOKUP(BC90&amp;"_"&amp;$AZ$9,データシート3!A:AB,MATCH("ea_"&amp;"風力（陸上）"&amp;"_年間発電",データシート3!$A$1:$AB$1,0),0)/10^3</f>
        <v>647.18299999999999</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42617.468999999997</v>
      </c>
      <c r="BJ90" s="33">
        <f>(VLOOKUP($BC90&amp;"_"&amp;$AZ$8,データシート3!$A:$AN,MATCH("da_合計",データシート3!$A$1:$AN$1,0),0))/10^3</f>
        <v>546990.54766098165</v>
      </c>
      <c r="BK90" s="33">
        <f t="shared" si="21"/>
        <v>-504373.07866098167</v>
      </c>
      <c r="BL90" s="33">
        <f t="shared" si="22"/>
        <v>-504373.07866098167</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下関市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35201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42</v>
      </c>
      <c r="H7" s="701">
        <f t="shared" si="0"/>
        <v>40</v>
      </c>
      <c r="I7" s="701">
        <f t="shared" si="0"/>
        <v>38</v>
      </c>
      <c r="J7" s="701">
        <f t="shared" si="0"/>
        <v>39</v>
      </c>
      <c r="K7" s="702">
        <f t="shared" si="0"/>
        <v>38</v>
      </c>
      <c r="L7" s="702">
        <f t="shared" si="0"/>
        <v>38</v>
      </c>
      <c r="M7" s="702">
        <f t="shared" si="0"/>
        <v>38</v>
      </c>
      <c r="N7" s="702">
        <f t="shared" si="0"/>
        <v>38</v>
      </c>
      <c r="O7" s="702">
        <f>SUM(O8:O13)</f>
        <v>36</v>
      </c>
      <c r="P7" s="702">
        <f t="shared" si="0"/>
        <v>37</v>
      </c>
      <c r="Q7" s="703">
        <f>SUM(Q8:Q13)</f>
        <v>36</v>
      </c>
      <c r="R7" s="909">
        <f t="shared" si="0"/>
        <v>1120.307</v>
      </c>
      <c r="S7" s="910">
        <f t="shared" si="0"/>
        <v>1003.2830000000001</v>
      </c>
      <c r="T7" s="910">
        <f t="shared" si="0"/>
        <v>1080.855</v>
      </c>
      <c r="U7" s="910">
        <f t="shared" si="0"/>
        <v>1056.6209999999999</v>
      </c>
      <c r="V7" s="910">
        <f t="shared" si="0"/>
        <v>1174.269</v>
      </c>
      <c r="W7" s="910">
        <f t="shared" si="0"/>
        <v>1238.327</v>
      </c>
      <c r="X7" s="910">
        <f t="shared" si="0"/>
        <v>1186.9159999999999</v>
      </c>
      <c r="Y7" s="910">
        <f t="shared" si="0"/>
        <v>1049.7139999999999</v>
      </c>
      <c r="Z7" s="910">
        <f>SUM(Z8:Z13)</f>
        <v>909.24800000000005</v>
      </c>
      <c r="AA7" s="910">
        <f>SUM(AA8:AA13)</f>
        <v>786.75</v>
      </c>
      <c r="AB7" s="911">
        <f t="shared" si="0"/>
        <v>860.73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27</v>
      </c>
      <c r="H10" s="714">
        <f>VLOOKUP($D$3&amp;"_"&amp;H$3,データシート1!$A:$BU,MATCH($G$2&amp;"_"&amp;$C10,データシート1!$A$1:$BU$1,0),0)</f>
        <v>25</v>
      </c>
      <c r="I10" s="714">
        <f>VLOOKUP($D$3&amp;"_"&amp;I$3,データシート1!$A:$BU,MATCH($G$2&amp;"_"&amp;$C10,データシート1!$A$1:$BU$1,0),0)</f>
        <v>25</v>
      </c>
      <c r="J10" s="714">
        <f>VLOOKUP($D$3&amp;"_"&amp;J$3,データシート1!$A:$BU,MATCH($G$2&amp;"_"&amp;$C10,データシート1!$A$1:$BU$1,0),0)</f>
        <v>25</v>
      </c>
      <c r="K10" s="715">
        <f>VLOOKUP($D$3&amp;"_"&amp;K$3,データシート1!$A:$BU,MATCH($G$2&amp;"_"&amp;$C10,データシート1!$A$1:$BU$1,0),0)</f>
        <v>24</v>
      </c>
      <c r="L10" s="715">
        <f>VLOOKUP($D$3&amp;"_"&amp;L$3,データシート1!$A:$BU,MATCH($G$2&amp;"_"&amp;$C10,データシート1!$A$1:$BU$1,0),0)</f>
        <v>25</v>
      </c>
      <c r="M10" s="715">
        <f>VLOOKUP($D$3&amp;"_"&amp;M$3,データシート1!$A:$BU,MATCH($G$2&amp;"_"&amp;$C10,データシート1!$A$1:$BU$1,0),0)</f>
        <v>25</v>
      </c>
      <c r="N10" s="715">
        <f>VLOOKUP($D$3&amp;"_"&amp;N$3,データシート1!$A:$BU,MATCH($G$2&amp;"_"&amp;$C10,データシート1!$A$1:$BU$1,0),0)</f>
        <v>25</v>
      </c>
      <c r="O10" s="715">
        <f>VLOOKUP($D$3&amp;"_"&amp;O$3,データシート1!$A:$BU,MATCH($G$2&amp;"_"&amp;$C10,データシート1!$A$1:$BU$1,0),0)</f>
        <v>25</v>
      </c>
      <c r="P10" s="715">
        <f>VLOOKUP($D$3&amp;"_"&amp;P$3,データシート1!$A:$BU,MATCH($G$2&amp;"_"&amp;$C10,データシート1!$A$1:$BU$1,0),0)</f>
        <v>25</v>
      </c>
      <c r="Q10" s="716">
        <f>VLOOKUP($D$3&amp;"_"&amp;Q$3,データシート1!$A:$BU,MATCH($G$2&amp;"_"&amp;$C10,データシート1!$A$1:$BU$1,0),0)</f>
        <v>24</v>
      </c>
      <c r="R10" s="915">
        <f>VLOOKUP($D$3&amp;"_"&amp;R$3,データシート1!$A:$BU,MATCH($R$2&amp;"_"&amp;$C10,データシート1!$A$1:$BU$1,0),0)</f>
        <v>828.69799999999998</v>
      </c>
      <c r="S10" s="916">
        <f>VLOOKUP($D$3&amp;"_"&amp;S$3,データシート1!$A:$BU,MATCH($R$2&amp;"_"&amp;$C10,データシート1!$A$1:$BU$1,0),0)</f>
        <v>717.36300000000006</v>
      </c>
      <c r="T10" s="916">
        <f>VLOOKUP($D$3&amp;"_"&amp;T$3,データシート1!$A:$BU,MATCH($R$2&amp;"_"&amp;$C10,データシート1!$A$1:$BU$1,0),0)</f>
        <v>770.66700000000003</v>
      </c>
      <c r="U10" s="916">
        <f>VLOOKUP($D$3&amp;"_"&amp;U$3,データシート1!$A:$BU,MATCH($R$2&amp;"_"&amp;$C10,データシート1!$A$1:$BU$1,0),0)</f>
        <v>778.755</v>
      </c>
      <c r="V10" s="916">
        <f>VLOOKUP($D$3&amp;"_"&amp;V$3,データシート1!$A:$BU,MATCH($R$2&amp;"_"&amp;$C10,データシート1!$A$1:$BU$1,0),0)</f>
        <v>1040.0219999999999</v>
      </c>
      <c r="W10" s="916">
        <f>VLOOKUP($D$3&amp;"_"&amp;W$3,データシート1!$A:$BU,MATCH($R$2&amp;"_"&amp;$C10,データシート1!$A$1:$BU$1,0),0)</f>
        <v>992.15200000000004</v>
      </c>
      <c r="X10" s="916">
        <f>VLOOKUP($D$3&amp;"_"&amp;X$3,データシート1!$A:$BU,MATCH($R$2&amp;"_"&amp;$C10,データシート1!$A$1:$BU$1,0),0)</f>
        <v>926.33799999999997</v>
      </c>
      <c r="Y10" s="916">
        <f>VLOOKUP($D$3&amp;"_"&amp;Y$3,データシート1!$A:$BU,MATCH($R$2&amp;"_"&amp;$C10,データシート1!$A$1:$BU$1,0),0)</f>
        <v>777.50800000000004</v>
      </c>
      <c r="Z10" s="916">
        <f>VLOOKUP($D$3&amp;"_"&amp;Z$3,データシート1!$A:$BU,MATCH($R$2&amp;"_"&amp;$C10,データシート1!$A$1:$BU$1,0),0)</f>
        <v>670.85699999999997</v>
      </c>
      <c r="AA10" s="916">
        <f>VLOOKUP($D$3&amp;"_"&amp;AA$3,データシート1!$A:$BU,MATCH($R$2&amp;"_"&amp;$C10,データシート1!$A$1:$BU$1,0),0)</f>
        <v>603.65899999999999</v>
      </c>
      <c r="AB10" s="917">
        <f>VLOOKUP($D$3&amp;"_"&amp;AB$3,データシート1!$A:$BU,MATCH($R$2&amp;"_"&amp;$C10,データシート1!$A$1:$BU$1,0),0)</f>
        <v>625.15800000000002</v>
      </c>
    </row>
    <row r="11" spans="2:30" s="21" customFormat="1" ht="20.45" customHeight="1">
      <c r="B11" s="704"/>
      <c r="C11" s="711" t="s">
        <v>520</v>
      </c>
      <c r="D11" s="712"/>
      <c r="E11" s="711"/>
      <c r="F11" s="712"/>
      <c r="G11" s="713">
        <f>VLOOKUP($D$3&amp;"_"&amp;G$3,データシート1!$A:$BU,MATCH($G$2&amp;"_"&amp;$C11,データシート1!$A$1:$BU$1,0),0)</f>
        <v>14</v>
      </c>
      <c r="H11" s="714">
        <f>VLOOKUP($D$3&amp;"_"&amp;H$3,データシート1!$A:$BU,MATCH($G$2&amp;"_"&amp;$C11,データシート1!$A$1:$BU$1,0),0)</f>
        <v>14</v>
      </c>
      <c r="I11" s="714">
        <f>VLOOKUP($D$3&amp;"_"&amp;I$3,データシート1!$A:$BU,MATCH($G$2&amp;"_"&amp;$C11,データシート1!$A$1:$BU$1,0),0)</f>
        <v>12</v>
      </c>
      <c r="J11" s="714">
        <f>VLOOKUP($D$3&amp;"_"&amp;J$3,データシート1!$A:$BU,MATCH($G$2&amp;"_"&amp;$C11,データシート1!$A$1:$BU$1,0),0)</f>
        <v>13</v>
      </c>
      <c r="K11" s="715">
        <f>VLOOKUP($D$3&amp;"_"&amp;K$3,データシート1!$A:$BU,MATCH($G$2&amp;"_"&amp;$C11,データシート1!$A$1:$BU$1,0),0)</f>
        <v>13</v>
      </c>
      <c r="L11" s="715">
        <f>VLOOKUP($D$3&amp;"_"&amp;L$3,データシート1!$A:$BU,MATCH($G$2&amp;"_"&amp;$C11,データシート1!$A$1:$BU$1,0),0)</f>
        <v>12</v>
      </c>
      <c r="M11" s="715">
        <f>VLOOKUP($D$3&amp;"_"&amp;M$3,データシート1!$A:$BU,MATCH($G$2&amp;"_"&amp;$C11,データシート1!$A$1:$BU$1,0),0)</f>
        <v>12</v>
      </c>
      <c r="N11" s="715">
        <f>VLOOKUP($D$3&amp;"_"&amp;N$3,データシート1!$A:$BU,MATCH($G$2&amp;"_"&amp;$C11,データシート1!$A$1:$BU$1,0),0)</f>
        <v>12</v>
      </c>
      <c r="O11" s="715">
        <f>VLOOKUP($D$3&amp;"_"&amp;O$3,データシート1!$A:$BU,MATCH($G$2&amp;"_"&amp;$C11,データシート1!$A$1:$BU$1,0),0)</f>
        <v>10</v>
      </c>
      <c r="P11" s="715">
        <f>VLOOKUP($D$3&amp;"_"&amp;P$3,データシート1!$A:$BU,MATCH($G$2&amp;"_"&amp;$C11,データシート1!$A$1:$BU$1,0),0)</f>
        <v>11</v>
      </c>
      <c r="Q11" s="716">
        <f>VLOOKUP($D$3&amp;"_"&amp;Q$3,データシート1!$A:$BU,MATCH($G$2&amp;"_"&amp;$C11,データシート1!$A$1:$BU$1,0),0)</f>
        <v>11</v>
      </c>
      <c r="R11" s="915">
        <f>VLOOKUP($D$3&amp;"_"&amp;R$3,データシート1!$A:$BU,MATCH($R$2&amp;"_"&amp;$C11,データシート1!$A$1:$BU$1,0),0)</f>
        <v>116.66500000000001</v>
      </c>
      <c r="S11" s="916">
        <f>VLOOKUP($D$3&amp;"_"&amp;S$3,データシート1!$A:$BU,MATCH($R$2&amp;"_"&amp;$C11,データシート1!$A$1:$BU$1,0),0)</f>
        <v>111.05700000000002</v>
      </c>
      <c r="T11" s="916">
        <f>VLOOKUP($D$3&amp;"_"&amp;T$3,データシート1!$A:$BU,MATCH($R$2&amp;"_"&amp;$C11,データシート1!$A$1:$BU$1,0),0)</f>
        <v>106.32100000000001</v>
      </c>
      <c r="U11" s="916">
        <f>VLOOKUP($D$3&amp;"_"&amp;U$3,データシート1!$A:$BU,MATCH($R$2&amp;"_"&amp;$C11,データシート1!$A$1:$BU$1,0),0)</f>
        <v>107.55500000000001</v>
      </c>
      <c r="V11" s="916">
        <f>VLOOKUP($D$3&amp;"_"&amp;V$3,データシート1!$A:$BU,MATCH($R$2&amp;"_"&amp;$C11,データシート1!$A$1:$BU$1,0),0)</f>
        <v>100.65900000000001</v>
      </c>
      <c r="W11" s="916">
        <f>VLOOKUP($D$3&amp;"_"&amp;W$3,データシート1!$A:$BU,MATCH($R$2&amp;"_"&amp;$C11,データシート1!$A$1:$BU$1,0),0)</f>
        <v>93.24199999999999</v>
      </c>
      <c r="X11" s="916">
        <f>VLOOKUP($D$3&amp;"_"&amp;X$3,データシート1!$A:$BU,MATCH($R$2&amp;"_"&amp;$C11,データシート1!$A$1:$BU$1,0),0)</f>
        <v>93.12299999999999</v>
      </c>
      <c r="Y11" s="916">
        <f>VLOOKUP($D$3&amp;"_"&amp;Y$3,データシート1!$A:$BU,MATCH($R$2&amp;"_"&amp;$C11,データシート1!$A$1:$BU$1,0),0)</f>
        <v>102.59600000000002</v>
      </c>
      <c r="Z11" s="916">
        <f>VLOOKUP($D$3&amp;"_"&amp;Z$3,データシート1!$A:$BU,MATCH($R$2&amp;"_"&amp;$C11,データシート1!$A$1:$BU$1,0),0)</f>
        <v>94.353999999999999</v>
      </c>
      <c r="AA11" s="916">
        <f>VLOOKUP($D$3&amp;"_"&amp;AA$3,データシート1!$A:$BU,MATCH($R$2&amp;"_"&amp;$C11,データシート1!$A$1:$BU$1,0),0)</f>
        <v>93.623000000000005</v>
      </c>
      <c r="AB11" s="917">
        <f>VLOOKUP($D$3&amp;"_"&amp;AB$3,データシート1!$A:$BU,MATCH($R$2&amp;"_"&amp;$C11,データシート1!$A$1:$BU$1,0),0)</f>
        <v>93.506999999999991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174.94399999999999</v>
      </c>
      <c r="S12" s="919">
        <f>VLOOKUP($D$3&amp;"_"&amp;S$3,データシート1!$A:$BU,MATCH($R$2&amp;"_"&amp;$C12,データシート1!$A$1:$BU$1,0),0)</f>
        <v>174.863</v>
      </c>
      <c r="T12" s="919">
        <f>VLOOKUP($D$3&amp;"_"&amp;T$3,データシート1!$A:$BU,MATCH($R$2&amp;"_"&amp;$C12,データシート1!$A$1:$BU$1,0),0)</f>
        <v>203.86699999999999</v>
      </c>
      <c r="U12" s="919">
        <f>VLOOKUP($D$3&amp;"_"&amp;U$3,データシート1!$A:$BU,MATCH($R$2&amp;"_"&amp;$C12,データシート1!$A$1:$BU$1,0),0)</f>
        <v>170.31100000000001</v>
      </c>
      <c r="V12" s="919">
        <f>VLOOKUP($D$3&amp;"_"&amp;V$3,データシート1!$A:$BU,MATCH($R$2&amp;"_"&amp;$C12,データシート1!$A$1:$BU$1,0),0)</f>
        <v>33.588000000000001</v>
      </c>
      <c r="W12" s="919">
        <f>VLOOKUP($D$3&amp;"_"&amp;W$3,データシート1!$A:$BU,MATCH($R$2&amp;"_"&amp;$C12,データシート1!$A$1:$BU$1,0),0)</f>
        <v>152.93299999999999</v>
      </c>
      <c r="X12" s="919">
        <f>VLOOKUP($D$3&amp;"_"&amp;X$3,データシート1!$A:$BU,MATCH($R$2&amp;"_"&amp;$C12,データシート1!$A$1:$BU$1,0),0)</f>
        <v>167.45500000000001</v>
      </c>
      <c r="Y12" s="919">
        <f>VLOOKUP($D$3&amp;"_"&amp;Y$3,データシート1!$A:$BU,MATCH($R$2&amp;"_"&amp;$C12,データシート1!$A$1:$BU$1,0),0)</f>
        <v>169.61</v>
      </c>
      <c r="Z12" s="919">
        <f>VLOOKUP($D$3&amp;"_"&amp;Z$3,データシート1!$A:$BU,MATCH($R$2&amp;"_"&amp;$C12,データシート1!$A$1:$BU$1,0),0)</f>
        <v>144.03700000000001</v>
      </c>
      <c r="AA12" s="919">
        <f>VLOOKUP($D$3&amp;"_"&amp;AA$3,データシート1!$A:$BU,MATCH($R$2&amp;"_"&amp;$C12,データシート1!$A$1:$BU$1,0),0)</f>
        <v>89.468000000000004</v>
      </c>
      <c r="AB12" s="920">
        <f>VLOOKUP($D$3&amp;"_"&amp;AB$3,データシート1!$A:$BU,MATCH($R$2&amp;"_"&amp;$C12,データシート1!$A$1:$BU$1,0),0)</f>
        <v>142.065</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27</v>
      </c>
      <c r="H26" s="734">
        <f>VLOOKUP($D$3&amp;"_"&amp;H$3,データシート2!$A:$SI,MATCH($G$2&amp;"_"&amp;$B26,データシート2!$A$1:$SI$1,0),0)</f>
        <v>25</v>
      </c>
      <c r="I26" s="734">
        <f>VLOOKUP($D$3&amp;"_"&amp;I$3,データシート2!$A:$SI,MATCH($G$2&amp;"_"&amp;$B26,データシート2!$A$1:$SI$1,0),0)</f>
        <v>25</v>
      </c>
      <c r="J26" s="734">
        <f>VLOOKUP($D$3&amp;"_"&amp;J$3,データシート2!$A:$SI,MATCH($G$2&amp;"_"&amp;$B26,データシート2!$A$1:$SI$1,0),0)</f>
        <v>25</v>
      </c>
      <c r="K26" s="735">
        <f>VLOOKUP($D$3&amp;"_"&amp;K$3,データシート2!$A:$SI,MATCH($G$2&amp;"_"&amp;$B26,データシート2!$A$1:$SI$1,0),0)</f>
        <v>24</v>
      </c>
      <c r="L26" s="735">
        <f>VLOOKUP($D$3&amp;"_"&amp;L$3,データシート2!$A:$SI,MATCH($G$2&amp;"_"&amp;$B26,データシート2!$A$1:$SI$1,0),0)</f>
        <v>25</v>
      </c>
      <c r="M26" s="735">
        <f>VLOOKUP($D$3&amp;"_"&amp;M$3,データシート2!$A:$SI,MATCH($G$2&amp;"_"&amp;$B26,データシート2!$A$1:$SI$1,0),0)</f>
        <v>25</v>
      </c>
      <c r="N26" s="735">
        <f>VLOOKUP($D$3&amp;"_"&amp;N$3,データシート2!$A:$SI,MATCH($G$2&amp;"_"&amp;$B26,データシート2!$A$1:$SI$1,0),0)</f>
        <v>25</v>
      </c>
      <c r="O26" s="735">
        <f>VLOOKUP($D$3&amp;"_"&amp;O$3,データシート2!$A:$SI,MATCH($G$2&amp;"_"&amp;$B26,データシート2!$A$1:$SI$1,0),0)</f>
        <v>25</v>
      </c>
      <c r="P26" s="735">
        <f>VLOOKUP($D$3&amp;"_"&amp;P$3,データシート2!$A:$SI,MATCH($G$2&amp;"_"&amp;$B26,データシート2!$A$1:$SI$1,0),0)</f>
        <v>25</v>
      </c>
      <c r="Q26" s="736">
        <f>VLOOKUP($D$3&amp;"_"&amp;Q$3,データシート2!$A:$SI,MATCH($G$2&amp;"_"&amp;$B26,データシート2!$A$1:$SI$1,0),0)</f>
        <v>24</v>
      </c>
      <c r="R26" s="924">
        <f>VLOOKUP($D$3&amp;"_"&amp;R$3,データシート2!$A:$SI,MATCH($R$2&amp;"_"&amp;$B26,データシート2!$A$1:$SI$1,0),0)</f>
        <v>828.69799999999998</v>
      </c>
      <c r="S26" s="925">
        <f>VLOOKUP($D$3&amp;"_"&amp;S$3,データシート2!$A:$SI,MATCH($R$2&amp;"_"&amp;$B26,データシート2!$A$1:$SI$1,0),0)</f>
        <v>717.36300000000006</v>
      </c>
      <c r="T26" s="925">
        <f>VLOOKUP($D$3&amp;"_"&amp;T$3,データシート2!$A:$SI,MATCH($R$2&amp;"_"&amp;$B26,データシート2!$A$1:$SI$1,0),0)</f>
        <v>770.66700000000003</v>
      </c>
      <c r="U26" s="925">
        <f>VLOOKUP($D$3&amp;"_"&amp;U$3,データシート2!$A:$SI,MATCH($R$2&amp;"_"&amp;$B26,データシート2!$A$1:$SI$1,0),0)</f>
        <v>778.755</v>
      </c>
      <c r="V26" s="925">
        <f>VLOOKUP($D$3&amp;"_"&amp;V$3,データシート2!$A:$SI,MATCH($R$2&amp;"_"&amp;$B26,データシート2!$A$1:$SI$1,0),0)</f>
        <v>1040.0219999999999</v>
      </c>
      <c r="W26" s="925">
        <f>VLOOKUP($D$3&amp;"_"&amp;W$3,データシート2!$A:$SI,MATCH($R$2&amp;"_"&amp;$B26,データシート2!$A$1:$SI$1,0),0)</f>
        <v>992.15200000000004</v>
      </c>
      <c r="X26" s="925">
        <f>VLOOKUP($D$3&amp;"_"&amp;X$3,データシート2!$A:$SI,MATCH($R$2&amp;"_"&amp;$B26,データシート2!$A$1:$SI$1,0),0)</f>
        <v>926.33799999999997</v>
      </c>
      <c r="Y26" s="925">
        <f>VLOOKUP($D$3&amp;"_"&amp;Y$3,データシート2!$A:$SI,MATCH($R$2&amp;"_"&amp;$B26,データシート2!$A$1:$SI$1,0),0)</f>
        <v>777.50800000000004</v>
      </c>
      <c r="Z26" s="925">
        <f>VLOOKUP($D$3&amp;"_"&amp;Z$3,データシート2!$A:$SI,MATCH($R$2&amp;"_"&amp;$B26,データシート2!$A$1:$SI$1,0),0)</f>
        <v>670.85699999999997</v>
      </c>
      <c r="AA26" s="925">
        <f>VLOOKUP($D$3&amp;"_"&amp;AA$3,データシート2!$A:$SI,MATCH($R$2&amp;"_"&amp;$B26,データシート2!$A$1:$SI$1,0),0)</f>
        <v>603.65899999999999</v>
      </c>
      <c r="AB26" s="926">
        <f>VLOOKUP($D$3&amp;"_"&amp;AB$3,データシート2!$A:$SI,MATCH($R$2&amp;"_"&amp;$B26,データシート2!$A$1:$SI$1,0),0)</f>
        <v>625.15800000000002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7</v>
      </c>
      <c r="H27" s="742">
        <f>VLOOKUP($D$3&amp;"_"&amp;H$3,データシート2!$A:$SI,MATCH($G$2&amp;"_"&amp;$C27,データシート2!$A$1:$SI$1,0),0)</f>
        <v>6</v>
      </c>
      <c r="I27" s="742">
        <f>VLOOKUP($D$3&amp;"_"&amp;I$3,データシート2!$A:$SI,MATCH($G$2&amp;"_"&amp;$C27,データシート2!$A$1:$SI$1,0),0)</f>
        <v>5</v>
      </c>
      <c r="J27" s="742">
        <f>VLOOKUP($D$3&amp;"_"&amp;J$3,データシート2!$A:$SI,MATCH($G$2&amp;"_"&amp;$C27,データシート2!$A$1:$SI$1,0),0)</f>
        <v>6</v>
      </c>
      <c r="K27" s="743">
        <f>VLOOKUP($D$3&amp;"_"&amp;K$3,データシート2!$A:$SI,MATCH($G$2&amp;"_"&amp;$C27,データシート2!$A$1:$SI$1,0),0)</f>
        <v>6</v>
      </c>
      <c r="L27" s="743">
        <f>VLOOKUP($D$3&amp;"_"&amp;L$3,データシート2!$A:$SI,MATCH($G$2&amp;"_"&amp;$C27,データシート2!$A$1:$SI$1,0),0)</f>
        <v>6</v>
      </c>
      <c r="M27" s="743">
        <f>VLOOKUP($D$3&amp;"_"&amp;M$3,データシート2!$A:$SI,MATCH($G$2&amp;"_"&amp;$C27,データシート2!$A$1:$SI$1,0),0)</f>
        <v>6</v>
      </c>
      <c r="N27" s="743">
        <f>VLOOKUP($D$3&amp;"_"&amp;N$3,データシート2!$A:$SI,MATCH($G$2&amp;"_"&amp;$C27,データシート2!$A$1:$SI$1,0),0)</f>
        <v>6</v>
      </c>
      <c r="O27" s="743">
        <f>VLOOKUP($D$3&amp;"_"&amp;O$3,データシート2!$A:$SI,MATCH($G$2&amp;"_"&amp;$C27,データシート2!$A$1:$SI$1,0),0)</f>
        <v>6</v>
      </c>
      <c r="P27" s="743">
        <f>VLOOKUP($D$3&amp;"_"&amp;P$3,データシート2!$A:$SI,MATCH($G$2&amp;"_"&amp;$C27,データシート2!$A$1:$SI$1,0),0)</f>
        <v>6</v>
      </c>
      <c r="Q27" s="744">
        <f>VLOOKUP($D$3&amp;"_"&amp;Q$3,データシート2!$A:$SI,MATCH($G$2&amp;"_"&amp;$C27,データシート2!$A$1:$SI$1,0),0)</f>
        <v>6</v>
      </c>
      <c r="R27" s="933">
        <f>VLOOKUP($D$3&amp;"_"&amp;R$3,データシート2!$A:$SI,MATCH($R$2&amp;"_"&amp;$C27,データシート2!$A$1:$SI$1,0),0)</f>
        <v>56.502000000000002</v>
      </c>
      <c r="S27" s="928">
        <f>VLOOKUP($D$3&amp;"_"&amp;S$3,データシート2!$A:$SI,MATCH($R$2&amp;"_"&amp;$C27,データシート2!$A$1:$SI$1,0),0)</f>
        <v>47.453000000000003</v>
      </c>
      <c r="T27" s="928">
        <f>VLOOKUP($D$3&amp;"_"&amp;T$3,データシート2!$A:$SI,MATCH($R$2&amp;"_"&amp;$C27,データシート2!$A$1:$SI$1,0),0)</f>
        <v>41.252000000000002</v>
      </c>
      <c r="U27" s="928">
        <f>VLOOKUP($D$3&amp;"_"&amp;U$3,データシート2!$A:$SI,MATCH($R$2&amp;"_"&amp;$C27,データシート2!$A$1:$SI$1,0),0)</f>
        <v>50.737000000000002</v>
      </c>
      <c r="V27" s="928">
        <f>VLOOKUP($D$3&amp;"_"&amp;V$3,データシート2!$A:$SI,MATCH($R$2&amp;"_"&amp;$C27,データシート2!$A$1:$SI$1,0),0)</f>
        <v>48.835999999999999</v>
      </c>
      <c r="W27" s="928">
        <f>VLOOKUP($D$3&amp;"_"&amp;W$3,データシート2!$A:$SI,MATCH($R$2&amp;"_"&amp;$C27,データシート2!$A$1:$SI$1,0),0)</f>
        <v>50.000999999999998</v>
      </c>
      <c r="X27" s="928">
        <f>VLOOKUP($D$3&amp;"_"&amp;X$3,データシート2!$A:$SI,MATCH($R$2&amp;"_"&amp;$C27,データシート2!$A$1:$SI$1,0),0)</f>
        <v>50.540999999999997</v>
      </c>
      <c r="Y27" s="928">
        <f>VLOOKUP($D$3&amp;"_"&amp;Y$3,データシート2!$A:$SI,MATCH($R$2&amp;"_"&amp;$C27,データシート2!$A$1:$SI$1,0),0)</f>
        <v>50.040999999999997</v>
      </c>
      <c r="Z27" s="928">
        <f>VLOOKUP($D$3&amp;"_"&amp;Z$3,データシート2!$A:$SI,MATCH($R$2&amp;"_"&amp;$C27,データシート2!$A$1:$SI$1,0),0)</f>
        <v>47.713999999999999</v>
      </c>
      <c r="AA27" s="928">
        <f>VLOOKUP($D$3&amp;"_"&amp;AA$3,データシート2!$A:$SI,MATCH($R$2&amp;"_"&amp;$C27,データシート2!$A$1:$SI$1,0),0)</f>
        <v>44.17</v>
      </c>
      <c r="AB27" s="929">
        <f>VLOOKUP($D$3&amp;"_"&amp;AB$3,データシート2!$A:$SI,MATCH($R$2&amp;"_"&amp;$C27,データシート2!$A$1:$SI$1,0),0)</f>
        <v>39.244</v>
      </c>
    </row>
    <row r="28" spans="2:29" s="745" customFormat="1" ht="16.5" customHeight="1">
      <c r="B28" s="737"/>
      <c r="C28" s="762">
        <v>10</v>
      </c>
      <c r="D28" s="763" t="s">
        <v>540</v>
      </c>
      <c r="E28" s="762"/>
      <c r="F28" s="764"/>
      <c r="G28" s="765">
        <f>VLOOKUP($D$3&amp;"_"&amp;G$3,データシート2!$A:$SI,MATCH($G$2&amp;"_"&amp;$C28,データシート2!$A$1:$SI$1,0),0)</f>
        <v>2</v>
      </c>
      <c r="H28" s="766">
        <f>VLOOKUP($D$3&amp;"_"&amp;H$3,データシート2!$A:$SI,MATCH($G$2&amp;"_"&amp;$C28,データシート2!$A$1:$SI$1,0),0)</f>
        <v>2</v>
      </c>
      <c r="I28" s="766">
        <f>VLOOKUP($D$3&amp;"_"&amp;I$3,データシート2!$A:$SI,MATCH($G$2&amp;"_"&amp;$C28,データシート2!$A$1:$SI$1,0),0)</f>
        <v>2</v>
      </c>
      <c r="J28" s="766">
        <f>VLOOKUP($D$3&amp;"_"&amp;J$3,データシート2!$A:$SI,MATCH($G$2&amp;"_"&amp;$C28,データシート2!$A$1:$SI$1,0),0)</f>
        <v>2</v>
      </c>
      <c r="K28" s="767">
        <f>VLOOKUP($D$3&amp;"_"&amp;K$3,データシート2!$A:$SI,MATCH($G$2&amp;"_"&amp;$C28,データシート2!$A$1:$SI$1,0),0)</f>
        <v>2</v>
      </c>
      <c r="L28" s="767">
        <f>VLOOKUP($D$3&amp;"_"&amp;L$3,データシート2!$A:$SI,MATCH($G$2&amp;"_"&amp;$C28,データシート2!$A$1:$SI$1,0),0)</f>
        <v>2</v>
      </c>
      <c r="M28" s="767">
        <f>VLOOKUP($D$3&amp;"_"&amp;M$3,データシート2!$A:$SI,MATCH($G$2&amp;"_"&amp;$C28,データシート2!$A$1:$SI$1,0),0)</f>
        <v>2</v>
      </c>
      <c r="N28" s="767">
        <f>VLOOKUP($D$3&amp;"_"&amp;N$3,データシート2!$A:$SI,MATCH($G$2&amp;"_"&amp;$C28,データシート2!$A$1:$SI$1,0),0)</f>
        <v>2</v>
      </c>
      <c r="O28" s="767">
        <f>VLOOKUP($D$3&amp;"_"&amp;O$3,データシート2!$A:$SI,MATCH($G$2&amp;"_"&amp;$C28,データシート2!$A$1:$SI$1,0),0)</f>
        <v>2</v>
      </c>
      <c r="P28" s="767">
        <f>VLOOKUP($D$3&amp;"_"&amp;P$3,データシート2!$A:$SI,MATCH($G$2&amp;"_"&amp;$C28,データシート2!$A$1:$SI$1,0),0)</f>
        <v>2</v>
      </c>
      <c r="Q28" s="768">
        <f>VLOOKUP($D$3&amp;"_"&amp;Q$3,データシート2!$A:$SI,MATCH($G$2&amp;"_"&amp;$C28,データシート2!$A$1:$SI$1,0),0)</f>
        <v>2</v>
      </c>
      <c r="R28" s="937">
        <f>VLOOKUP($D$3&amp;"_"&amp;R$3,データシート2!$A:$SI,MATCH($R$2&amp;"_"&amp;$C28,データシート2!$A$1:$SI$1,0),0)</f>
        <v>14.409000000000001</v>
      </c>
      <c r="S28" s="938">
        <f>VLOOKUP($D$3&amp;"_"&amp;S$3,データシート2!$A:$SI,MATCH($R$2&amp;"_"&amp;$C28,データシート2!$A$1:$SI$1,0),0)</f>
        <v>12.896000000000001</v>
      </c>
      <c r="T28" s="938">
        <f>VLOOKUP($D$3&amp;"_"&amp;T$3,データシート2!$A:$SI,MATCH($R$2&amp;"_"&amp;$C28,データシート2!$A$1:$SI$1,0),0)</f>
        <v>10.922000000000001</v>
      </c>
      <c r="U28" s="938">
        <f>VLOOKUP($D$3&amp;"_"&amp;U$3,データシート2!$A:$SI,MATCH($R$2&amp;"_"&amp;$C28,データシート2!$A$1:$SI$1,0),0)</f>
        <v>12.856</v>
      </c>
      <c r="V28" s="938">
        <f>VLOOKUP($D$3&amp;"_"&amp;V$3,データシート2!$A:$SI,MATCH($R$2&amp;"_"&amp;$C28,データシート2!$A$1:$SI$1,0),0)</f>
        <v>11.973000000000001</v>
      </c>
      <c r="W28" s="938">
        <f>VLOOKUP($D$3&amp;"_"&amp;W$3,データシート2!$A:$SI,MATCH($R$2&amp;"_"&amp;$C28,データシート2!$A$1:$SI$1,0),0)</f>
        <v>11.891999999999999</v>
      </c>
      <c r="X28" s="938">
        <f>VLOOKUP($D$3&amp;"_"&amp;X$3,データシート2!$A:$SI,MATCH($R$2&amp;"_"&amp;$C28,データシート2!$A$1:$SI$1,0),0)</f>
        <v>10.246</v>
      </c>
      <c r="Y28" s="938">
        <f>VLOOKUP($D$3&amp;"_"&amp;Y$3,データシート2!$A:$SI,MATCH($R$2&amp;"_"&amp;$C28,データシート2!$A$1:$SI$1,0),0)</f>
        <v>11.073</v>
      </c>
      <c r="Z28" s="938">
        <f>VLOOKUP($D$3&amp;"_"&amp;Z$3,データシート2!$A:$SI,MATCH($R$2&amp;"_"&amp;$C28,データシート2!$A$1:$SI$1,0),0)</f>
        <v>10.201000000000001</v>
      </c>
      <c r="AA28" s="938">
        <f>VLOOKUP($D$3&amp;"_"&amp;AA$3,データシート2!$A:$SI,MATCH($R$2&amp;"_"&amp;$C28,データシート2!$A$1:$SI$1,0),0)</f>
        <v>8.8680000000000003</v>
      </c>
      <c r="AB28" s="939">
        <f>VLOOKUP($D$3&amp;"_"&amp;AB$3,データシート2!$A:$SI,MATCH($R$2&amp;"_"&amp;$C28,データシート2!$A$1:$SI$1,0),0)</f>
        <v>8.3309999999999995</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3</v>
      </c>
      <c r="H34" s="766">
        <f>VLOOKUP($D$3&amp;"_"&amp;H$3,データシート2!$A:$SI,MATCH($G$2&amp;"_"&amp;$C34,データシート2!$A$1:$SI$1,0),0)</f>
        <v>3</v>
      </c>
      <c r="I34" s="766">
        <f>VLOOKUP($D$3&amp;"_"&amp;I$3,データシート2!$A:$SI,MATCH($G$2&amp;"_"&amp;$C34,データシート2!$A$1:$SI$1,0),0)</f>
        <v>3</v>
      </c>
      <c r="J34" s="766">
        <f>VLOOKUP($D$3&amp;"_"&amp;J$3,データシート2!$A:$SI,MATCH($G$2&amp;"_"&amp;$C34,データシート2!$A$1:$SI$1,0),0)</f>
        <v>3</v>
      </c>
      <c r="K34" s="767">
        <f>VLOOKUP($D$3&amp;"_"&amp;K$3,データシート2!$A:$SI,MATCH($G$2&amp;"_"&amp;$C34,データシート2!$A$1:$SI$1,0),0)</f>
        <v>3</v>
      </c>
      <c r="L34" s="767">
        <f>VLOOKUP($D$3&amp;"_"&amp;L$3,データシート2!$A:$SI,MATCH($G$2&amp;"_"&amp;$C34,データシート2!$A$1:$SI$1,0),0)</f>
        <v>3</v>
      </c>
      <c r="M34" s="767">
        <f>VLOOKUP($D$3&amp;"_"&amp;M$3,データシート2!$A:$SI,MATCH($G$2&amp;"_"&amp;$C34,データシート2!$A$1:$SI$1,0),0)</f>
        <v>3</v>
      </c>
      <c r="N34" s="767">
        <f>VLOOKUP($D$3&amp;"_"&amp;N$3,データシート2!$A:$SI,MATCH($G$2&amp;"_"&amp;$C34,データシート2!$A$1:$SI$1,0),0)</f>
        <v>3</v>
      </c>
      <c r="O34" s="767">
        <f>VLOOKUP($D$3&amp;"_"&amp;O$3,データシート2!$A:$SI,MATCH($G$2&amp;"_"&amp;$C34,データシート2!$A$1:$SI$1,0),0)</f>
        <v>3</v>
      </c>
      <c r="P34" s="767">
        <f>VLOOKUP($D$3&amp;"_"&amp;P$3,データシート2!$A:$SI,MATCH($G$2&amp;"_"&amp;$C34,データシート2!$A$1:$SI$1,0),0)</f>
        <v>3</v>
      </c>
      <c r="Q34" s="768">
        <f>VLOOKUP($D$3&amp;"_"&amp;Q$3,データシート2!$A:$SI,MATCH($G$2&amp;"_"&amp;$C34,データシート2!$A$1:$SI$1,0),0)</f>
        <v>3</v>
      </c>
      <c r="R34" s="937">
        <f>VLOOKUP($D$3&amp;"_"&amp;R$3,データシート2!$A:$SI,MATCH($R$2&amp;"_"&amp;$C34,データシート2!$A$1:$SI$1,0),0)</f>
        <v>79.042000000000002</v>
      </c>
      <c r="S34" s="938">
        <f>VLOOKUP($D$3&amp;"_"&amp;S$3,データシート2!$A:$SI,MATCH($R$2&amp;"_"&amp;$C34,データシート2!$A$1:$SI$1,0),0)</f>
        <v>73.263999999999996</v>
      </c>
      <c r="T34" s="938">
        <f>VLOOKUP($D$3&amp;"_"&amp;T$3,データシート2!$A:$SI,MATCH($R$2&amp;"_"&amp;$C34,データシート2!$A$1:$SI$1,0),0)</f>
        <v>80.400999999999996</v>
      </c>
      <c r="U34" s="938">
        <f>VLOOKUP($D$3&amp;"_"&amp;U$3,データシート2!$A:$SI,MATCH($R$2&amp;"_"&amp;$C34,データシート2!$A$1:$SI$1,0),0)</f>
        <v>83.661000000000001</v>
      </c>
      <c r="V34" s="938">
        <f>VLOOKUP($D$3&amp;"_"&amp;V$3,データシート2!$A:$SI,MATCH($R$2&amp;"_"&amp;$C34,データシート2!$A$1:$SI$1,0),0)</f>
        <v>408.39800000000002</v>
      </c>
      <c r="W34" s="938">
        <f>VLOOKUP($D$3&amp;"_"&amp;W$3,データシート2!$A:$SI,MATCH($R$2&amp;"_"&amp;$C34,データシート2!$A$1:$SI$1,0),0)</f>
        <v>321.48200000000003</v>
      </c>
      <c r="X34" s="938">
        <f>VLOOKUP($D$3&amp;"_"&amp;X$3,データシート2!$A:$SI,MATCH($R$2&amp;"_"&amp;$C34,データシート2!$A$1:$SI$1,0),0)</f>
        <v>276.26600000000002</v>
      </c>
      <c r="Y34" s="938">
        <f>VLOOKUP($D$3&amp;"_"&amp;Y$3,データシート2!$A:$SI,MATCH($R$2&amp;"_"&amp;$C34,データシート2!$A$1:$SI$1,0),0)</f>
        <v>120.29600000000001</v>
      </c>
      <c r="Z34" s="938">
        <f>VLOOKUP($D$3&amp;"_"&amp;Z$3,データシート2!$A:$SI,MATCH($R$2&amp;"_"&amp;$C34,データシート2!$A$1:$SI$1,0),0)</f>
        <v>70.254999999999995</v>
      </c>
      <c r="AA34" s="938">
        <f>VLOOKUP($D$3&amp;"_"&amp;AA$3,データシート2!$A:$SI,MATCH($R$2&amp;"_"&amp;$C34,データシート2!$A$1:$SI$1,0),0)</f>
        <v>68.22</v>
      </c>
      <c r="AB34" s="939">
        <f>VLOOKUP($D$3&amp;"_"&amp;AB$3,データシート2!$A:$SI,MATCH($R$2&amp;"_"&amp;$C34,データシート2!$A$1:$SI$1,0),0)</f>
        <v>80.453000000000003</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2</v>
      </c>
      <c r="H39" s="766">
        <f>VLOOKUP($D$3&amp;"_"&amp;H$3,データシート2!$A:$SI,MATCH($G$2&amp;"_"&amp;$C39,データシート2!$A$1:$SI$1,0),0)</f>
        <v>2</v>
      </c>
      <c r="I39" s="766">
        <f>VLOOKUP($D$3&amp;"_"&amp;I$3,データシート2!$A:$SI,MATCH($G$2&amp;"_"&amp;$C39,データシート2!$A$1:$SI$1,0),0)</f>
        <v>2</v>
      </c>
      <c r="J39" s="766">
        <f>VLOOKUP($D$3&amp;"_"&amp;J$3,データシート2!$A:$SI,MATCH($G$2&amp;"_"&amp;$C39,データシート2!$A$1:$SI$1,0),0)</f>
        <v>2</v>
      </c>
      <c r="K39" s="767">
        <f>VLOOKUP($D$3&amp;"_"&amp;K$3,データシート2!$A:$SI,MATCH($G$2&amp;"_"&amp;$C39,データシート2!$A$1:$SI$1,0),0)</f>
        <v>2</v>
      </c>
      <c r="L39" s="767">
        <f>VLOOKUP($D$3&amp;"_"&amp;L$3,データシート2!$A:$SI,MATCH($G$2&amp;"_"&amp;$C39,データシート2!$A$1:$SI$1,0),0)</f>
        <v>2</v>
      </c>
      <c r="M39" s="767">
        <f>VLOOKUP($D$3&amp;"_"&amp;M$3,データシート2!$A:$SI,MATCH($G$2&amp;"_"&amp;$C39,データシート2!$A$1:$SI$1,0),0)</f>
        <v>2</v>
      </c>
      <c r="N39" s="767">
        <f>VLOOKUP($D$3&amp;"_"&amp;N$3,データシート2!$A:$SI,MATCH($G$2&amp;"_"&amp;$C39,データシート2!$A$1:$SI$1,0),0)</f>
        <v>2</v>
      </c>
      <c r="O39" s="767">
        <f>VLOOKUP($D$3&amp;"_"&amp;O$3,データシート2!$A:$SI,MATCH($G$2&amp;"_"&amp;$C39,データシート2!$A$1:$SI$1,0),0)</f>
        <v>2</v>
      </c>
      <c r="P39" s="767">
        <f>VLOOKUP($D$3&amp;"_"&amp;P$3,データシート2!$A:$SI,MATCH($G$2&amp;"_"&amp;$C39,データシート2!$A$1:$SI$1,0),0)</f>
        <v>2</v>
      </c>
      <c r="Q39" s="768">
        <f>VLOOKUP($D$3&amp;"_"&amp;Q$3,データシート2!$A:$SI,MATCH($G$2&amp;"_"&amp;$C39,データシート2!$A$1:$SI$1,0),0)</f>
        <v>2</v>
      </c>
      <c r="R39" s="937">
        <f>VLOOKUP($D$3&amp;"_"&amp;R$3,データシート2!$A:$SI,MATCH($R$2&amp;"_"&amp;$C39,データシート2!$A$1:$SI$1,0),0)</f>
        <v>90.605000000000004</v>
      </c>
      <c r="S39" s="938">
        <f>VLOOKUP($D$3&amp;"_"&amp;S$3,データシート2!$A:$SI,MATCH($R$2&amp;"_"&amp;$C39,データシート2!$A$1:$SI$1,0),0)</f>
        <v>82.111000000000004</v>
      </c>
      <c r="T39" s="938">
        <f>VLOOKUP($D$3&amp;"_"&amp;T$3,データシート2!$A:$SI,MATCH($R$2&amp;"_"&amp;$C39,データシート2!$A$1:$SI$1,0),0)</f>
        <v>80.471000000000004</v>
      </c>
      <c r="U39" s="938">
        <f>VLOOKUP($D$3&amp;"_"&amp;U$3,データシート2!$A:$SI,MATCH($R$2&amp;"_"&amp;$C39,データシート2!$A$1:$SI$1,0),0)</f>
        <v>76.165999999999997</v>
      </c>
      <c r="V39" s="938">
        <f>VLOOKUP($D$3&amp;"_"&amp;V$3,データシート2!$A:$SI,MATCH($R$2&amp;"_"&amp;$C39,データシート2!$A$1:$SI$1,0),0)</f>
        <v>71.968000000000004</v>
      </c>
      <c r="W39" s="938">
        <f>VLOOKUP($D$3&amp;"_"&amp;W$3,データシート2!$A:$SI,MATCH($R$2&amp;"_"&amp;$C39,データシート2!$A$1:$SI$1,0),0)</f>
        <v>72.837000000000003</v>
      </c>
      <c r="X39" s="938">
        <f>VLOOKUP($D$3&amp;"_"&amp;X$3,データシート2!$A:$SI,MATCH($R$2&amp;"_"&amp;$C39,データシート2!$A$1:$SI$1,0),0)</f>
        <v>74.959000000000003</v>
      </c>
      <c r="Y39" s="938">
        <f>VLOOKUP($D$3&amp;"_"&amp;Y$3,データシート2!$A:$SI,MATCH($R$2&amp;"_"&amp;$C39,データシート2!$A$1:$SI$1,0),0)</f>
        <v>77.317999999999998</v>
      </c>
      <c r="Z39" s="938">
        <f>VLOOKUP($D$3&amp;"_"&amp;Z$3,データシート2!$A:$SI,MATCH($R$2&amp;"_"&amp;$C39,データシート2!$A$1:$SI$1,0),0)</f>
        <v>73.713999999999999</v>
      </c>
      <c r="AA39" s="938">
        <f>VLOOKUP($D$3&amp;"_"&amp;AA$3,データシート2!$A:$SI,MATCH($R$2&amp;"_"&amp;$C39,データシート2!$A$1:$SI$1,0),0)</f>
        <v>64.64</v>
      </c>
      <c r="AB39" s="939">
        <f>VLOOKUP($D$3&amp;"_"&amp;AB$3,データシート2!$A:$SI,MATCH($R$2&amp;"_"&amp;$C39,データシート2!$A$1:$SI$1,0),0)</f>
        <v>69.825000000000003</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3</v>
      </c>
      <c r="H41" s="766">
        <f>VLOOKUP($D$3&amp;"_"&amp;H$3,データシート2!$A:$SI,MATCH($G$2&amp;"_"&amp;$C41,データシート2!$A$1:$SI$1,0),0)</f>
        <v>3</v>
      </c>
      <c r="I41" s="766">
        <f>VLOOKUP($D$3&amp;"_"&amp;I$3,データシート2!$A:$SI,MATCH($G$2&amp;"_"&amp;$C41,データシート2!$A$1:$SI$1,0),0)</f>
        <v>3</v>
      </c>
      <c r="J41" s="766">
        <f>VLOOKUP($D$3&amp;"_"&amp;J$3,データシート2!$A:$SI,MATCH($G$2&amp;"_"&amp;$C41,データシート2!$A$1:$SI$1,0),0)</f>
        <v>3</v>
      </c>
      <c r="K41" s="767">
        <f>VLOOKUP($D$3&amp;"_"&amp;K$3,データシート2!$A:$SI,MATCH($G$2&amp;"_"&amp;$C41,データシート2!$A$1:$SI$1,0),0)</f>
        <v>2</v>
      </c>
      <c r="L41" s="767">
        <f>VLOOKUP($D$3&amp;"_"&amp;L$3,データシート2!$A:$SI,MATCH($G$2&amp;"_"&amp;$C41,データシート2!$A$1:$SI$1,0),0)</f>
        <v>3</v>
      </c>
      <c r="M41" s="767">
        <f>VLOOKUP($D$3&amp;"_"&amp;M$3,データシート2!$A:$SI,MATCH($G$2&amp;"_"&amp;$C41,データシート2!$A$1:$SI$1,0),0)</f>
        <v>3</v>
      </c>
      <c r="N41" s="767">
        <f>VLOOKUP($D$3&amp;"_"&amp;N$3,データシート2!$A:$SI,MATCH($G$2&amp;"_"&amp;$C41,データシート2!$A$1:$SI$1,0),0)</f>
        <v>3</v>
      </c>
      <c r="O41" s="767">
        <f>VLOOKUP($D$3&amp;"_"&amp;O$3,データシート2!$A:$SI,MATCH($G$2&amp;"_"&amp;$C41,データシート2!$A$1:$SI$1,0),0)</f>
        <v>3</v>
      </c>
      <c r="P41" s="767">
        <f>VLOOKUP($D$3&amp;"_"&amp;P$3,データシート2!$A:$SI,MATCH($G$2&amp;"_"&amp;$C41,データシート2!$A$1:$SI$1,0),0)</f>
        <v>3</v>
      </c>
      <c r="Q41" s="768">
        <f>VLOOKUP($D$3&amp;"_"&amp;Q$3,データシート2!$A:$SI,MATCH($G$2&amp;"_"&amp;$C41,データシート2!$A$1:$SI$1,0),0)</f>
        <v>3</v>
      </c>
      <c r="R41" s="937">
        <f>VLOOKUP($D$3&amp;"_"&amp;R$3,データシート2!$A:$SI,MATCH($R$2&amp;"_"&amp;$C41,データシート2!$A$1:$SI$1,0),0)</f>
        <v>87.409000000000006</v>
      </c>
      <c r="S41" s="938">
        <f>VLOOKUP($D$3&amp;"_"&amp;S$3,データシート2!$A:$SI,MATCH($R$2&amp;"_"&amp;$C41,データシート2!$A$1:$SI$1,0),0)</f>
        <v>83.757000000000005</v>
      </c>
      <c r="T41" s="938">
        <f>VLOOKUP($D$3&amp;"_"&amp;T$3,データシート2!$A:$SI,MATCH($R$2&amp;"_"&amp;$C41,データシート2!$A$1:$SI$1,0),0)</f>
        <v>94.921000000000006</v>
      </c>
      <c r="U41" s="938">
        <f>VLOOKUP($D$3&amp;"_"&amp;U$3,データシート2!$A:$SI,MATCH($R$2&amp;"_"&amp;$C41,データシート2!$A$1:$SI$1,0),0)</f>
        <v>81.906000000000006</v>
      </c>
      <c r="V41" s="938">
        <f>VLOOKUP($D$3&amp;"_"&amp;V$3,データシート2!$A:$SI,MATCH($R$2&amp;"_"&amp;$C41,データシート2!$A$1:$SI$1,0),0)</f>
        <v>60.960999999999999</v>
      </c>
      <c r="W41" s="938">
        <f>VLOOKUP($D$3&amp;"_"&amp;W$3,データシート2!$A:$SI,MATCH($R$2&amp;"_"&amp;$C41,データシート2!$A$1:$SI$1,0),0)</f>
        <v>65.888999999999996</v>
      </c>
      <c r="X41" s="938">
        <f>VLOOKUP($D$3&amp;"_"&amp;X$3,データシート2!$A:$SI,MATCH($R$2&amp;"_"&amp;$C41,データシート2!$A$1:$SI$1,0),0)</f>
        <v>65.322000000000003</v>
      </c>
      <c r="Y41" s="938">
        <f>VLOOKUP($D$3&amp;"_"&amp;Y$3,データシート2!$A:$SI,MATCH($R$2&amp;"_"&amp;$C41,データシート2!$A$1:$SI$1,0),0)</f>
        <v>63.982999999999997</v>
      </c>
      <c r="Z41" s="938">
        <f>VLOOKUP($D$3&amp;"_"&amp;Z$3,データシート2!$A:$SI,MATCH($R$2&amp;"_"&amp;$C41,データシート2!$A$1:$SI$1,0),0)</f>
        <v>47.497</v>
      </c>
      <c r="AA41" s="938">
        <f>VLOOKUP($D$3&amp;"_"&amp;AA$3,データシート2!$A:$SI,MATCH($R$2&amp;"_"&amp;$C41,データシート2!$A$1:$SI$1,0),0)</f>
        <v>45.241999999999997</v>
      </c>
      <c r="AB41" s="939">
        <f>VLOOKUP($D$3&amp;"_"&amp;AB$3,データシート2!$A:$SI,MATCH($R$2&amp;"_"&amp;$C41,データシート2!$A$1:$SI$1,0),0)</f>
        <v>60.125999999999998</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40.005000000000003</v>
      </c>
      <c r="S42" s="938">
        <f>VLOOKUP($D$3&amp;"_"&amp;S$3,データシート2!$A:$SI,MATCH($R$2&amp;"_"&amp;$C42,データシート2!$A$1:$SI$1,0),0)</f>
        <v>36.899000000000001</v>
      </c>
      <c r="T42" s="938">
        <f>VLOOKUP($D$3&amp;"_"&amp;T$3,データシート2!$A:$SI,MATCH($R$2&amp;"_"&amp;$C42,データシート2!$A$1:$SI$1,0),0)</f>
        <v>46.045000000000002</v>
      </c>
      <c r="U42" s="938">
        <f>VLOOKUP($D$3&amp;"_"&amp;U$3,データシート2!$A:$SI,MATCH($R$2&amp;"_"&amp;$C42,データシート2!$A$1:$SI$1,0),0)</f>
        <v>47.127000000000002</v>
      </c>
      <c r="V42" s="938">
        <f>VLOOKUP($D$3&amp;"_"&amp;V$3,データシート2!$A:$SI,MATCH($R$2&amp;"_"&amp;$C42,データシート2!$A$1:$SI$1,0),0)</f>
        <v>46.12</v>
      </c>
      <c r="W42" s="938">
        <f>VLOOKUP($D$3&amp;"_"&amp;W$3,データシート2!$A:$SI,MATCH($R$2&amp;"_"&amp;$C42,データシート2!$A$1:$SI$1,0),0)</f>
        <v>44.034999999999997</v>
      </c>
      <c r="X42" s="938">
        <f>VLOOKUP($D$3&amp;"_"&amp;X$3,データシート2!$A:$SI,MATCH($R$2&amp;"_"&amp;$C42,データシート2!$A$1:$SI$1,0),0)</f>
        <v>44.39</v>
      </c>
      <c r="Y42" s="938">
        <f>VLOOKUP($D$3&amp;"_"&amp;Y$3,データシート2!$A:$SI,MATCH($R$2&amp;"_"&amp;$C42,データシート2!$A$1:$SI$1,0),0)</f>
        <v>44.14</v>
      </c>
      <c r="Z42" s="938">
        <f>VLOOKUP($D$3&amp;"_"&amp;Z$3,データシート2!$A:$SI,MATCH($R$2&amp;"_"&amp;$C42,データシート2!$A$1:$SI$1,0),0)</f>
        <v>43.106999999999999</v>
      </c>
      <c r="AA42" s="938">
        <f>VLOOKUP($D$3&amp;"_"&amp;AA$3,データシート2!$A:$SI,MATCH($R$2&amp;"_"&amp;$C42,データシート2!$A$1:$SI$1,0),0)</f>
        <v>38.677999999999997</v>
      </c>
      <c r="AB42" s="939">
        <f>VLOOKUP($D$3&amp;"_"&amp;AB$3,データシート2!$A:$SI,MATCH($R$2&amp;"_"&amp;$C42,データシート2!$A$1:$SI$1,0),0)</f>
        <v>37.741</v>
      </c>
    </row>
    <row r="43" spans="2:29" s="745" customFormat="1" ht="16.5" customHeight="1">
      <c r="B43" s="737"/>
      <c r="C43" s="762">
        <v>23</v>
      </c>
      <c r="D43" s="763" t="s">
        <v>554</v>
      </c>
      <c r="E43" s="762"/>
      <c r="F43" s="764"/>
      <c r="G43" s="765">
        <f>VLOOKUP($D$3&amp;"_"&amp;G$3,データシート2!$A:$SI,MATCH($G$2&amp;"_"&amp;$C43,データシート2!$A$1:$SI$1,0),0)</f>
        <v>4</v>
      </c>
      <c r="H43" s="766">
        <f>VLOOKUP($D$3&amp;"_"&amp;H$3,データシート2!$A:$SI,MATCH($G$2&amp;"_"&amp;$C43,データシート2!$A$1:$SI$1,0),0)</f>
        <v>4</v>
      </c>
      <c r="I43" s="766">
        <f>VLOOKUP($D$3&amp;"_"&amp;I$3,データシート2!$A:$SI,MATCH($G$2&amp;"_"&amp;$C43,データシート2!$A$1:$SI$1,0),0)</f>
        <v>4</v>
      </c>
      <c r="J43" s="766">
        <f>VLOOKUP($D$3&amp;"_"&amp;J$3,データシート2!$A:$SI,MATCH($G$2&amp;"_"&amp;$C43,データシート2!$A$1:$SI$1,0),0)</f>
        <v>3</v>
      </c>
      <c r="K43" s="767">
        <f>VLOOKUP($D$3&amp;"_"&amp;K$3,データシート2!$A:$SI,MATCH($G$2&amp;"_"&amp;$C43,データシート2!$A$1:$SI$1,0),0)</f>
        <v>3</v>
      </c>
      <c r="L43" s="767">
        <f>VLOOKUP($D$3&amp;"_"&amp;L$3,データシート2!$A:$SI,MATCH($G$2&amp;"_"&amp;$C43,データシート2!$A$1:$SI$1,0),0)</f>
        <v>3</v>
      </c>
      <c r="M43" s="767">
        <f>VLOOKUP($D$3&amp;"_"&amp;M$3,データシート2!$A:$SI,MATCH($G$2&amp;"_"&amp;$C43,データシート2!$A$1:$SI$1,0),0)</f>
        <v>3</v>
      </c>
      <c r="N43" s="767">
        <f>VLOOKUP($D$3&amp;"_"&amp;N$3,データシート2!$A:$SI,MATCH($G$2&amp;"_"&amp;$C43,データシート2!$A$1:$SI$1,0),0)</f>
        <v>3</v>
      </c>
      <c r="O43" s="767">
        <f>VLOOKUP($D$3&amp;"_"&amp;O$3,データシート2!$A:$SI,MATCH($G$2&amp;"_"&amp;$C43,データシート2!$A$1:$SI$1,0),0)</f>
        <v>3</v>
      </c>
      <c r="P43" s="767">
        <f>VLOOKUP($D$3&amp;"_"&amp;P$3,データシート2!$A:$SI,MATCH($G$2&amp;"_"&amp;$C43,データシート2!$A$1:$SI$1,0),0)</f>
        <v>3</v>
      </c>
      <c r="Q43" s="768">
        <f>VLOOKUP($D$3&amp;"_"&amp;Q$3,データシート2!$A:$SI,MATCH($G$2&amp;"_"&amp;$C43,データシート2!$A$1:$SI$1,0),0)</f>
        <v>2</v>
      </c>
      <c r="R43" s="937">
        <f>VLOOKUP($D$3&amp;"_"&amp;R$3,データシート2!$A:$SI,MATCH($R$2&amp;"_"&amp;$C43,データシート2!$A$1:$SI$1,0),0)</f>
        <v>386.03800000000001</v>
      </c>
      <c r="S43" s="938">
        <f>VLOOKUP($D$3&amp;"_"&amp;S$3,データシート2!$A:$SI,MATCH($R$2&amp;"_"&amp;$C43,データシート2!$A$1:$SI$1,0),0)</f>
        <v>340.56599999999997</v>
      </c>
      <c r="T43" s="938">
        <f>VLOOKUP($D$3&amp;"_"&amp;T$3,データシート2!$A:$SI,MATCH($R$2&amp;"_"&amp;$C43,データシート2!$A$1:$SI$1,0),0)</f>
        <v>370.57100000000003</v>
      </c>
      <c r="U43" s="938">
        <f>VLOOKUP($D$3&amp;"_"&amp;U$3,データシート2!$A:$SI,MATCH($R$2&amp;"_"&amp;$C43,データシート2!$A$1:$SI$1,0),0)</f>
        <v>373.72800000000001</v>
      </c>
      <c r="V43" s="938">
        <f>VLOOKUP($D$3&amp;"_"&amp;V$3,データシート2!$A:$SI,MATCH($R$2&amp;"_"&amp;$C43,データシート2!$A$1:$SI$1,0),0)</f>
        <v>338.99799999999999</v>
      </c>
      <c r="W43" s="938">
        <f>VLOOKUP($D$3&amp;"_"&amp;W$3,データシート2!$A:$SI,MATCH($R$2&amp;"_"&amp;$C43,データシート2!$A$1:$SI$1,0),0)</f>
        <v>373.17500000000001</v>
      </c>
      <c r="X43" s="938">
        <f>VLOOKUP($D$3&amp;"_"&amp;X$3,データシート2!$A:$SI,MATCH($R$2&amp;"_"&amp;$C43,データシート2!$A$1:$SI$1,0),0)</f>
        <v>351.73700000000002</v>
      </c>
      <c r="Y43" s="938">
        <f>VLOOKUP($D$3&amp;"_"&amp;Y$3,データシート2!$A:$SI,MATCH($R$2&amp;"_"&amp;$C43,データシート2!$A$1:$SI$1,0),0)</f>
        <v>358.72699999999998</v>
      </c>
      <c r="Z43" s="938">
        <f>VLOOKUP($D$3&amp;"_"&amp;Z$3,データシート2!$A:$SI,MATCH($R$2&amp;"_"&amp;$C43,データシート2!$A$1:$SI$1,0),0)</f>
        <v>331.11700000000002</v>
      </c>
      <c r="AA43" s="938">
        <f>VLOOKUP($D$3&amp;"_"&amp;AA$3,データシート2!$A:$SI,MATCH($R$2&amp;"_"&amp;$C43,データシート2!$A$1:$SI$1,0),0)</f>
        <v>292.99400000000003</v>
      </c>
      <c r="AB43" s="939">
        <f>VLOOKUP($D$3&amp;"_"&amp;AB$3,データシート2!$A:$SI,MATCH($R$2&amp;"_"&amp;$C43,データシート2!$A$1:$SI$1,0),0)</f>
        <v>287.916</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9.0340000000000007</v>
      </c>
      <c r="S45" s="938">
        <f>VLOOKUP($D$3&amp;"_"&amp;S$3,データシート2!$A:$SI,MATCH($R$2&amp;"_"&amp;$C45,データシート2!$A$1:$SI$1,0),0)</f>
        <v>9.1850000000000005</v>
      </c>
      <c r="T45" s="938">
        <f>VLOOKUP($D$3&amp;"_"&amp;T$3,データシート2!$A:$SI,MATCH($R$2&amp;"_"&amp;$C45,データシート2!$A$1:$SI$1,0),0)</f>
        <v>9.1850000000000005</v>
      </c>
      <c r="U45" s="938">
        <f>VLOOKUP($D$3&amp;"_"&amp;U$3,データシート2!$A:$SI,MATCH($R$2&amp;"_"&amp;$C45,データシート2!$A$1:$SI$1,0),0)</f>
        <v>10.916</v>
      </c>
      <c r="V45" s="938">
        <f>VLOOKUP($D$3&amp;"_"&amp;V$3,データシート2!$A:$SI,MATCH($R$2&amp;"_"&amp;$C45,データシート2!$A$1:$SI$1,0),0)</f>
        <v>11.903</v>
      </c>
      <c r="W45" s="938">
        <f>VLOOKUP($D$3&amp;"_"&amp;W$3,データシート2!$A:$SI,MATCH($R$2&amp;"_"&amp;$C45,データシート2!$A$1:$SI$1,0),0)</f>
        <v>11.867000000000001</v>
      </c>
      <c r="X45" s="938">
        <f>VLOOKUP($D$3&amp;"_"&amp;X$3,データシート2!$A:$SI,MATCH($R$2&amp;"_"&amp;$C45,データシート2!$A$1:$SI$1,0),0)</f>
        <v>11.456</v>
      </c>
      <c r="Y45" s="938">
        <f>VLOOKUP($D$3&amp;"_"&amp;Y$3,データシート2!$A:$SI,MATCH($R$2&amp;"_"&amp;$C45,データシート2!$A$1:$SI$1,0),0)</f>
        <v>10.686999999999999</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31.526</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7.41</v>
      </c>
      <c r="S49" s="938">
        <f>VLOOKUP($D$3&amp;"_"&amp;S$3,データシート2!$A:$SI,MATCH($R$2&amp;"_"&amp;$C49,データシート2!$A$1:$SI$1,0),0)</f>
        <v>7.0570000000000004</v>
      </c>
      <c r="T49" s="938">
        <f>VLOOKUP($D$3&amp;"_"&amp;T$3,データシート2!$A:$SI,MATCH($R$2&amp;"_"&amp;$C49,データシート2!$A$1:$SI$1,0),0)</f>
        <v>8.0459999999999994</v>
      </c>
      <c r="U49" s="938">
        <f>VLOOKUP($D$3&amp;"_"&amp;U$3,データシート2!$A:$SI,MATCH($R$2&amp;"_"&amp;$C49,データシート2!$A$1:$SI$1,0),0)</f>
        <v>7.274</v>
      </c>
      <c r="V49" s="938">
        <f>VLOOKUP($D$3&amp;"_"&amp;V$3,データシート2!$A:$SI,MATCH($R$2&amp;"_"&amp;$C49,データシート2!$A$1:$SI$1,0),0)</f>
        <v>6.9379999999999997</v>
      </c>
      <c r="W49" s="938">
        <f>VLOOKUP($D$3&amp;"_"&amp;W$3,データシート2!$A:$SI,MATCH($R$2&amp;"_"&amp;$C49,データシート2!$A$1:$SI$1,0),0)</f>
        <v>6.7789999999999999</v>
      </c>
      <c r="X49" s="938">
        <f>VLOOKUP($D$3&amp;"_"&amp;X$3,データシート2!$A:$SI,MATCH($R$2&amp;"_"&amp;$C49,データシート2!$A$1:$SI$1,0),0)</f>
        <v>6.968</v>
      </c>
      <c r="Y49" s="938">
        <f>VLOOKUP($D$3&amp;"_"&amp;Y$3,データシート2!$A:$SI,MATCH($R$2&amp;"_"&amp;$C49,データシート2!$A$1:$SI$1,0),0)</f>
        <v>6.2480000000000002</v>
      </c>
      <c r="Z49" s="938">
        <f>VLOOKUP($D$3&amp;"_"&amp;Z$3,データシート2!$A:$SI,MATCH($R$2&amp;"_"&amp;$C49,データシート2!$A$1:$SI$1,0),0)</f>
        <v>5.9569999999999999</v>
      </c>
      <c r="AA49" s="938">
        <f>VLOOKUP($D$3&amp;"_"&amp;AA$3,データシート2!$A:$SI,MATCH($R$2&amp;"_"&amp;$C49,データシート2!$A$1:$SI$1,0),0)</f>
        <v>5.8070000000000004</v>
      </c>
      <c r="AB49" s="939">
        <f>VLOOKUP($D$3&amp;"_"&amp;AB$3,データシート2!$A:$SI,MATCH($R$2&amp;"_"&amp;$C49,データシート2!$A$1:$SI$1,0),0)</f>
        <v>5.6289999999999996</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3</v>
      </c>
      <c r="J51" s="766">
        <f>VLOOKUP($D$3&amp;"_"&amp;J$3,データシート2!$A:$SI,MATCH($G$2&amp;"_"&amp;$C51,データシート2!$A$1:$SI$1,0),0)</f>
        <v>3</v>
      </c>
      <c r="K51" s="767">
        <f>VLOOKUP($D$3&amp;"_"&amp;K$3,データシート2!$A:$SI,MATCH($G$2&amp;"_"&amp;$C51,データシート2!$A$1:$SI$1,0),0)</f>
        <v>3</v>
      </c>
      <c r="L51" s="767">
        <f>VLOOKUP($D$3&amp;"_"&amp;L$3,データシート2!$A:$SI,MATCH($G$2&amp;"_"&amp;$C51,データシート2!$A$1:$SI$1,0),0)</f>
        <v>3</v>
      </c>
      <c r="M51" s="767">
        <f>VLOOKUP($D$3&amp;"_"&amp;M$3,データシート2!$A:$SI,MATCH($G$2&amp;"_"&amp;$C51,データシート2!$A$1:$SI$1,0),0)</f>
        <v>3</v>
      </c>
      <c r="N51" s="767">
        <f>VLOOKUP($D$3&amp;"_"&amp;N$3,データシート2!$A:$SI,MATCH($G$2&amp;"_"&amp;$C51,データシート2!$A$1:$SI$1,0),0)</f>
        <v>3</v>
      </c>
      <c r="O51" s="767">
        <f>VLOOKUP($D$3&amp;"_"&amp;O$3,データシート2!$A:$SI,MATCH($G$2&amp;"_"&amp;$C51,データシート2!$A$1:$SI$1,0),0)</f>
        <v>4</v>
      </c>
      <c r="P51" s="767">
        <f>VLOOKUP($D$3&amp;"_"&amp;P$3,データシート2!$A:$SI,MATCH($G$2&amp;"_"&amp;$C51,データシート2!$A$1:$SI$1,0),0)</f>
        <v>4</v>
      </c>
      <c r="Q51" s="768">
        <f>VLOOKUP($D$3&amp;"_"&amp;Q$3,データシート2!$A:$SI,MATCH($G$2&amp;"_"&amp;$C51,データシート2!$A$1:$SI$1,0),0)</f>
        <v>4</v>
      </c>
      <c r="R51" s="937">
        <f>VLOOKUP($D$3&amp;"_"&amp;R$3,データシート2!$A:$SI,MATCH($R$2&amp;"_"&amp;$C51,データシート2!$A$1:$SI$1,0),0)</f>
        <v>26.718</v>
      </c>
      <c r="S51" s="938">
        <f>VLOOKUP($D$3&amp;"_"&amp;S$3,データシート2!$A:$SI,MATCH($R$2&amp;"_"&amp;$C51,データシート2!$A$1:$SI$1,0),0)</f>
        <v>24.175000000000001</v>
      </c>
      <c r="T51" s="938">
        <f>VLOOKUP($D$3&amp;"_"&amp;T$3,データシート2!$A:$SI,MATCH($R$2&amp;"_"&amp;$C51,データシート2!$A$1:$SI$1,0),0)</f>
        <v>28.853000000000002</v>
      </c>
      <c r="U51" s="938">
        <f>VLOOKUP($D$3&amp;"_"&amp;U$3,データシート2!$A:$SI,MATCH($R$2&amp;"_"&amp;$C51,データシート2!$A$1:$SI$1,0),0)</f>
        <v>34.384</v>
      </c>
      <c r="V51" s="938">
        <f>VLOOKUP($D$3&amp;"_"&amp;V$3,データシート2!$A:$SI,MATCH($R$2&amp;"_"&amp;$C51,データシート2!$A$1:$SI$1,0),0)</f>
        <v>33.927</v>
      </c>
      <c r="W51" s="938">
        <f>VLOOKUP($D$3&amp;"_"&amp;W$3,データシート2!$A:$SI,MATCH($R$2&amp;"_"&amp;$C51,データシート2!$A$1:$SI$1,0),0)</f>
        <v>34.195</v>
      </c>
      <c r="X51" s="938">
        <f>VLOOKUP($D$3&amp;"_"&amp;X$3,データシート2!$A:$SI,MATCH($R$2&amp;"_"&amp;$C51,データシート2!$A$1:$SI$1,0),0)</f>
        <v>34.453000000000003</v>
      </c>
      <c r="Y51" s="938">
        <f>VLOOKUP($D$3&amp;"_"&amp;Y$3,データシート2!$A:$SI,MATCH($R$2&amp;"_"&amp;$C51,データシート2!$A$1:$SI$1,0),0)</f>
        <v>34.994999999999997</v>
      </c>
      <c r="Z51" s="938">
        <f>VLOOKUP($D$3&amp;"_"&amp;Z$3,データシート2!$A:$SI,MATCH($R$2&amp;"_"&amp;$C51,データシート2!$A$1:$SI$1,0),0)</f>
        <v>41.295000000000002</v>
      </c>
      <c r="AA51" s="938">
        <f>VLOOKUP($D$3&amp;"_"&amp;AA$3,データシート2!$A:$SI,MATCH($R$2&amp;"_"&amp;$C51,データシート2!$A$1:$SI$1,0),0)</f>
        <v>35.04</v>
      </c>
      <c r="AB51" s="939">
        <f>VLOOKUP($D$3&amp;"_"&amp;AB$3,データシート2!$A:$SI,MATCH($R$2&amp;"_"&amp;$C51,データシート2!$A$1:$SI$1,0),0)</f>
        <v>35.893000000000001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185.70599999999999</v>
      </c>
      <c r="S53" s="925">
        <f>VLOOKUP($D$3&amp;"_"&amp;S$3,データシート2!$A:$SI,MATCH($R$2&amp;"_"&amp;$B53,データシート2!$A$1:$SI$1,0),0)</f>
        <v>184.601</v>
      </c>
      <c r="T53" s="925">
        <f>VLOOKUP($D$3&amp;"_"&amp;T$3,データシート2!$A:$SI,MATCH($R$2&amp;"_"&amp;$B53,データシート2!$A$1:$SI$1,0),0)</f>
        <v>214.404</v>
      </c>
      <c r="U53" s="925">
        <f>VLOOKUP($D$3&amp;"_"&amp;U$3,データシート2!$A:$SI,MATCH($R$2&amp;"_"&amp;$B53,データシート2!$A$1:$SI$1,0),0)</f>
        <v>180.43299999999999</v>
      </c>
      <c r="V53" s="925">
        <f>VLOOKUP($D$3&amp;"_"&amp;V$3,データシート2!$A:$SI,MATCH($R$2&amp;"_"&amp;$B53,データシート2!$A$1:$SI$1,0),0)</f>
        <v>43.155999999999999</v>
      </c>
      <c r="W53" s="925">
        <f>VLOOKUP($D$3&amp;"_"&amp;W$3,データシート2!$A:$SI,MATCH($R$2&amp;"_"&amp;$B53,データシート2!$A$1:$SI$1,0),0)</f>
        <v>162.255</v>
      </c>
      <c r="X53" s="925">
        <f>VLOOKUP($D$3&amp;"_"&amp;X$3,データシート2!$A:$SI,MATCH($R$2&amp;"_"&amp;$B53,データシート2!$A$1:$SI$1,0),0)</f>
        <v>176.55600000000001</v>
      </c>
      <c r="Y53" s="925">
        <f>VLOOKUP($D$3&amp;"_"&amp;Y$3,データシート2!$A:$SI,MATCH($R$2&amp;"_"&amp;$B53,データシート2!$A$1:$SI$1,0),0)</f>
        <v>178.518</v>
      </c>
      <c r="Z53" s="925">
        <f>VLOOKUP($D$3&amp;"_"&amp;Z$3,データシート2!$A:$SI,MATCH($R$2&amp;"_"&amp;$B53,データシート2!$A$1:$SI$1,0),0)</f>
        <v>152.18299999999999</v>
      </c>
      <c r="AA53" s="925">
        <f>VLOOKUP($D$3&amp;"_"&amp;AA$3,データシート2!$A:$SI,MATCH($R$2&amp;"_"&amp;$B53,データシート2!$A$1:$SI$1,0),0)</f>
        <v>97.054000000000002</v>
      </c>
      <c r="AB53" s="926">
        <f>VLOOKUP($D$3&amp;"_"&amp;AB$3,データシート2!$A:$SI,MATCH($R$2&amp;"_"&amp;$B53,データシート2!$A$1:$SI$1,0),0)</f>
        <v>149.26599999999999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174.94399999999999</v>
      </c>
      <c r="S54" s="928">
        <f>VLOOKUP($D$3&amp;"_"&amp;S$3,データシート2!$A:$SI,MATCH($R$2&amp;"_"&amp;$C54,データシート2!$A$1:$SI$1,0),0)</f>
        <v>174.863</v>
      </c>
      <c r="T54" s="928">
        <f>VLOOKUP($D$3&amp;"_"&amp;T$3,データシート2!$A:$SI,MATCH($R$2&amp;"_"&amp;$C54,データシート2!$A$1:$SI$1,0),0)</f>
        <v>203.86699999999999</v>
      </c>
      <c r="U54" s="928">
        <f>VLOOKUP($D$3&amp;"_"&amp;U$3,データシート2!$A:$SI,MATCH($R$2&amp;"_"&amp;$C54,データシート2!$A$1:$SI$1,0),0)</f>
        <v>170.31100000000001</v>
      </c>
      <c r="V54" s="928">
        <f>VLOOKUP($D$3&amp;"_"&amp;V$3,データシート2!$A:$SI,MATCH($R$2&amp;"_"&amp;$C54,データシート2!$A$1:$SI$1,0),0)</f>
        <v>33.588000000000001</v>
      </c>
      <c r="W54" s="928">
        <f>VLOOKUP($D$3&amp;"_"&amp;W$3,データシート2!$A:$SI,MATCH($R$2&amp;"_"&amp;$C54,データシート2!$A$1:$SI$1,0),0)</f>
        <v>152.93299999999999</v>
      </c>
      <c r="X54" s="928">
        <f>VLOOKUP($D$3&amp;"_"&amp;X$3,データシート2!$A:$SI,MATCH($R$2&amp;"_"&amp;$C54,データシート2!$A$1:$SI$1,0),0)</f>
        <v>167.45500000000001</v>
      </c>
      <c r="Y54" s="928">
        <f>VLOOKUP($D$3&amp;"_"&amp;Y$3,データシート2!$A:$SI,MATCH($R$2&amp;"_"&amp;$C54,データシート2!$A$1:$SI$1,0),0)</f>
        <v>169.61</v>
      </c>
      <c r="Z54" s="928">
        <f>VLOOKUP($D$3&amp;"_"&amp;Z$3,データシート2!$A:$SI,MATCH($R$2&amp;"_"&amp;$C54,データシート2!$A$1:$SI$1,0),0)</f>
        <v>144.03700000000001</v>
      </c>
      <c r="AA54" s="928">
        <f>VLOOKUP($D$3&amp;"_"&amp;AA$3,データシート2!$A:$SI,MATCH($R$2&amp;"_"&amp;$C54,データシート2!$A$1:$SI$1,0),0)</f>
        <v>89.468000000000004</v>
      </c>
      <c r="AB54" s="929">
        <f>VLOOKUP($D$3&amp;"_"&amp;AB$3,データシート2!$A:$SI,MATCH($R$2&amp;"_"&amp;$C54,データシート2!$A$1:$SI$1,0),0)</f>
        <v>142.065</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174.94399999999999</v>
      </c>
      <c r="S55" s="979">
        <f>VLOOKUP($D$3&amp;"_"&amp;S$3,データシート2!$A:$SI,MATCH($R$2&amp;"_"&amp;$E55,データシート2!$A$1:$SI$1,0),0)</f>
        <v>174.863</v>
      </c>
      <c r="T55" s="979">
        <f>VLOOKUP($D$3&amp;"_"&amp;T$3,データシート2!$A:$SI,MATCH($R$2&amp;"_"&amp;$E55,データシート2!$A$1:$SI$1,0),0)</f>
        <v>203.86699999999999</v>
      </c>
      <c r="U55" s="979">
        <f>VLOOKUP($D$3&amp;"_"&amp;U$3,データシート2!$A:$SI,MATCH($R$2&amp;"_"&amp;$E55,データシート2!$A$1:$SI$1,0),0)</f>
        <v>170.31100000000001</v>
      </c>
      <c r="V55" s="979">
        <f>VLOOKUP($D$3&amp;"_"&amp;V$3,データシート2!$A:$SI,MATCH($R$2&amp;"_"&amp;$E55,データシート2!$A$1:$SI$1,0),0)</f>
        <v>33.588000000000001</v>
      </c>
      <c r="W55" s="979">
        <f>VLOOKUP($D$3&amp;"_"&amp;W$3,データシート2!$A:$SI,MATCH($R$2&amp;"_"&amp;$E55,データシート2!$A$1:$SI$1,0),0)</f>
        <v>152.93299999999999</v>
      </c>
      <c r="X55" s="979">
        <f>VLOOKUP($D$3&amp;"_"&amp;X$3,データシート2!$A:$SI,MATCH($R$2&amp;"_"&amp;$E55,データシート2!$A$1:$SI$1,0),0)</f>
        <v>167.45500000000001</v>
      </c>
      <c r="Y55" s="979">
        <f>VLOOKUP($D$3&amp;"_"&amp;Y$3,データシート2!$A:$SI,MATCH($R$2&amp;"_"&amp;$E55,データシート2!$A$1:$SI$1,0),0)</f>
        <v>169.61</v>
      </c>
      <c r="Z55" s="979">
        <f>VLOOKUP($D$3&amp;"_"&amp;Z$3,データシート2!$A:$SI,MATCH($R$2&amp;"_"&amp;$E55,データシート2!$A$1:$SI$1,0),0)</f>
        <v>144.03700000000001</v>
      </c>
      <c r="AA55" s="979">
        <f>VLOOKUP($D$3&amp;"_"&amp;AA$3,データシート2!$A:$SI,MATCH($R$2&amp;"_"&amp;$E55,データシート2!$A$1:$SI$1,0),0)</f>
        <v>89.468000000000004</v>
      </c>
      <c r="AB55" s="980">
        <f>VLOOKUP($D$3&amp;"_"&amp;AB$3,データシート2!$A:$SI,MATCH($R$2&amp;"_"&amp;$E55,データシート2!$A$1:$SI$1,0),0)</f>
        <v>142.065</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10.762</v>
      </c>
      <c r="S61" s="944">
        <f>VLOOKUP($D$3&amp;"_"&amp;S$3,データシート2!$A:$SI,MATCH($R$2&amp;"_"&amp;$C61,データシート2!$A$1:$SI$1,0),0)</f>
        <v>9.7379999999999995</v>
      </c>
      <c r="T61" s="944">
        <f>VLOOKUP($D$3&amp;"_"&amp;T$3,データシート2!$A:$SI,MATCH($R$2&amp;"_"&amp;$C61,データシート2!$A$1:$SI$1,0),0)</f>
        <v>10.537000000000001</v>
      </c>
      <c r="U61" s="944">
        <f>VLOOKUP($D$3&amp;"_"&amp;U$3,データシート2!$A:$SI,MATCH($R$2&amp;"_"&amp;$C61,データシート2!$A$1:$SI$1,0),0)</f>
        <v>10.122</v>
      </c>
      <c r="V61" s="944">
        <f>VLOOKUP($D$3&amp;"_"&amp;V$3,データシート2!$A:$SI,MATCH($R$2&amp;"_"&amp;$C61,データシート2!$A$1:$SI$1,0),0)</f>
        <v>9.5679999999999996</v>
      </c>
      <c r="W61" s="944">
        <f>VLOOKUP($D$3&amp;"_"&amp;W$3,データシート2!$A:$SI,MATCH($R$2&amp;"_"&amp;$C61,データシート2!$A$1:$SI$1,0),0)</f>
        <v>9.3219999999999992</v>
      </c>
      <c r="X61" s="944">
        <f>VLOOKUP($D$3&amp;"_"&amp;X$3,データシート2!$A:$SI,MATCH($R$2&amp;"_"&amp;$C61,データシート2!$A$1:$SI$1,0),0)</f>
        <v>9.1010000000000009</v>
      </c>
      <c r="Y61" s="944">
        <f>VLOOKUP($D$3&amp;"_"&amp;Y$3,データシート2!$A:$SI,MATCH($R$2&amp;"_"&amp;$C61,データシート2!$A$1:$SI$1,0),0)</f>
        <v>8.9079999999999995</v>
      </c>
      <c r="Z61" s="944">
        <f>VLOOKUP($D$3&amp;"_"&amp;Z$3,データシート2!$A:$SI,MATCH($R$2&amp;"_"&amp;$C61,データシート2!$A$1:$SI$1,0),0)</f>
        <v>8.1460000000000008</v>
      </c>
      <c r="AA61" s="944">
        <f>VLOOKUP($D$3&amp;"_"&amp;AA$3,データシート2!$A:$SI,MATCH($R$2&amp;"_"&amp;$C61,データシート2!$A$1:$SI$1,0),0)</f>
        <v>7.5860000000000003</v>
      </c>
      <c r="AB61" s="945">
        <f>VLOOKUP($D$3&amp;"_"&amp;AB$3,データシート2!$A:$SI,MATCH($R$2&amp;"_"&amp;$C61,データシート2!$A$1:$SI$1,0),0)</f>
        <v>7.2009999999999996</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3</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1</v>
      </c>
      <c r="P77" s="735">
        <f>VLOOKUP($D$3&amp;"_"&amp;P$3,データシート2!$A:$SI,MATCH($G$2&amp;"_"&amp;$B77,データシート2!$A$1:$SI$1,0),0)</f>
        <v>2</v>
      </c>
      <c r="Q77" s="736">
        <f>VLOOKUP($D$3&amp;"_"&amp;Q$3,データシート2!$A:$SI,MATCH($G$2&amp;"_"&amp;$B77,データシート2!$A$1:$SI$1,0),0)</f>
        <v>2</v>
      </c>
      <c r="R77" s="924">
        <f>VLOOKUP($D$3&amp;"_"&amp;R$3,データシート2!$A:$SI,MATCH($R$2&amp;"_"&amp;$B77,データシート2!$A$1:$SI$1,0),0)</f>
        <v>20.087</v>
      </c>
      <c r="S77" s="925">
        <f>VLOOKUP($D$3&amp;"_"&amp;S$3,データシート2!$A:$SI,MATCH($R$2&amp;"_"&amp;$B77,データシート2!$A$1:$SI$1,0),0)</f>
        <v>11.419</v>
      </c>
      <c r="T77" s="925">
        <f>VLOOKUP($D$3&amp;"_"&amp;T$3,データシート2!$A:$SI,MATCH($R$2&amp;"_"&amp;$B77,データシート2!$A$1:$SI$1,0),0)</f>
        <v>12.971</v>
      </c>
      <c r="U77" s="925">
        <f>VLOOKUP($D$3&amp;"_"&amp;U$3,データシート2!$A:$SI,MATCH($R$2&amp;"_"&amp;$B77,データシート2!$A$1:$SI$1,0),0)</f>
        <v>11.047000000000001</v>
      </c>
      <c r="V77" s="925">
        <f>VLOOKUP($D$3&amp;"_"&amp;V$3,データシート2!$A:$SI,MATCH($R$2&amp;"_"&amp;$B77,データシート2!$A$1:$SI$1,0),0)</f>
        <v>10.468999999999999</v>
      </c>
      <c r="W77" s="925">
        <f>VLOOKUP($D$3&amp;"_"&amp;W$3,データシート2!$A:$SI,MATCH($R$2&amp;"_"&amp;$B77,データシート2!$A$1:$SI$1,0),0)</f>
        <v>10.250999999999999</v>
      </c>
      <c r="X77" s="925">
        <f>VLOOKUP($D$3&amp;"_"&amp;X$3,データシート2!$A:$SI,MATCH($R$2&amp;"_"&amp;$B77,データシート2!$A$1:$SI$1,0),0)</f>
        <v>10.095000000000001</v>
      </c>
      <c r="Y77" s="925">
        <f>VLOOKUP($D$3&amp;"_"&amp;Y$3,データシート2!$A:$SI,MATCH($R$2&amp;"_"&amp;$B77,データシート2!$A$1:$SI$1,0),0)</f>
        <v>9.4550000000000001</v>
      </c>
      <c r="Z77" s="925">
        <f>VLOOKUP($D$3&amp;"_"&amp;Z$3,データシート2!$A:$SI,MATCH($R$2&amp;"_"&amp;$B77,データシート2!$A$1:$SI$1,0),0)</f>
        <v>4.6040000000000001</v>
      </c>
      <c r="AA77" s="925">
        <f>VLOOKUP($D$3&amp;"_"&amp;AA$3,データシート2!$A:$SI,MATCH($R$2&amp;"_"&amp;$B77,データシート2!$A$1:$SI$1,0),0)</f>
        <v>7.53</v>
      </c>
      <c r="AB77" s="926">
        <f>VLOOKUP($D$3&amp;"_"&amp;AB$3,データシート2!$A:$SI,MATCH($R$2&amp;"_"&amp;$B77,データシート2!$A$1:$SI$1,0),0)</f>
        <v>7.4420000000000002</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3</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1</v>
      </c>
      <c r="P84" s="767">
        <f>VLOOKUP($D$3&amp;"_"&amp;P$3,データシート2!$A:$SI,MATCH($G$2&amp;"_"&amp;$C84,データシート2!$A$1:$SI$1,0),0)</f>
        <v>2</v>
      </c>
      <c r="Q84" s="768">
        <f>VLOOKUP($D$3&amp;"_"&amp;Q$3,データシート2!$A:$SI,MATCH($G$2&amp;"_"&amp;$C84,データシート2!$A$1:$SI$1,0),0)</f>
        <v>2</v>
      </c>
      <c r="R84" s="937">
        <f>VLOOKUP($D$3&amp;"_"&amp;R$3,データシート2!$A:$SI,MATCH($R$2&amp;"_"&amp;$C84,データシート2!$A$1:$SI$1,0),0)</f>
        <v>20.087</v>
      </c>
      <c r="S84" s="938">
        <f>VLOOKUP($D$3&amp;"_"&amp;S$3,データシート2!$A:$SI,MATCH($R$2&amp;"_"&amp;$C84,データシート2!$A$1:$SI$1,0),0)</f>
        <v>11.419</v>
      </c>
      <c r="T84" s="938">
        <f>VLOOKUP($D$3&amp;"_"&amp;T$3,データシート2!$A:$SI,MATCH($R$2&amp;"_"&amp;$C84,データシート2!$A$1:$SI$1,0),0)</f>
        <v>12.971</v>
      </c>
      <c r="U84" s="938">
        <f>VLOOKUP($D$3&amp;"_"&amp;U$3,データシート2!$A:$SI,MATCH($R$2&amp;"_"&amp;$C84,データシート2!$A$1:$SI$1,0),0)</f>
        <v>11.047000000000001</v>
      </c>
      <c r="V84" s="938">
        <f>VLOOKUP($D$3&amp;"_"&amp;V$3,データシート2!$A:$SI,MATCH($R$2&amp;"_"&amp;$C84,データシート2!$A$1:$SI$1,0),0)</f>
        <v>10.468999999999999</v>
      </c>
      <c r="W84" s="938">
        <f>VLOOKUP($D$3&amp;"_"&amp;W$3,データシート2!$A:$SI,MATCH($R$2&amp;"_"&amp;$C84,データシート2!$A$1:$SI$1,0),0)</f>
        <v>10.250999999999999</v>
      </c>
      <c r="X84" s="938">
        <f>VLOOKUP($D$3&amp;"_"&amp;X$3,データシート2!$A:$SI,MATCH($R$2&amp;"_"&amp;$C84,データシート2!$A$1:$SI$1,0),0)</f>
        <v>10.095000000000001</v>
      </c>
      <c r="Y84" s="938">
        <f>VLOOKUP($D$3&amp;"_"&amp;Y$3,データシート2!$A:$SI,MATCH($R$2&amp;"_"&amp;$C84,データシート2!$A$1:$SI$1,0),0)</f>
        <v>9.4550000000000001</v>
      </c>
      <c r="Z84" s="938">
        <f>VLOOKUP($D$3&amp;"_"&amp;Z$3,データシート2!$A:$SI,MATCH($R$2&amp;"_"&amp;$C84,データシート2!$A$1:$SI$1,0),0)</f>
        <v>4.6040000000000001</v>
      </c>
      <c r="AA84" s="938">
        <f>VLOOKUP($D$3&amp;"_"&amp;AA$3,データシート2!$A:$SI,MATCH($R$2&amp;"_"&amp;$C84,データシート2!$A$1:$SI$1,0),0)</f>
        <v>7.53</v>
      </c>
      <c r="AB84" s="939">
        <f>VLOOKUP($D$3&amp;"_"&amp;AB$3,データシート2!$A:$SI,MATCH($R$2&amp;"_"&amp;$C84,データシート2!$A$1:$SI$1,0),0)</f>
        <v>7.4420000000000002</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1</v>
      </c>
      <c r="H90" s="734">
        <f>VLOOKUP($D$3&amp;"_"&amp;H$3,データシート2!$A:$SI,MATCH($G$2&amp;"_"&amp;$B90,データシート2!$A$1:$SI$1,0),0)</f>
        <v>1</v>
      </c>
      <c r="I90" s="734">
        <f>VLOOKUP($D$3&amp;"_"&amp;I$3,データシート2!$A:$SI,MATCH($G$2&amp;"_"&amp;$B90,データシート2!$A$1:$SI$1,0),0)</f>
        <v>1</v>
      </c>
      <c r="J90" s="734">
        <f>VLOOKUP($D$3&amp;"_"&amp;J$3,データシート2!$A:$SI,MATCH($G$2&amp;"_"&amp;$B90,データシート2!$A$1:$SI$1,0),0)</f>
        <v>1</v>
      </c>
      <c r="K90" s="735">
        <f>VLOOKUP($D$3&amp;"_"&amp;K$3,データシート2!$A:$SI,MATCH($G$2&amp;"_"&amp;$B90,データシート2!$A$1:$SI$1,0),0)</f>
        <v>1</v>
      </c>
      <c r="L90" s="735">
        <f>VLOOKUP($D$3&amp;"_"&amp;L$3,データシート2!$A:$SI,MATCH($G$2&amp;"_"&amp;$B90,データシート2!$A$1:$SI$1,0),0)</f>
        <v>1</v>
      </c>
      <c r="M90" s="735">
        <f>VLOOKUP($D$3&amp;"_"&amp;M$3,データシート2!$A:$SI,MATCH($G$2&amp;"_"&amp;$B90,データシート2!$A$1:$SI$1,0),0)</f>
        <v>1</v>
      </c>
      <c r="N90" s="735">
        <f>VLOOKUP($D$3&amp;"_"&amp;N$3,データシート2!$A:$SI,MATCH($G$2&amp;"_"&amp;$B90,データシート2!$A$1:$SI$1,0),0)</f>
        <v>1</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3.39</v>
      </c>
      <c r="S90" s="925">
        <f>VLOOKUP($D$3&amp;"_"&amp;S$3,データシート2!$A:$SI,MATCH($R$2&amp;"_"&amp;$B90,データシート2!$A$1:$SI$1,0),0)</f>
        <v>2.8450000000000002</v>
      </c>
      <c r="T90" s="925">
        <f>VLOOKUP($D$3&amp;"_"&amp;T$3,データシート2!$A:$SI,MATCH($R$2&amp;"_"&amp;$B90,データシート2!$A$1:$SI$1,0),0)</f>
        <v>3.0609999999999999</v>
      </c>
      <c r="U90" s="925">
        <f>VLOOKUP($D$3&amp;"_"&amp;U$3,データシート2!$A:$SI,MATCH($R$2&amp;"_"&amp;$B90,データシート2!$A$1:$SI$1,0),0)</f>
        <v>3.2759999999999998</v>
      </c>
      <c r="V90" s="925">
        <f>VLOOKUP($D$3&amp;"_"&amp;V$3,データシート2!$A:$SI,MATCH($R$2&amp;"_"&amp;$B90,データシート2!$A$1:$SI$1,0),0)</f>
        <v>3.3239999999999998</v>
      </c>
      <c r="W90" s="925">
        <f>VLOOKUP($D$3&amp;"_"&amp;W$3,データシート2!$A:$SI,MATCH($R$2&amp;"_"&amp;$B90,データシート2!$A$1:$SI$1,0),0)</f>
        <v>3.4390000000000001</v>
      </c>
      <c r="X90" s="925">
        <f>VLOOKUP($D$3&amp;"_"&amp;X$3,データシート2!$A:$SI,MATCH($R$2&amp;"_"&amp;$B90,データシート2!$A$1:$SI$1,0),0)</f>
        <v>3.5449999999999999</v>
      </c>
      <c r="Y90" s="925">
        <f>VLOOKUP($D$3&amp;"_"&amp;Y$3,データシート2!$A:$SI,MATCH($R$2&amp;"_"&amp;$B90,データシート2!$A$1:$SI$1,0),0)</f>
        <v>3.0179999999999998</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1</v>
      </c>
      <c r="H91" s="742">
        <f>VLOOKUP($D$3&amp;"_"&amp;H$3,データシート2!$A:$SI,MATCH($G$2&amp;"_"&amp;$C91,データシート2!$A$1:$SI$1,0),0)</f>
        <v>1</v>
      </c>
      <c r="I91" s="742">
        <f>VLOOKUP($D$3&amp;"_"&amp;I$3,データシート2!$A:$SI,MATCH($G$2&amp;"_"&amp;$C91,データシート2!$A$1:$SI$1,0),0)</f>
        <v>1</v>
      </c>
      <c r="J91" s="742">
        <f>VLOOKUP($D$3&amp;"_"&amp;J$3,データシート2!$A:$SI,MATCH($G$2&amp;"_"&amp;$C91,データシート2!$A$1:$SI$1,0),0)</f>
        <v>1</v>
      </c>
      <c r="K91" s="743">
        <f>VLOOKUP($D$3&amp;"_"&amp;K$3,データシート2!$A:$SI,MATCH($G$2&amp;"_"&amp;$C91,データシート2!$A$1:$SI$1,0),0)</f>
        <v>1</v>
      </c>
      <c r="L91" s="743">
        <f>VLOOKUP($D$3&amp;"_"&amp;L$3,データシート2!$A:$SI,MATCH($G$2&amp;"_"&amp;$C91,データシート2!$A$1:$SI$1,0),0)</f>
        <v>1</v>
      </c>
      <c r="M91" s="743">
        <f>VLOOKUP($D$3&amp;"_"&amp;M$3,データシート2!$A:$SI,MATCH($G$2&amp;"_"&amp;$C91,データシート2!$A$1:$SI$1,0),0)</f>
        <v>1</v>
      </c>
      <c r="N91" s="743">
        <f>VLOOKUP($D$3&amp;"_"&amp;N$3,データシート2!$A:$SI,MATCH($G$2&amp;"_"&amp;$C91,データシート2!$A$1:$SI$1,0),0)</f>
        <v>1</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3.39</v>
      </c>
      <c r="S91" s="928">
        <f>VLOOKUP($D$3&amp;"_"&amp;S$3,データシート2!$A:$SI,MATCH($R$2&amp;"_"&amp;$C91,データシート2!$A$1:$SI$1,0),0)</f>
        <v>2.8450000000000002</v>
      </c>
      <c r="T91" s="928">
        <f>VLOOKUP($D$3&amp;"_"&amp;T$3,データシート2!$A:$SI,MATCH($R$2&amp;"_"&amp;$C91,データシート2!$A$1:$SI$1,0),0)</f>
        <v>3.0609999999999999</v>
      </c>
      <c r="U91" s="928">
        <f>VLOOKUP($D$3&amp;"_"&amp;U$3,データシート2!$A:$SI,MATCH($R$2&amp;"_"&amp;$C91,データシート2!$A$1:$SI$1,0),0)</f>
        <v>3.2759999999999998</v>
      </c>
      <c r="V91" s="928">
        <f>VLOOKUP($D$3&amp;"_"&amp;V$3,データシート2!$A:$SI,MATCH($R$2&amp;"_"&amp;$C91,データシート2!$A$1:$SI$1,0),0)</f>
        <v>3.3239999999999998</v>
      </c>
      <c r="W91" s="928">
        <f>VLOOKUP($D$3&amp;"_"&amp;W$3,データシート2!$A:$SI,MATCH($R$2&amp;"_"&amp;$C91,データシート2!$A$1:$SI$1,0),0)</f>
        <v>3.4390000000000001</v>
      </c>
      <c r="X91" s="928">
        <f>VLOOKUP($D$3&amp;"_"&amp;X$3,データシート2!$A:$SI,MATCH($R$2&amp;"_"&amp;$C91,データシート2!$A$1:$SI$1,0),0)</f>
        <v>3.5449999999999999</v>
      </c>
      <c r="Y91" s="928">
        <f>VLOOKUP($D$3&amp;"_"&amp;Y$3,データシート2!$A:$SI,MATCH($R$2&amp;"_"&amp;$C91,データシート2!$A$1:$SI$1,0),0)</f>
        <v>3.0179999999999998</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0</v>
      </c>
      <c r="S97" s="925">
        <f>VLOOKUP($D$3&amp;"_"&amp;S$3,データシート2!$A:$SI,MATCH($R$2&amp;"_"&amp;$B97,データシート2!$A$1:$SI$1,0),0)</f>
        <v>6.4640000000000004</v>
      </c>
      <c r="T97" s="925">
        <f>VLOOKUP($D$3&amp;"_"&amp;T$3,データシート2!$A:$SI,MATCH($R$2&amp;"_"&amp;$B97,データシート2!$A$1:$SI$1,0),0)</f>
        <v>7.6369999999999996</v>
      </c>
      <c r="U97" s="925">
        <f>VLOOKUP($D$3&amp;"_"&amp;U$3,データシート2!$A:$SI,MATCH($R$2&amp;"_"&amp;$B97,データシート2!$A$1:$SI$1,0),0)</f>
        <v>7.1150000000000002</v>
      </c>
      <c r="V97" s="925">
        <f>VLOOKUP($D$3&amp;"_"&amp;V$3,データシート2!$A:$SI,MATCH($R$2&amp;"_"&amp;$B97,データシート2!$A$1:$SI$1,0),0)</f>
        <v>6.8929999999999998</v>
      </c>
      <c r="W97" s="925">
        <f>VLOOKUP($D$3&amp;"_"&amp;W$3,データシート2!$A:$SI,MATCH($R$2&amp;"_"&amp;$B97,データシート2!$A$1:$SI$1,0),0)</f>
        <v>6.9950000000000001</v>
      </c>
      <c r="X97" s="925">
        <f>VLOOKUP($D$3&amp;"_"&amp;X$3,データシート2!$A:$SI,MATCH($R$2&amp;"_"&amp;$B97,データシート2!$A$1:$SI$1,0),0)</f>
        <v>7.2539999999999996</v>
      </c>
      <c r="Y97" s="925">
        <f>VLOOKUP($D$3&amp;"_"&amp;Y$3,データシート2!$A:$SI,MATCH($R$2&amp;"_"&amp;$B97,データシート2!$A$1:$SI$1,0),0)</f>
        <v>6.5540000000000003</v>
      </c>
      <c r="Z97" s="925">
        <f>VLOOKUP($D$3&amp;"_"&amp;Z$3,データシート2!$A:$SI,MATCH($R$2&amp;"_"&amp;$B97,データシート2!$A$1:$SI$1,0),0)</f>
        <v>6.1180000000000003</v>
      </c>
      <c r="AA97" s="925">
        <f>VLOOKUP($D$3&amp;"_"&amp;AA$3,データシート2!$A:$SI,MATCH($R$2&amp;"_"&amp;$B97,データシート2!$A$1:$SI$1,0),0)</f>
        <v>5.1319999999999997</v>
      </c>
      <c r="AB97" s="926">
        <f>VLOOKUP($D$3&amp;"_"&amp;AB$3,データシート2!$A:$SI,MATCH($R$2&amp;"_"&amp;$B97,データシート2!$A$1:$SI$1,0),0)</f>
        <v>5.1440000000000001</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0</v>
      </c>
      <c r="S99" s="938">
        <f>VLOOKUP($D$3&amp;"_"&amp;S$3,データシート2!$A:$SI,MATCH($R$2&amp;"_"&amp;$C99,データシート2!$A$1:$SI$1,0),0)</f>
        <v>6.4640000000000004</v>
      </c>
      <c r="T99" s="938">
        <f>VLOOKUP($D$3&amp;"_"&amp;T$3,データシート2!$A:$SI,MATCH($R$2&amp;"_"&amp;$C99,データシート2!$A$1:$SI$1,0),0)</f>
        <v>7.6369999999999996</v>
      </c>
      <c r="U99" s="938">
        <f>VLOOKUP($D$3&amp;"_"&amp;U$3,データシート2!$A:$SI,MATCH($R$2&amp;"_"&amp;$C99,データシート2!$A$1:$SI$1,0),0)</f>
        <v>7.1150000000000002</v>
      </c>
      <c r="V99" s="938">
        <f>VLOOKUP($D$3&amp;"_"&amp;V$3,データシート2!$A:$SI,MATCH($R$2&amp;"_"&amp;$C99,データシート2!$A$1:$SI$1,0),0)</f>
        <v>6.8929999999999998</v>
      </c>
      <c r="W99" s="938">
        <f>VLOOKUP($D$3&amp;"_"&amp;W$3,データシート2!$A:$SI,MATCH($R$2&amp;"_"&amp;$C99,データシート2!$A$1:$SI$1,0),0)</f>
        <v>6.9950000000000001</v>
      </c>
      <c r="X99" s="938">
        <f>VLOOKUP($D$3&amp;"_"&amp;X$3,データシート2!$A:$SI,MATCH($R$2&amp;"_"&amp;$C99,データシート2!$A$1:$SI$1,0),0)</f>
        <v>7.2539999999999996</v>
      </c>
      <c r="Y99" s="938">
        <f>VLOOKUP($D$3&amp;"_"&amp;Y$3,データシート2!$A:$SI,MATCH($R$2&amp;"_"&amp;$C99,データシート2!$A$1:$SI$1,0),0)</f>
        <v>6.5540000000000003</v>
      </c>
      <c r="Z99" s="938">
        <f>VLOOKUP($D$3&amp;"_"&amp;Z$3,データシート2!$A:$SI,MATCH($R$2&amp;"_"&amp;$C99,データシート2!$A$1:$SI$1,0),0)</f>
        <v>6.1180000000000003</v>
      </c>
      <c r="AA99" s="938">
        <f>VLOOKUP($D$3&amp;"_"&amp;AA$3,データシート2!$A:$SI,MATCH($R$2&amp;"_"&amp;$C99,データシート2!$A$1:$SI$1,0),0)</f>
        <v>5.1319999999999997</v>
      </c>
      <c r="AB99" s="939">
        <f>VLOOKUP($D$3&amp;"_"&amp;AB$3,データシート2!$A:$SI,MATCH($R$2&amp;"_"&amp;$C99,データシート2!$A$1:$SI$1,0),0)</f>
        <v>5.1440000000000001</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4.5279999999999996</v>
      </c>
      <c r="S110" s="925">
        <f>VLOOKUP($D$3&amp;"_"&amp;S$3,データシート2!$A:$SI,MATCH($R$2&amp;"_"&amp;$B110,データシート2!$A$1:$SI$1,0),0)</f>
        <v>3.4390000000000001</v>
      </c>
      <c r="T110" s="925">
        <f>VLOOKUP($D$3&amp;"_"&amp;T$3,データシート2!$A:$SI,MATCH($R$2&amp;"_"&amp;$B110,データシート2!$A$1:$SI$1,0),0)</f>
        <v>3.165</v>
      </c>
      <c r="U110" s="925">
        <f>VLOOKUP($D$3&amp;"_"&amp;U$3,データシート2!$A:$SI,MATCH($R$2&amp;"_"&amp;$B110,データシート2!$A$1:$SI$1,0),0)</f>
        <v>3.1040000000000001</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4.5279999999999996</v>
      </c>
      <c r="S113" s="931">
        <f>VLOOKUP($D$3&amp;"_"&amp;S$3,データシート2!$A:$SI,MATCH($R$2&amp;"_"&amp;$C113,データシート2!$A$1:$SI$1,0),0)</f>
        <v>3.4390000000000001</v>
      </c>
      <c r="T113" s="931">
        <f>VLOOKUP($D$3&amp;"_"&amp;T$3,データシート2!$A:$SI,MATCH($R$2&amp;"_"&amp;$C113,データシート2!$A$1:$SI$1,0),0)</f>
        <v>3.165</v>
      </c>
      <c r="U113" s="931">
        <f>VLOOKUP($D$3&amp;"_"&amp;U$3,データシート2!$A:$SI,MATCH($R$2&amp;"_"&amp;$C113,データシート2!$A$1:$SI$1,0),0)</f>
        <v>3.1040000000000001</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6.7359999999999998</v>
      </c>
      <c r="S114" s="925">
        <f>VLOOKUP($D$3&amp;"_"&amp;S$3,データシート2!$A:$SI,MATCH($R$2&amp;"_"&amp;$B114,データシート2!$A$1:$SI$1,0),0)</f>
        <v>6.0880000000000001</v>
      </c>
      <c r="T114" s="925">
        <f>VLOOKUP($D$3&amp;"_"&amp;T$3,データシート2!$A:$SI,MATCH($R$2&amp;"_"&amp;$B114,データシート2!$A$1:$SI$1,0),0)</f>
        <v>6.4720000000000004</v>
      </c>
      <c r="U114" s="925">
        <f>VLOOKUP($D$3&amp;"_"&amp;U$3,データシート2!$A:$SI,MATCH($R$2&amp;"_"&amp;$B114,データシート2!$A$1:$SI$1,0),0)</f>
        <v>6.3630000000000004</v>
      </c>
      <c r="V114" s="925">
        <f>VLOOKUP($D$3&amp;"_"&amp;V$3,データシート2!$A:$SI,MATCH($R$2&amp;"_"&amp;$B114,データシート2!$A$1:$SI$1,0),0)</f>
        <v>5.8319999999999999</v>
      </c>
      <c r="W114" s="925">
        <f>VLOOKUP($D$3&amp;"_"&amp;W$3,データシート2!$A:$SI,MATCH($R$2&amp;"_"&amp;$B114,データシート2!$A$1:$SI$1,0),0)</f>
        <v>5.7210000000000001</v>
      </c>
      <c r="X114" s="925">
        <f>VLOOKUP($D$3&amp;"_"&amp;X$3,データシート2!$A:$SI,MATCH($R$2&amp;"_"&amp;$B114,データシート2!$A$1:$SI$1,0),0)</f>
        <v>5.8659999999999997</v>
      </c>
      <c r="Y114" s="925">
        <f>VLOOKUP($D$3&amp;"_"&amp;Y$3,データシート2!$A:$SI,MATCH($R$2&amp;"_"&amp;$B114,データシート2!$A$1:$SI$1,0),0)</f>
        <v>5.7930000000000001</v>
      </c>
      <c r="Z114" s="925">
        <f>VLOOKUP($D$3&amp;"_"&amp;Z$3,データシート2!$A:$SI,MATCH($R$2&amp;"_"&amp;$B114,データシート2!$A$1:$SI$1,0),0)</f>
        <v>5.3090000000000002</v>
      </c>
      <c r="AA114" s="925">
        <f>VLOOKUP($D$3&amp;"_"&amp;AA$3,データシート2!$A:$SI,MATCH($R$2&amp;"_"&amp;$B114,データシート2!$A$1:$SI$1,0),0)</f>
        <v>4.6260000000000003</v>
      </c>
      <c r="AB114" s="926">
        <f>VLOOKUP($D$3&amp;"_"&amp;AB$3,データシート2!$A:$SI,MATCH($R$2&amp;"_"&amp;$B114,データシート2!$A$1:$SI$1,0),0)</f>
        <v>4.5220000000000002</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1</v>
      </c>
      <c r="H116" s="751">
        <f>VLOOKUP($D$3&amp;"_"&amp;H$3,データシート2!$A:$SI,MATCH($G$2&amp;"_"&amp;$C116,データシート2!$A$1:$SI$1,0),0)</f>
        <v>1</v>
      </c>
      <c r="I116" s="751">
        <f>VLOOKUP($D$3&amp;"_"&amp;I$3,データシート2!$A:$SI,MATCH($G$2&amp;"_"&amp;$C116,データシート2!$A$1:$SI$1,0),0)</f>
        <v>1</v>
      </c>
      <c r="J116" s="751">
        <f>VLOOKUP($D$3&amp;"_"&amp;J$3,データシート2!$A:$SI,MATCH($G$2&amp;"_"&amp;$C116,データシート2!$A$1:$SI$1,0),0)</f>
        <v>1</v>
      </c>
      <c r="K116" s="752">
        <f>VLOOKUP($D$3&amp;"_"&amp;K$3,データシート2!$A:$SI,MATCH($G$2&amp;"_"&amp;$C116,データシート2!$A$1:$SI$1,0),0)</f>
        <v>1</v>
      </c>
      <c r="L116" s="752">
        <f>VLOOKUP($D$3&amp;"_"&amp;L$3,データシート2!$A:$SI,MATCH($G$2&amp;"_"&amp;$C116,データシート2!$A$1:$SI$1,0),0)</f>
        <v>1</v>
      </c>
      <c r="M116" s="752">
        <f>VLOOKUP($D$3&amp;"_"&amp;M$3,データシート2!$A:$SI,MATCH($G$2&amp;"_"&amp;$C116,データシート2!$A$1:$SI$1,0),0)</f>
        <v>1</v>
      </c>
      <c r="N116" s="752">
        <f>VLOOKUP($D$3&amp;"_"&amp;N$3,データシート2!$A:$SI,MATCH($G$2&amp;"_"&amp;$C116,データシート2!$A$1:$SI$1,0),0)</f>
        <v>1</v>
      </c>
      <c r="O116" s="752">
        <f>VLOOKUP($D$3&amp;"_"&amp;O$3,データシート2!$A:$SI,MATCH($G$2&amp;"_"&amp;$C116,データシート2!$A$1:$SI$1,0),0)</f>
        <v>1</v>
      </c>
      <c r="P116" s="752">
        <f>VLOOKUP($D$3&amp;"_"&amp;P$3,データシート2!$A:$SI,MATCH($G$2&amp;"_"&amp;$C116,データシート2!$A$1:$SI$1,0),0)</f>
        <v>1</v>
      </c>
      <c r="Q116" s="753">
        <f>VLOOKUP($D$3&amp;"_"&amp;Q$3,データシート2!$A:$SI,MATCH($G$2&amp;"_"&amp;$C116,データシート2!$A$1:$SI$1,0),0)</f>
        <v>1</v>
      </c>
      <c r="R116" s="930">
        <f>VLOOKUP($D$3&amp;"_"&amp;R$3,データシート2!$A:$SI,MATCH($R$2&amp;"_"&amp;$C116,データシート2!$A$1:$SI$1,0),0)</f>
        <v>6.7359999999999998</v>
      </c>
      <c r="S116" s="931">
        <f>VLOOKUP($D$3&amp;"_"&amp;S$3,データシート2!$A:$SI,MATCH($R$2&amp;"_"&amp;$C116,データシート2!$A$1:$SI$1,0),0)</f>
        <v>6.0880000000000001</v>
      </c>
      <c r="T116" s="931">
        <f>VLOOKUP($D$3&amp;"_"&amp;T$3,データシート2!$A:$SI,MATCH($R$2&amp;"_"&amp;$C116,データシート2!$A$1:$SI$1,0),0)</f>
        <v>6.4720000000000004</v>
      </c>
      <c r="U116" s="931">
        <f>VLOOKUP($D$3&amp;"_"&amp;U$3,データシート2!$A:$SI,MATCH($R$2&amp;"_"&amp;$C116,データシート2!$A$1:$SI$1,0),0)</f>
        <v>6.3630000000000004</v>
      </c>
      <c r="V116" s="931">
        <f>VLOOKUP($D$3&amp;"_"&amp;V$3,データシート2!$A:$SI,MATCH($R$2&amp;"_"&amp;$C116,データシート2!$A$1:$SI$1,0),0)</f>
        <v>5.8319999999999999</v>
      </c>
      <c r="W116" s="931">
        <f>VLOOKUP($D$3&amp;"_"&amp;W$3,データシート2!$A:$SI,MATCH($R$2&amp;"_"&amp;$C116,データシート2!$A$1:$SI$1,0),0)</f>
        <v>5.7210000000000001</v>
      </c>
      <c r="X116" s="931">
        <f>VLOOKUP($D$3&amp;"_"&amp;X$3,データシート2!$A:$SI,MATCH($R$2&amp;"_"&amp;$C116,データシート2!$A$1:$SI$1,0),0)</f>
        <v>5.8659999999999997</v>
      </c>
      <c r="Y116" s="931">
        <f>VLOOKUP($D$3&amp;"_"&amp;Y$3,データシート2!$A:$SI,MATCH($R$2&amp;"_"&amp;$C116,データシート2!$A$1:$SI$1,0),0)</f>
        <v>5.7930000000000001</v>
      </c>
      <c r="Z116" s="931">
        <f>VLOOKUP($D$3&amp;"_"&amp;Z$3,データシート2!$A:$SI,MATCH($R$2&amp;"_"&amp;$C116,データシート2!$A$1:$SI$1,0),0)</f>
        <v>5.3090000000000002</v>
      </c>
      <c r="AA116" s="931">
        <f>VLOOKUP($D$3&amp;"_"&amp;AA$3,データシート2!$A:$SI,MATCH($R$2&amp;"_"&amp;$C116,データシート2!$A$1:$SI$1,0),0)</f>
        <v>4.6260000000000003</v>
      </c>
      <c r="AB116" s="932">
        <f>VLOOKUP($D$3&amp;"_"&amp;AB$3,データシート2!$A:$SI,MATCH($R$2&amp;"_"&amp;$C116,データシート2!$A$1:$SI$1,0),0)</f>
        <v>4.5220000000000002</v>
      </c>
    </row>
    <row r="117" spans="2:28" s="21" customFormat="1" ht="20.45" customHeight="1">
      <c r="B117" s="729" t="s">
        <v>633</v>
      </c>
      <c r="C117" s="730" t="s">
        <v>634</v>
      </c>
      <c r="D117" s="731"/>
      <c r="E117" s="732"/>
      <c r="F117" s="731"/>
      <c r="G117" s="733">
        <f>VLOOKUP($D$3&amp;"_"&amp;G$3,データシート2!$A:$SI,MATCH($G$2&amp;"_"&amp;$B117,データシート2!$A$1:$SI$1,0),0)</f>
        <v>4</v>
      </c>
      <c r="H117" s="734">
        <f>VLOOKUP($D$3&amp;"_"&amp;H$3,データシート2!$A:$SI,MATCH($G$2&amp;"_"&amp;$B117,データシート2!$A$1:$SI$1,0),0)</f>
        <v>4</v>
      </c>
      <c r="I117" s="734">
        <f>VLOOKUP($D$3&amp;"_"&amp;I$3,データシート2!$A:$SI,MATCH($G$2&amp;"_"&amp;$B117,データシート2!$A$1:$SI$1,0),0)</f>
        <v>2</v>
      </c>
      <c r="J117" s="734">
        <f>VLOOKUP($D$3&amp;"_"&amp;J$3,データシート2!$A:$SI,MATCH($G$2&amp;"_"&amp;$B117,データシート2!$A$1:$SI$1,0),0)</f>
        <v>3</v>
      </c>
      <c r="K117" s="735">
        <f>VLOOKUP($D$3&amp;"_"&amp;K$3,データシート2!$A:$SI,MATCH($G$2&amp;"_"&amp;$B117,データシート2!$A$1:$SI$1,0),0)</f>
        <v>4</v>
      </c>
      <c r="L117" s="735">
        <f>VLOOKUP($D$3&amp;"_"&amp;L$3,データシート2!$A:$SI,MATCH($G$2&amp;"_"&amp;$B117,データシート2!$A$1:$SI$1,0),0)</f>
        <v>4</v>
      </c>
      <c r="M117" s="735">
        <f>VLOOKUP($D$3&amp;"_"&amp;M$3,データシート2!$A:$SI,MATCH($G$2&amp;"_"&amp;$B117,データシート2!$A$1:$SI$1,0),0)</f>
        <v>4</v>
      </c>
      <c r="N117" s="735">
        <f>VLOOKUP($D$3&amp;"_"&amp;N$3,データシート2!$A:$SI,MATCH($G$2&amp;"_"&amp;$B117,データシート2!$A$1:$SI$1,0),0)</f>
        <v>4</v>
      </c>
      <c r="O117" s="735">
        <f>VLOOKUP($D$3&amp;"_"&amp;O$3,データシート2!$A:$SI,MATCH($G$2&amp;"_"&amp;$B117,データシート2!$A$1:$SI$1,0),0)</f>
        <v>4</v>
      </c>
      <c r="P117" s="735">
        <f>VLOOKUP($D$3&amp;"_"&amp;P$3,データシート2!$A:$SI,MATCH($G$2&amp;"_"&amp;$B117,データシート2!$A$1:$SI$1,0),0)</f>
        <v>4</v>
      </c>
      <c r="Q117" s="736">
        <f>VLOOKUP($D$3&amp;"_"&amp;Q$3,データシート2!$A:$SI,MATCH($G$2&amp;"_"&amp;$B117,データシート2!$A$1:$SI$1,0),0)</f>
        <v>4</v>
      </c>
      <c r="R117" s="924">
        <f>VLOOKUP($D$3&amp;"_"&amp;R$3,データシート2!$A:$SI,MATCH($R$2&amp;"_"&amp;$B117,データシート2!$A$1:$SI$1,0),0)</f>
        <v>19.638999999999999</v>
      </c>
      <c r="S117" s="925">
        <f>VLOOKUP($D$3&amp;"_"&amp;S$3,データシート2!$A:$SI,MATCH($R$2&amp;"_"&amp;$B117,データシート2!$A$1:$SI$1,0),0)</f>
        <v>18.541</v>
      </c>
      <c r="T117" s="925">
        <f>VLOOKUP($D$3&amp;"_"&amp;T$3,データシート2!$A:$SI,MATCH($R$2&amp;"_"&amp;$B117,データシート2!$A$1:$SI$1,0),0)</f>
        <v>10.347</v>
      </c>
      <c r="U117" s="925">
        <f>VLOOKUP($D$3&amp;"_"&amp;U$3,データシート2!$A:$SI,MATCH($R$2&amp;"_"&amp;$B117,データシート2!$A$1:$SI$1,0),0)</f>
        <v>14.863</v>
      </c>
      <c r="V117" s="925">
        <f>VLOOKUP($D$3&amp;"_"&amp;V$3,データシート2!$A:$SI,MATCH($R$2&amp;"_"&amp;$B117,データシート2!$A$1:$SI$1,0),0)</f>
        <v>18.792000000000002</v>
      </c>
      <c r="W117" s="925">
        <f>VLOOKUP($D$3&amp;"_"&amp;W$3,データシート2!$A:$SI,MATCH($R$2&amp;"_"&amp;$B117,データシート2!$A$1:$SI$1,0),0)</f>
        <v>19.091999999999999</v>
      </c>
      <c r="X117" s="925">
        <f>VLOOKUP($D$3&amp;"_"&amp;X$3,データシート2!$A:$SI,MATCH($R$2&amp;"_"&amp;$B117,データシート2!$A$1:$SI$1,0),0)</f>
        <v>18.852</v>
      </c>
      <c r="Y117" s="925">
        <f>VLOOKUP($D$3&amp;"_"&amp;Y$3,データシート2!$A:$SI,MATCH($R$2&amp;"_"&amp;$B117,データシート2!$A$1:$SI$1,0),0)</f>
        <v>16.338000000000001</v>
      </c>
      <c r="Z117" s="925">
        <f>VLOOKUP($D$3&amp;"_"&amp;Z$3,データシート2!$A:$SI,MATCH($R$2&amp;"_"&amp;$B117,データシート2!$A$1:$SI$1,0),0)</f>
        <v>14.804</v>
      </c>
      <c r="AA117" s="925">
        <f>VLOOKUP($D$3&amp;"_"&amp;AA$3,データシート2!$A:$SI,MATCH($R$2&amp;"_"&amp;$B117,データシート2!$A$1:$SI$1,0),0)</f>
        <v>13.11</v>
      </c>
      <c r="AB117" s="926">
        <f>VLOOKUP($D$3&amp;"_"&amp;AB$3,データシート2!$A:$SI,MATCH($R$2&amp;"_"&amp;$B117,データシート2!$A$1:$SI$1,0),0)</f>
        <v>13.25</v>
      </c>
    </row>
    <row r="118" spans="2:28" s="745" customFormat="1" ht="16.5" customHeight="1">
      <c r="B118" s="737"/>
      <c r="C118" s="738">
        <v>83</v>
      </c>
      <c r="D118" s="739" t="s">
        <v>635</v>
      </c>
      <c r="E118" s="738"/>
      <c r="F118" s="740"/>
      <c r="G118" s="754">
        <f>VLOOKUP($D$3&amp;"_"&amp;G$3,データシート2!$A:$SI,MATCH($G$2&amp;"_"&amp;$C118,データシート2!$A$1:$SI$1,0),0)</f>
        <v>4</v>
      </c>
      <c r="H118" s="742">
        <f>VLOOKUP($D$3&amp;"_"&amp;H$3,データシート2!$A:$SI,MATCH($G$2&amp;"_"&amp;$C118,データシート2!$A$1:$SI$1,0),0)</f>
        <v>4</v>
      </c>
      <c r="I118" s="742">
        <f>VLOOKUP($D$3&amp;"_"&amp;I$3,データシート2!$A:$SI,MATCH($G$2&amp;"_"&amp;$C118,データシート2!$A$1:$SI$1,0),0)</f>
        <v>2</v>
      </c>
      <c r="J118" s="742">
        <f>VLOOKUP($D$3&amp;"_"&amp;J$3,データシート2!$A:$SI,MATCH($G$2&amp;"_"&amp;$C118,データシート2!$A$1:$SI$1,0),0)</f>
        <v>3</v>
      </c>
      <c r="K118" s="743">
        <f>VLOOKUP($D$3&amp;"_"&amp;K$3,データシート2!$A:$SI,MATCH($G$2&amp;"_"&amp;$C118,データシート2!$A$1:$SI$1,0),0)</f>
        <v>4</v>
      </c>
      <c r="L118" s="743">
        <f>VLOOKUP($D$3&amp;"_"&amp;L$3,データシート2!$A:$SI,MATCH($G$2&amp;"_"&amp;$C118,データシート2!$A$1:$SI$1,0),0)</f>
        <v>4</v>
      </c>
      <c r="M118" s="743">
        <f>VLOOKUP($D$3&amp;"_"&amp;M$3,データシート2!$A:$SI,MATCH($G$2&amp;"_"&amp;$C118,データシート2!$A$1:$SI$1,0),0)</f>
        <v>4</v>
      </c>
      <c r="N118" s="743">
        <f>VLOOKUP($D$3&amp;"_"&amp;N$3,データシート2!$A:$SI,MATCH($G$2&amp;"_"&amp;$C118,データシート2!$A$1:$SI$1,0),0)</f>
        <v>4</v>
      </c>
      <c r="O118" s="743">
        <f>VLOOKUP($D$3&amp;"_"&amp;O$3,データシート2!$A:$SI,MATCH($G$2&amp;"_"&amp;$C118,データシート2!$A$1:$SI$1,0),0)</f>
        <v>4</v>
      </c>
      <c r="P118" s="743">
        <f>VLOOKUP($D$3&amp;"_"&amp;P$3,データシート2!$A:$SI,MATCH($G$2&amp;"_"&amp;$C118,データシート2!$A$1:$SI$1,0),0)</f>
        <v>4</v>
      </c>
      <c r="Q118" s="744">
        <f>VLOOKUP($D$3&amp;"_"&amp;Q$3,データシート2!$A:$SI,MATCH($G$2&amp;"_"&amp;$C118,データシート2!$A$1:$SI$1,0),0)</f>
        <v>4</v>
      </c>
      <c r="R118" s="933">
        <f>VLOOKUP($D$3&amp;"_"&amp;R$3,データシート2!$A:$SI,MATCH($R$2&amp;"_"&amp;$C118,データシート2!$A$1:$SI$1,0),0)</f>
        <v>19.638999999999999</v>
      </c>
      <c r="S118" s="928">
        <f>VLOOKUP($D$3&amp;"_"&amp;S$3,データシート2!$A:$SI,MATCH($R$2&amp;"_"&amp;$C118,データシート2!$A$1:$SI$1,0),0)</f>
        <v>18.541</v>
      </c>
      <c r="T118" s="928">
        <f>VLOOKUP($D$3&amp;"_"&amp;T$3,データシート2!$A:$SI,MATCH($R$2&amp;"_"&amp;$C118,データシート2!$A$1:$SI$1,0),0)</f>
        <v>10.347</v>
      </c>
      <c r="U118" s="928">
        <f>VLOOKUP($D$3&amp;"_"&amp;U$3,データシート2!$A:$SI,MATCH($R$2&amp;"_"&amp;$C118,データシート2!$A$1:$SI$1,0),0)</f>
        <v>14.863</v>
      </c>
      <c r="V118" s="928">
        <f>VLOOKUP($D$3&amp;"_"&amp;V$3,データシート2!$A:$SI,MATCH($R$2&amp;"_"&amp;$C118,データシート2!$A$1:$SI$1,0),0)</f>
        <v>18.792000000000002</v>
      </c>
      <c r="W118" s="928">
        <f>VLOOKUP($D$3&amp;"_"&amp;W$3,データシート2!$A:$SI,MATCH($R$2&amp;"_"&amp;$C118,データシート2!$A$1:$SI$1,0),0)</f>
        <v>19.091999999999999</v>
      </c>
      <c r="X118" s="928">
        <f>VLOOKUP($D$3&amp;"_"&amp;X$3,データシート2!$A:$SI,MATCH($R$2&amp;"_"&amp;$C118,データシート2!$A$1:$SI$1,0),0)</f>
        <v>18.852</v>
      </c>
      <c r="Y118" s="928">
        <f>VLOOKUP($D$3&amp;"_"&amp;Y$3,データシート2!$A:$SI,MATCH($R$2&amp;"_"&amp;$C118,データシート2!$A$1:$SI$1,0),0)</f>
        <v>16.338000000000001</v>
      </c>
      <c r="Z118" s="928">
        <f>VLOOKUP($D$3&amp;"_"&amp;Z$3,データシート2!$A:$SI,MATCH($R$2&amp;"_"&amp;$C118,データシート2!$A$1:$SI$1,0),0)</f>
        <v>14.804</v>
      </c>
      <c r="AA118" s="928">
        <f>VLOOKUP($D$3&amp;"_"&amp;AA$3,データシート2!$A:$SI,MATCH($R$2&amp;"_"&amp;$C118,データシート2!$A$1:$SI$1,0),0)</f>
        <v>13.11</v>
      </c>
      <c r="AB118" s="929">
        <f>VLOOKUP($D$3&amp;"_"&amp;AB$3,データシート2!$A:$SI,MATCH($R$2&amp;"_"&amp;$C118,データシート2!$A$1:$SI$1,0),0)</f>
        <v>13.25</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2</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46.905999999999999</v>
      </c>
      <c r="S124" s="925">
        <f>VLOOKUP($D$3&amp;"_"&amp;S$3,データシート2!$A:$SI,MATCH($R$2&amp;"_"&amp;$B124,データシート2!$A$1:$SI$1,0),0)</f>
        <v>47.177</v>
      </c>
      <c r="T124" s="925">
        <f>VLOOKUP($D$3&amp;"_"&amp;T$3,データシート2!$A:$SI,MATCH($R$2&amp;"_"&amp;$B124,データシート2!$A$1:$SI$1,0),0)</f>
        <v>46.587000000000003</v>
      </c>
      <c r="U124" s="925">
        <f>VLOOKUP($D$3&amp;"_"&amp;U$3,データシート2!$A:$SI,MATCH($R$2&amp;"_"&amp;$B124,データシート2!$A$1:$SI$1,0),0)</f>
        <v>46.411000000000001</v>
      </c>
      <c r="V124" s="925">
        <f>VLOOKUP($D$3&amp;"_"&amp;V$3,データシート2!$A:$SI,MATCH($R$2&amp;"_"&amp;$B124,データシート2!$A$1:$SI$1,0),0)</f>
        <v>41.545000000000002</v>
      </c>
      <c r="W124" s="925">
        <f>VLOOKUP($D$3&amp;"_"&amp;W$3,データシート2!$A:$SI,MATCH($R$2&amp;"_"&amp;$B124,データシート2!$A$1:$SI$1,0),0)</f>
        <v>33.845999999999997</v>
      </c>
      <c r="X124" s="925">
        <f>VLOOKUP($D$3&amp;"_"&amp;X$3,データシート2!$A:$SI,MATCH($R$2&amp;"_"&amp;$B124,データシート2!$A$1:$SI$1,0),0)</f>
        <v>33.929000000000002</v>
      </c>
      <c r="Y124" s="925">
        <f>VLOOKUP($D$3&amp;"_"&amp;Y$3,データシート2!$A:$SI,MATCH($R$2&amp;"_"&amp;$B124,データシート2!$A$1:$SI$1,0),0)</f>
        <v>48.258000000000003</v>
      </c>
      <c r="Z124" s="925">
        <f>VLOOKUP($D$3&amp;"_"&amp;Z$3,データシート2!$A:$SI,MATCH($R$2&amp;"_"&amp;$B124,データシート2!$A$1:$SI$1,0),0)</f>
        <v>0</v>
      </c>
      <c r="AA124" s="925">
        <f>VLOOKUP($D$3&amp;"_"&amp;AA$3,データシート2!$A:$SI,MATCH($R$2&amp;"_"&amp;$B124,データシート2!$A$1:$SI$1,0),0)</f>
        <v>51.26</v>
      </c>
      <c r="AB124" s="926">
        <f>VLOOKUP($D$3&amp;"_"&amp;AB$3,データシート2!$A:$SI,MATCH($R$2&amp;"_"&amp;$B124,データシート2!$A$1:$SI$1,0),0)</f>
        <v>53.408999999999999</v>
      </c>
    </row>
    <row r="125" spans="2:28" s="745" customFormat="1" ht="16.5" customHeight="1">
      <c r="B125" s="737"/>
      <c r="C125" s="779">
        <v>88</v>
      </c>
      <c r="D125" s="780" t="s">
        <v>643</v>
      </c>
      <c r="E125" s="779"/>
      <c r="F125" s="800"/>
      <c r="G125" s="786">
        <f>VLOOKUP($D$3&amp;"_"&amp;G$3,データシート2!$A:$SI,MATCH($G$2&amp;"_"&amp;$C125,データシート2!$A$1:$SI$1,0),0)</f>
        <v>2</v>
      </c>
      <c r="H125" s="787">
        <f>VLOOKUP($D$3&amp;"_"&amp;H$3,データシート2!$A:$SI,MATCH($G$2&amp;"_"&amp;$C125,データシート2!$A$1:$SI$1,0),0)</f>
        <v>2</v>
      </c>
      <c r="I125" s="787">
        <f>VLOOKUP($D$3&amp;"_"&amp;I$3,データシート2!$A:$SI,MATCH($G$2&amp;"_"&amp;$C125,データシート2!$A$1:$SI$1,0),0)</f>
        <v>2</v>
      </c>
      <c r="J125" s="787">
        <f>VLOOKUP($D$3&amp;"_"&amp;J$3,データシート2!$A:$SI,MATCH($G$2&amp;"_"&amp;$C125,データシート2!$A$1:$SI$1,0),0)</f>
        <v>2</v>
      </c>
      <c r="K125" s="788">
        <f>VLOOKUP($D$3&amp;"_"&amp;K$3,データシート2!$A:$SI,MATCH($G$2&amp;"_"&amp;$C125,データシート2!$A$1:$SI$1,0),0)</f>
        <v>2</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46.905999999999999</v>
      </c>
      <c r="S125" s="941">
        <f>VLOOKUP($D$3&amp;"_"&amp;S$3,データシート2!$A:$SI,MATCH($R$2&amp;"_"&amp;$C125,データシート2!$A$1:$SI$1,0),0)</f>
        <v>47.177</v>
      </c>
      <c r="T125" s="941">
        <f>VLOOKUP($D$3&amp;"_"&amp;T$3,データシート2!$A:$SI,MATCH($R$2&amp;"_"&amp;$C125,データシート2!$A$1:$SI$1,0),0)</f>
        <v>46.587000000000003</v>
      </c>
      <c r="U125" s="941">
        <f>VLOOKUP($D$3&amp;"_"&amp;U$3,データシート2!$A:$SI,MATCH($R$2&amp;"_"&amp;$C125,データシート2!$A$1:$SI$1,0),0)</f>
        <v>46.411000000000001</v>
      </c>
      <c r="V125" s="941">
        <f>VLOOKUP($D$3&amp;"_"&amp;V$3,データシート2!$A:$SI,MATCH($R$2&amp;"_"&amp;$C125,データシート2!$A$1:$SI$1,0),0)</f>
        <v>41.545000000000002</v>
      </c>
      <c r="W125" s="941">
        <f>VLOOKUP($D$3&amp;"_"&amp;W$3,データシート2!$A:$SI,MATCH($R$2&amp;"_"&amp;$C125,データシート2!$A$1:$SI$1,0),0)</f>
        <v>33.845999999999997</v>
      </c>
      <c r="X125" s="941">
        <f>VLOOKUP($D$3&amp;"_"&amp;X$3,データシート2!$A:$SI,MATCH($R$2&amp;"_"&amp;$C125,データシート2!$A$1:$SI$1,0),0)</f>
        <v>33.929000000000002</v>
      </c>
      <c r="Y125" s="941">
        <f>VLOOKUP($D$3&amp;"_"&amp;Y$3,データシート2!$A:$SI,MATCH($R$2&amp;"_"&amp;$C125,データシート2!$A$1:$SI$1,0),0)</f>
        <v>48.258000000000003</v>
      </c>
      <c r="Z125" s="941">
        <f>VLOOKUP($D$3&amp;"_"&amp;Z$3,データシート2!$A:$SI,MATCH($R$2&amp;"_"&amp;$C125,データシート2!$A$1:$SI$1,0),0)</f>
        <v>0</v>
      </c>
      <c r="AA125" s="941">
        <f>VLOOKUP($D$3&amp;"_"&amp;AA$3,データシート2!$A:$SI,MATCH($R$2&amp;"_"&amp;$C125,データシート2!$A$1:$SI$1,0),0)</f>
        <v>51.26</v>
      </c>
      <c r="AB125" s="942">
        <f>VLOOKUP($D$3&amp;"_"&amp;AB$3,データシート2!$A:$SI,MATCH($R$2&amp;"_"&amp;$C125,データシート2!$A$1:$SI$1,0),0)</f>
        <v>53.408999999999999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2</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4.617</v>
      </c>
      <c r="S133" s="925">
        <f>VLOOKUP($D$3&amp;"_"&amp;S$3,データシート2!$A:$SI,MATCH($R$2&amp;"_"&amp;$B133,データシート2!$A$1:$SI$1,0),0)</f>
        <v>5.3460000000000001</v>
      </c>
      <c r="T133" s="925">
        <f>VLOOKUP($D$3&amp;"_"&amp;T$3,データシート2!$A:$SI,MATCH($R$2&amp;"_"&amp;$B133,データシート2!$A$1:$SI$1,0),0)</f>
        <v>5.5439999999999996</v>
      </c>
      <c r="U133" s="925">
        <f>VLOOKUP($D$3&amp;"_"&amp;U$3,データシート2!$A:$SI,MATCH($R$2&amp;"_"&amp;$B133,データシート2!$A$1:$SI$1,0),0)</f>
        <v>5.2539999999999996</v>
      </c>
      <c r="V133" s="925">
        <f>VLOOKUP($D$3&amp;"_"&amp;V$3,データシート2!$A:$SI,MATCH($R$2&amp;"_"&amp;$B133,データシート2!$A$1:$SI$1,0),0)</f>
        <v>4.2359999999999998</v>
      </c>
      <c r="W133" s="925">
        <f>VLOOKUP($D$3&amp;"_"&amp;W$3,データシート2!$A:$SI,MATCH($R$2&amp;"_"&amp;$B133,データシート2!$A$1:$SI$1,0),0)</f>
        <v>4.5759999999999996</v>
      </c>
      <c r="X133" s="925">
        <f>VLOOKUP($D$3&amp;"_"&amp;X$3,データシート2!$A:$SI,MATCH($R$2&amp;"_"&amp;$B133,データシート2!$A$1:$SI$1,0),0)</f>
        <v>4.4809999999999999</v>
      </c>
      <c r="Y133" s="925">
        <f>VLOOKUP($D$3&amp;"_"&amp;Y$3,データシート2!$A:$SI,MATCH($R$2&amp;"_"&amp;$B133,データシート2!$A$1:$SI$1,0),0)</f>
        <v>4.2720000000000002</v>
      </c>
      <c r="Z133" s="925">
        <f>VLOOKUP($D$3&amp;"_"&amp;Z$3,データシート2!$A:$SI,MATCH($R$2&amp;"_"&amp;$B133,データシート2!$A$1:$SI$1,0),0)</f>
        <v>55.372999999999998</v>
      </c>
      <c r="AA133" s="925">
        <f>VLOOKUP($D$3&amp;"_"&amp;AA$3,データシート2!$A:$SI,MATCH($R$2&amp;"_"&amp;$B133,データシート2!$A$1:$SI$1,0),0)</f>
        <v>4.3789999999999996</v>
      </c>
      <c r="AB133" s="926">
        <f>VLOOKUP($D$3&amp;"_"&amp;AB$3,データシート2!$A:$SI,MATCH($R$2&amp;"_"&amp;$B133,データシート2!$A$1:$SI$1,0),0)</f>
        <v>2.5390000000000001</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4.617</v>
      </c>
      <c r="S135" s="938">
        <f>VLOOKUP($D$3&amp;"_"&amp;S$3,データシート2!$A:$SI,MATCH($R$2&amp;"_"&amp;$C135,データシート2!$A$1:$SI$1,0),0)</f>
        <v>5.3460000000000001</v>
      </c>
      <c r="T135" s="938">
        <f>VLOOKUP($D$3&amp;"_"&amp;T$3,データシート2!$A:$SI,MATCH($R$2&amp;"_"&amp;$C135,データシート2!$A$1:$SI$1,0),0)</f>
        <v>5.5439999999999996</v>
      </c>
      <c r="U135" s="938">
        <f>VLOOKUP($D$3&amp;"_"&amp;U$3,データシート2!$A:$SI,MATCH($R$2&amp;"_"&amp;$C135,データシート2!$A$1:$SI$1,0),0)</f>
        <v>5.2539999999999996</v>
      </c>
      <c r="V135" s="938">
        <f>VLOOKUP($D$3&amp;"_"&amp;V$3,データシート2!$A:$SI,MATCH($R$2&amp;"_"&amp;$C135,データシート2!$A$1:$SI$1,0),0)</f>
        <v>4.2359999999999998</v>
      </c>
      <c r="W135" s="938">
        <f>VLOOKUP($D$3&amp;"_"&amp;W$3,データシート2!$A:$SI,MATCH($R$2&amp;"_"&amp;$C135,データシート2!$A$1:$SI$1,0),0)</f>
        <v>4.5759999999999996</v>
      </c>
      <c r="X135" s="938">
        <f>VLOOKUP($D$3&amp;"_"&amp;X$3,データシート2!$A:$SI,MATCH($R$2&amp;"_"&amp;$C135,データシート2!$A$1:$SI$1,0),0)</f>
        <v>4.4809999999999999</v>
      </c>
      <c r="Y135" s="938">
        <f>VLOOKUP($D$3&amp;"_"&amp;Y$3,データシート2!$A:$SI,MATCH($R$2&amp;"_"&amp;$C135,データシート2!$A$1:$SI$1,0),0)</f>
        <v>4.2720000000000002</v>
      </c>
      <c r="Z135" s="938">
        <f>VLOOKUP($D$3&amp;"_"&amp;Z$3,データシート2!$A:$SI,MATCH($R$2&amp;"_"&amp;$C135,データシート2!$A$1:$SI$1,0),0)</f>
        <v>4.8970000000000002</v>
      </c>
      <c r="AA135" s="938">
        <f>VLOOKUP($D$3&amp;"_"&amp;AA$3,データシート2!$A:$SI,MATCH($R$2&amp;"_"&amp;$C135,データシート2!$A$1:$SI$1,0),0)</f>
        <v>4.3789999999999996</v>
      </c>
      <c r="AB135" s="939">
        <f>VLOOKUP($D$3&amp;"_"&amp;AB$3,データシート2!$A:$SI,MATCH($R$2&amp;"_"&amp;$C135,データシート2!$A$1:$SI$1,0),0)</f>
        <v>2.5390000000000001</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50.475999999999999</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2025-03-04T09:58:19Z</dcterms:created>
  <dcterms:modified xsi:type="dcterms:W3CDTF">2025-03-04T09:58:20Z</dcterms:modified>
  <cp:category/>
  <cp:contentStatus/>
</cp:coreProperties>
</file>